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DieseArbeitsmappe" defaultThemeVersion="166925"/>
  <mc:AlternateContent xmlns:mc="http://schemas.openxmlformats.org/markup-compatibility/2006">
    <mc:Choice Requires="x15">
      <x15ac:absPath xmlns:x15ac="http://schemas.microsoft.com/office/spreadsheetml/2010/11/ac" url="https://vnrag.sharepoint.com/sites/mediaforwork2/Freigegebene Dokumente/General/4. Marketing/4.1 Online-Marketing mfw-übergreifend/Excel-Rechner/"/>
    </mc:Choice>
  </mc:AlternateContent>
  <xr:revisionPtr revIDLastSave="2" documentId="13_ncr:1_{83A704CF-8090-47ED-A13B-A2B3E749B0A7}" xr6:coauthVersionLast="47" xr6:coauthVersionMax="47" xr10:uidLastSave="{9AEFF0A0-BC89-42C3-9864-687B1948F722}"/>
  <bookViews>
    <workbookView xWindow="-28920" yWindow="-120" windowWidth="29040" windowHeight="15840" tabRatio="879" activeTab="1" xr2:uid="{00000000-000D-0000-FFFF-FFFF00000000}"/>
  </bookViews>
  <sheets>
    <sheet name="Hinweise" sheetId="5" r:id="rId1"/>
    <sheet name="Arbeitstage ermitteln" sheetId="26" r:id="rId2"/>
    <sheet name="Stammdaten" sheetId="1" state="hidden" r:id="rId3"/>
  </sheets>
  <definedNames>
    <definedName name="_xlnm.Print_Area" localSheetId="1">'Arbeitstage ermitteln'!$D$6:$J$49</definedName>
    <definedName name="_xlnm.Print_Area" localSheetId="0">Hinweise!$B$3:$F$13</definedName>
    <definedName name="_xlnm.Print_Area" localSheetId="2">Stammdaten!$B$3:$H$31</definedName>
    <definedName name="Feiertage">'Arbeitstage ermitteln'!$J$12:$J$28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 i="26" l="1"/>
  <c r="D6" i="26" s="1"/>
  <c r="D35" i="26" l="1"/>
  <c r="D33" i="26"/>
  <c r="V36" i="26"/>
  <c r="V43" i="26"/>
  <c r="V46" i="26"/>
  <c r="V42" i="26"/>
  <c r="V38" i="26"/>
  <c r="V39" i="26"/>
  <c r="V45" i="26"/>
  <c r="V41" i="26"/>
  <c r="V37" i="26"/>
  <c r="V47" i="26"/>
  <c r="H3" i="26"/>
  <c r="V44" i="26"/>
  <c r="V40" i="26"/>
  <c r="S21" i="26"/>
  <c r="S22" i="26" s="1"/>
  <c r="S23" i="26" s="1"/>
  <c r="S24" i="26" s="1"/>
  <c r="S25" i="26" s="1"/>
  <c r="S26" i="26" s="1"/>
  <c r="S27" i="26" s="1"/>
  <c r="S28" i="26" s="1"/>
  <c r="S29" i="26" s="1"/>
  <c r="S30" i="26" s="1"/>
  <c r="E8" i="26"/>
  <c r="I18" i="26"/>
  <c r="E18" i="1"/>
  <c r="E19" i="1"/>
  <c r="E20" i="1"/>
  <c r="E21" i="1"/>
  <c r="E22" i="1"/>
  <c r="E23" i="1"/>
  <c r="E24" i="1"/>
  <c r="E25" i="1"/>
  <c r="E26" i="1"/>
  <c r="E27" i="1"/>
  <c r="E28" i="1"/>
  <c r="E29" i="1"/>
  <c r="J31" i="26" l="1"/>
  <c r="D49" i="26"/>
  <c r="D30" i="26"/>
  <c r="D31" i="26"/>
  <c r="S32" i="26"/>
  <c r="S33" i="26" s="1"/>
  <c r="S34" i="26" s="1"/>
  <c r="S35" i="26" s="1"/>
  <c r="S31" i="26"/>
  <c r="W36" i="26"/>
  <c r="H36" i="26" s="1"/>
  <c r="R7" i="26"/>
  <c r="I9" i="26" s="1"/>
  <c r="W47" i="26"/>
  <c r="H47" i="26" s="1"/>
  <c r="W46" i="26"/>
  <c r="H46" i="26" s="1"/>
  <c r="W44" i="26"/>
  <c r="H44" i="26" s="1"/>
  <c r="W41" i="26"/>
  <c r="H41" i="26" s="1"/>
  <c r="W38" i="26"/>
  <c r="H38" i="26" s="1"/>
  <c r="W45" i="26"/>
  <c r="H45" i="26" s="1"/>
  <c r="W42" i="26"/>
  <c r="H42" i="26" s="1"/>
  <c r="W40" i="26"/>
  <c r="H40" i="26" s="1"/>
  <c r="W37" i="26"/>
  <c r="H37" i="26" s="1"/>
  <c r="W39" i="26"/>
  <c r="H39" i="26" s="1"/>
  <c r="W43" i="26"/>
  <c r="H43" i="26" s="1"/>
  <c r="E11" i="26"/>
  <c r="G11" i="26" s="1"/>
  <c r="R6" i="26"/>
  <c r="E22" i="26"/>
  <c r="F22" i="26" s="1"/>
  <c r="J22" i="26" s="1"/>
  <c r="P22" i="26" s="1"/>
  <c r="E25" i="26"/>
  <c r="O25" i="26" s="1"/>
  <c r="E10" i="26"/>
  <c r="G10" i="26" s="1"/>
  <c r="E24" i="26"/>
  <c r="G24" i="26" s="1"/>
  <c r="I8" i="26"/>
  <c r="I19" i="26" s="1"/>
  <c r="E16" i="26"/>
  <c r="O16" i="26" s="1"/>
  <c r="E21" i="26"/>
  <c r="F21" i="26" s="1"/>
  <c r="J21" i="26" s="1"/>
  <c r="P21" i="26" s="1"/>
  <c r="E28" i="26"/>
  <c r="G28" i="26" s="1"/>
  <c r="E27" i="26"/>
  <c r="O27" i="26" s="1"/>
  <c r="I12" i="26" l="1"/>
  <c r="I13" i="26"/>
  <c r="I14" i="26" s="1"/>
  <c r="I15" i="26" s="1"/>
  <c r="O24" i="26"/>
  <c r="F24" i="26"/>
  <c r="J24" i="26" s="1"/>
  <c r="P24" i="26" s="1"/>
  <c r="O10" i="26"/>
  <c r="G25" i="26"/>
  <c r="O11" i="26"/>
  <c r="F10" i="26"/>
  <c r="J10" i="26" s="1"/>
  <c r="O28" i="26"/>
  <c r="F28" i="26"/>
  <c r="J28" i="26" s="1"/>
  <c r="P28" i="26" s="1"/>
  <c r="G22" i="26"/>
  <c r="G27" i="26"/>
  <c r="O22" i="26"/>
  <c r="F27" i="26"/>
  <c r="J27" i="26" s="1"/>
  <c r="P27" i="26" s="1"/>
  <c r="G16" i="26"/>
  <c r="E26" i="26"/>
  <c r="G26" i="26" s="1"/>
  <c r="F25" i="26"/>
  <c r="J25" i="26" s="1"/>
  <c r="P25" i="26" s="1"/>
  <c r="G21" i="26"/>
  <c r="O21" i="26"/>
  <c r="E23" i="26"/>
  <c r="O23" i="26" s="1"/>
  <c r="I17" i="26"/>
  <c r="F11" i="26"/>
  <c r="J11" i="26" s="1"/>
  <c r="P11" i="26" s="1"/>
  <c r="F16" i="26"/>
  <c r="J16" i="26" s="1"/>
  <c r="P16" i="26" s="1"/>
  <c r="I20" i="26" l="1"/>
  <c r="I27" i="26" s="1"/>
  <c r="I28" i="26" s="1"/>
  <c r="R5" i="26" s="1"/>
  <c r="P10" i="26"/>
  <c r="F26" i="26"/>
  <c r="J26" i="26" s="1"/>
  <c r="P26" i="26" s="1"/>
  <c r="G23" i="26"/>
  <c r="O26" i="26"/>
  <c r="F23" i="26"/>
  <c r="J23" i="26" s="1"/>
  <c r="P23" i="26" s="1"/>
  <c r="I10" i="26" l="1"/>
  <c r="I22" i="26" s="1"/>
  <c r="E14" i="26" s="1"/>
  <c r="O14" i="26" s="1"/>
  <c r="E12" i="26" l="1"/>
  <c r="O12" i="26" s="1"/>
  <c r="E20" i="26"/>
  <c r="O20" i="26" s="1"/>
  <c r="E15" i="26"/>
  <c r="O15" i="26" s="1"/>
  <c r="E17" i="26"/>
  <c r="O17" i="26" s="1"/>
  <c r="G14" i="26"/>
  <c r="E13" i="26"/>
  <c r="O13" i="26" s="1"/>
  <c r="E19" i="26"/>
  <c r="O19" i="26" s="1"/>
  <c r="F14" i="26"/>
  <c r="J14" i="26" s="1"/>
  <c r="P14" i="26" s="1"/>
  <c r="G20" i="26"/>
  <c r="G15" i="26"/>
  <c r="F20" i="26" l="1"/>
  <c r="J20" i="26" s="1"/>
  <c r="P20" i="26" s="1"/>
  <c r="G13" i="26"/>
  <c r="F13" i="26"/>
  <c r="J13" i="26" s="1"/>
  <c r="P13" i="26" s="1"/>
  <c r="E38" i="26" s="1"/>
  <c r="G17" i="26"/>
  <c r="E18" i="26"/>
  <c r="O18" i="26" s="1"/>
  <c r="E47" i="26" s="1"/>
  <c r="G19" i="26"/>
  <c r="G12" i="26"/>
  <c r="F19" i="26"/>
  <c r="J19" i="26" s="1"/>
  <c r="P19" i="26" s="1"/>
  <c r="F12" i="26"/>
  <c r="J12" i="26" s="1"/>
  <c r="P12" i="26" s="1"/>
  <c r="F15" i="26"/>
  <c r="J15" i="26" s="1"/>
  <c r="P15" i="26" s="1"/>
  <c r="G39" i="26" s="1"/>
  <c r="F17" i="26"/>
  <c r="J17" i="26" s="1"/>
  <c r="P17" i="26" s="1"/>
  <c r="G36" i="26"/>
  <c r="G42" i="26"/>
  <c r="G44" i="26"/>
  <c r="G43" i="26"/>
  <c r="G46" i="26"/>
  <c r="G45" i="26"/>
  <c r="G47" i="26"/>
  <c r="E36" i="26"/>
  <c r="E45" i="26"/>
  <c r="E43" i="26"/>
  <c r="E46" i="26"/>
  <c r="E44" i="26"/>
  <c r="E42" i="26"/>
  <c r="G18" i="26"/>
  <c r="F18" i="26"/>
  <c r="J18" i="26" s="1"/>
  <c r="P18" i="26" s="1"/>
  <c r="E41" i="26" s="1"/>
  <c r="E39" i="26" l="1"/>
  <c r="G38" i="26"/>
  <c r="G37" i="26"/>
  <c r="E37" i="26"/>
  <c r="H49" i="26"/>
  <c r="E40" i="26"/>
  <c r="G40" i="26"/>
  <c r="G41" i="26"/>
  <c r="J30" i="26"/>
  <c r="G49" i="26" l="1"/>
</calcChain>
</file>

<file path=xl/sharedStrings.xml><?xml version="1.0" encoding="utf-8"?>
<sst xmlns="http://schemas.openxmlformats.org/spreadsheetml/2006/main" count="121" uniqueCount="91">
  <si>
    <t>Stammdaten</t>
  </si>
  <si>
    <t>Vorname</t>
  </si>
  <si>
    <t>Name</t>
  </si>
  <si>
    <t>Firma</t>
  </si>
  <si>
    <t>Otto</t>
  </si>
  <si>
    <t>Walkes</t>
  </si>
  <si>
    <t>Walkes Company</t>
  </si>
  <si>
    <t>Walkes-Straße 4711</t>
  </si>
  <si>
    <t>Allgemeine Hinweise</t>
  </si>
  <si>
    <t>Straße</t>
  </si>
  <si>
    <t>PLZ</t>
  </si>
  <si>
    <t>Ort</t>
  </si>
  <si>
    <t>47111</t>
  </si>
  <si>
    <t>Walk-City</t>
  </si>
  <si>
    <t>Mögliche Abrechnungsmonate</t>
  </si>
  <si>
    <t>Abrechnungsmonat 1</t>
  </si>
  <si>
    <t>Abrechnungsmonat 2</t>
  </si>
  <si>
    <t>Abrechnungsmonat 3</t>
  </si>
  <si>
    <t>Abrechnungsmonat 4</t>
  </si>
  <si>
    <t>Abrechnungsmonat 5</t>
  </si>
  <si>
    <t>Abrechnungsmonat 6</t>
  </si>
  <si>
    <t>Abrechnungsmonat 7</t>
  </si>
  <si>
    <t>Abrechnungsmonat 8</t>
  </si>
  <si>
    <t>Abrechnungsmonat 9</t>
  </si>
  <si>
    <t>Abrechnungsmonat 10</t>
  </si>
  <si>
    <t>Abrechnungsmonat 11</t>
  </si>
  <si>
    <t>Abrechnungsmonat 12</t>
  </si>
  <si>
    <t>Jan</t>
  </si>
  <si>
    <t>Feb</t>
  </si>
  <si>
    <t>Mrz</t>
  </si>
  <si>
    <t>Apr</t>
  </si>
  <si>
    <t>Mai</t>
  </si>
  <si>
    <t>Jun</t>
  </si>
  <si>
    <t>Jul</t>
  </si>
  <si>
    <t>Aug</t>
  </si>
  <si>
    <t>Sep</t>
  </si>
  <si>
    <t>Okt</t>
  </si>
  <si>
    <t>Nov</t>
  </si>
  <si>
    <t>Dez</t>
  </si>
  <si>
    <t>ja</t>
  </si>
  <si>
    <t>nein</t>
  </si>
  <si>
    <t>Feiertage
im Jahr</t>
  </si>
  <si>
    <t>Wochentag</t>
  </si>
  <si>
    <t>Feiertage
ohne Sa / So</t>
  </si>
  <si>
    <t>Aschermittwoch</t>
  </si>
  <si>
    <t>Karfreitag</t>
  </si>
  <si>
    <t>Ostersonntag</t>
  </si>
  <si>
    <t>Ostermontag</t>
  </si>
  <si>
    <t>Himmelfahrt</t>
  </si>
  <si>
    <t>Pfingstmontag</t>
  </si>
  <si>
    <t>Fronleichnam</t>
  </si>
  <si>
    <t>Buß- und Bettag</t>
  </si>
  <si>
    <t>1. Weihnachtstag</t>
  </si>
  <si>
    <t>2. Weihnachtstag</t>
  </si>
  <si>
    <t>Neujahr</t>
  </si>
  <si>
    <t>Heilige 3 Könige</t>
  </si>
  <si>
    <t>1. Mai</t>
  </si>
  <si>
    <t>3. Oktober</t>
  </si>
  <si>
    <t>Reformationstag</t>
  </si>
  <si>
    <t>Allerheiligen</t>
  </si>
  <si>
    <t>Gewünschtes Jahr:</t>
  </si>
  <si>
    <t>Dienstag</t>
  </si>
  <si>
    <t>Mittwoch</t>
  </si>
  <si>
    <t>Donnerstag</t>
  </si>
  <si>
    <t>Freitag</t>
  </si>
  <si>
    <t>Samstag</t>
  </si>
  <si>
    <t>Sonntag</t>
  </si>
  <si>
    <t>Arbeitstage ermitteln - Hinweise</t>
  </si>
  <si>
    <t>Hinweise zur Berechnung der Arbeitstage</t>
  </si>
  <si>
    <t>Arbeitstage ermitteln - Stammdaten</t>
  </si>
  <si>
    <t>Heiligabend</t>
  </si>
  <si>
    <t>Arbeitsfreier Feiertag?</t>
  </si>
  <si>
    <t>Jahr</t>
  </si>
  <si>
    <t>© 2022 by mediaforwork - ein Unternehmensbereich der Verlag für die Deutsche Wirtschaft AG</t>
  </si>
  <si>
    <t>Die Vervielfältigung, Verbreitung oder Veräußerung der Daten oder Texte ist unzulässig und</t>
  </si>
  <si>
    <t>ausdrücklich nur mit Genehmigung des Verlags gestattet.</t>
  </si>
  <si>
    <t>Januar</t>
  </si>
  <si>
    <t>Februar</t>
  </si>
  <si>
    <t>März</t>
  </si>
  <si>
    <t>April</t>
  </si>
  <si>
    <t>Juni</t>
  </si>
  <si>
    <t>Juli</t>
  </si>
  <si>
    <t>August</t>
  </si>
  <si>
    <t>September</t>
  </si>
  <si>
    <t>Oktober</t>
  </si>
  <si>
    <t>November</t>
  </si>
  <si>
    <t>Dezember</t>
  </si>
  <si>
    <t>Arbeitstage</t>
  </si>
  <si>
    <t>Montag</t>
  </si>
  <si>
    <t>Pfingstsonntag</t>
  </si>
  <si>
    <t>Arbeitstage inkl. Feiertage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</si>
</sst>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m/yy"/>
  </numFmts>
  <fonts count="31" x14ac:knownFonts="1">
    <font>
      <sz val="10"/>
      <name val="Arial"/>
    </font>
    <font>
      <sz val="10"/>
      <name val="Arial"/>
      <family val="2"/>
    </font>
    <font>
      <b/>
      <sz val="10"/>
      <name val="Arial"/>
      <family val="2"/>
    </font>
    <font>
      <sz val="10"/>
      <name val="Arial"/>
      <family val="2"/>
    </font>
    <font>
      <sz val="9"/>
      <color indexed="8"/>
      <name val="Arial"/>
      <family val="2"/>
    </font>
    <font>
      <sz val="8"/>
      <name val="Arial"/>
      <family val="2"/>
    </font>
    <font>
      <b/>
      <sz val="10"/>
      <color indexed="9"/>
      <name val="Arial"/>
      <family val="2"/>
    </font>
    <font>
      <sz val="10"/>
      <color indexed="9"/>
      <name val="Arial"/>
      <family val="2"/>
    </font>
    <font>
      <sz val="10"/>
      <color indexed="8"/>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sz val="10"/>
      <name val="Arial"/>
      <family val="2"/>
    </font>
    <font>
      <b/>
      <sz val="10"/>
      <name val="Arial"/>
      <family val="2"/>
    </font>
    <font>
      <sz val="10"/>
      <name val="Arial"/>
      <family val="2"/>
    </font>
    <font>
      <sz val="10"/>
      <name val="Arial"/>
      <family val="2"/>
    </font>
    <font>
      <sz val="14"/>
      <color indexed="9"/>
      <name val="Arial"/>
      <family val="2"/>
    </font>
    <font>
      <b/>
      <sz val="10"/>
      <color indexed="9"/>
      <name val="Arial"/>
      <family val="2"/>
    </font>
    <font>
      <b/>
      <sz val="13"/>
      <color indexed="9"/>
      <name val="Arial"/>
      <family val="2"/>
    </font>
    <font>
      <b/>
      <sz val="14"/>
      <color indexed="9"/>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51"/>
        <bgColor indexed="64"/>
      </patternFill>
    </fill>
    <fill>
      <patternFill patternType="solid">
        <fgColor indexed="47"/>
        <bgColor indexed="64"/>
      </patternFill>
    </fill>
  </fills>
  <borders count="5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3">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9" fillId="20" borderId="1" applyNumberFormat="0" applyAlignment="0" applyProtection="0"/>
    <xf numFmtId="0" fontId="10" fillId="20" borderId="2" applyNumberFormat="0" applyAlignment="0" applyProtection="0"/>
    <xf numFmtId="0" fontId="11" fillId="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44" fontId="3" fillId="0" borderId="0" applyFont="0" applyFill="0" applyBorder="0" applyAlignment="0" applyProtection="0"/>
    <xf numFmtId="0" fontId="14" fillId="4" borderId="0" applyNumberFormat="0" applyBorder="0" applyAlignment="0" applyProtection="0"/>
    <xf numFmtId="0" fontId="15" fillId="21" borderId="0" applyNumberFormat="0" applyBorder="0" applyAlignment="0" applyProtection="0"/>
    <xf numFmtId="0" fontId="8" fillId="22" borderId="4" applyNumberFormat="0" applyFont="0" applyAlignment="0" applyProtection="0"/>
    <xf numFmtId="0" fontId="16" fillId="3" borderId="0" applyNumberFormat="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0" applyNumberFormat="0" applyFill="0" applyBorder="0" applyAlignment="0" applyProtection="0"/>
    <xf numFmtId="0" fontId="6" fillId="23" borderId="9" applyNumberFormat="0" applyAlignment="0" applyProtection="0"/>
  </cellStyleXfs>
  <cellXfs count="120">
    <xf numFmtId="0" fontId="0" fillId="0" borderId="0" xfId="0"/>
    <xf numFmtId="0" fontId="0" fillId="24" borderId="0" xfId="0" applyFill="1" applyAlignment="1" applyProtection="1">
      <alignment horizontal="left" wrapText="1"/>
      <protection hidden="1"/>
    </xf>
    <xf numFmtId="0" fontId="0" fillId="0" borderId="0" xfId="0" applyProtection="1">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4" fillId="0" borderId="0" xfId="0" applyFont="1" applyProtection="1">
      <protection hidden="1"/>
    </xf>
    <xf numFmtId="0" fontId="6" fillId="25" borderId="15" xfId="0" applyFont="1" applyFill="1" applyBorder="1" applyAlignment="1" applyProtection="1">
      <alignment horizontal="left"/>
      <protection hidden="1"/>
    </xf>
    <xf numFmtId="0" fontId="2" fillId="26" borderId="16" xfId="0" applyFont="1" applyFill="1" applyBorder="1" applyAlignment="1" applyProtection="1">
      <alignment horizontal="left" wrapText="1"/>
      <protection hidden="1"/>
    </xf>
    <xf numFmtId="0" fontId="2" fillId="26" borderId="17" xfId="0" applyFont="1" applyFill="1" applyBorder="1" applyAlignment="1" applyProtection="1">
      <alignment horizontal="left" wrapText="1"/>
      <protection hidden="1"/>
    </xf>
    <xf numFmtId="0" fontId="2" fillId="26" borderId="18" xfId="0" applyFont="1" applyFill="1" applyBorder="1" applyAlignment="1" applyProtection="1">
      <alignment horizontal="left" wrapText="1"/>
      <protection hidden="1"/>
    </xf>
    <xf numFmtId="0" fontId="2" fillId="26" borderId="19" xfId="0" applyFont="1" applyFill="1" applyBorder="1" applyAlignment="1" applyProtection="1">
      <alignment horizontal="left" wrapText="1"/>
      <protection hidden="1"/>
    </xf>
    <xf numFmtId="0" fontId="2" fillId="26" borderId="0" xfId="0" applyFont="1" applyFill="1" applyAlignment="1" applyProtection="1">
      <alignment horizontal="left" wrapText="1"/>
      <protection hidden="1"/>
    </xf>
    <xf numFmtId="0" fontId="3" fillId="26" borderId="0" xfId="0" applyFont="1" applyFill="1" applyAlignment="1" applyProtection="1">
      <alignment horizontal="left"/>
      <protection hidden="1"/>
    </xf>
    <xf numFmtId="0" fontId="2" fillId="26" borderId="11" xfId="0" applyFont="1" applyFill="1" applyBorder="1" applyAlignment="1" applyProtection="1">
      <alignment horizontal="left" wrapText="1"/>
      <protection hidden="1"/>
    </xf>
    <xf numFmtId="0" fontId="2" fillId="26" borderId="20" xfId="0" applyFont="1" applyFill="1" applyBorder="1" applyAlignment="1" applyProtection="1">
      <alignment horizontal="left" wrapText="1"/>
      <protection hidden="1"/>
    </xf>
    <xf numFmtId="0" fontId="2" fillId="26" borderId="13" xfId="0" applyFont="1" applyFill="1" applyBorder="1" applyAlignment="1" applyProtection="1">
      <alignment horizontal="left" wrapText="1"/>
      <protection hidden="1"/>
    </xf>
    <xf numFmtId="0" fontId="2" fillId="26" borderId="14" xfId="0" applyFont="1" applyFill="1" applyBorder="1" applyAlignment="1" applyProtection="1">
      <alignment horizontal="left" wrapText="1"/>
      <protection hidden="1"/>
    </xf>
    <xf numFmtId="0" fontId="0" fillId="26" borderId="0" xfId="0" applyFill="1" applyProtection="1">
      <protection hidden="1"/>
    </xf>
    <xf numFmtId="0" fontId="2" fillId="26" borderId="21" xfId="0" applyFont="1" applyFill="1" applyBorder="1" applyAlignment="1" applyProtection="1">
      <alignment horizontal="center" wrapText="1"/>
      <protection hidden="1"/>
    </xf>
    <xf numFmtId="0" fontId="3" fillId="26" borderId="22" xfId="0" applyFont="1" applyFill="1" applyBorder="1" applyAlignment="1" applyProtection="1">
      <alignment horizontal="left" wrapText="1"/>
      <protection hidden="1"/>
    </xf>
    <xf numFmtId="0" fontId="2" fillId="26" borderId="23" xfId="0" applyFont="1" applyFill="1" applyBorder="1" applyAlignment="1" applyProtection="1">
      <alignment horizontal="center" wrapText="1"/>
      <protection hidden="1"/>
    </xf>
    <xf numFmtId="0" fontId="3" fillId="26" borderId="24" xfId="0" applyFont="1" applyFill="1" applyBorder="1" applyAlignment="1" applyProtection="1">
      <alignment horizontal="left" wrapText="1"/>
      <protection hidden="1"/>
    </xf>
    <xf numFmtId="0" fontId="3" fillId="26" borderId="25" xfId="0" applyFont="1" applyFill="1" applyBorder="1" applyAlignment="1" applyProtection="1">
      <alignment horizontal="left" wrapText="1"/>
      <protection hidden="1"/>
    </xf>
    <xf numFmtId="0" fontId="3" fillId="26" borderId="26" xfId="0" applyFont="1" applyFill="1" applyBorder="1" applyAlignment="1" applyProtection="1">
      <alignment horizontal="left" wrapText="1"/>
      <protection hidden="1"/>
    </xf>
    <xf numFmtId="0" fontId="3" fillId="26" borderId="27" xfId="0" applyFont="1" applyFill="1" applyBorder="1" applyAlignment="1" applyProtection="1">
      <alignment horizontal="left" wrapText="1"/>
      <protection hidden="1"/>
    </xf>
    <xf numFmtId="0" fontId="2" fillId="26" borderId="28" xfId="0" applyFont="1" applyFill="1" applyBorder="1" applyAlignment="1" applyProtection="1">
      <alignment horizontal="center" wrapText="1"/>
      <protection hidden="1"/>
    </xf>
    <xf numFmtId="0" fontId="3" fillId="26" borderId="29" xfId="0" applyFont="1" applyFill="1" applyBorder="1" applyAlignment="1" applyProtection="1">
      <alignment horizontal="left" wrapText="1"/>
      <protection hidden="1"/>
    </xf>
    <xf numFmtId="0" fontId="1" fillId="0" borderId="0" xfId="0" applyFont="1" applyProtection="1">
      <protection hidden="1"/>
    </xf>
    <xf numFmtId="0" fontId="23" fillId="0" borderId="0" xfId="0" applyFont="1" applyProtection="1">
      <protection hidden="1"/>
    </xf>
    <xf numFmtId="0" fontId="23" fillId="25" borderId="35" xfId="0" applyFont="1" applyFill="1" applyBorder="1" applyAlignment="1" applyProtection="1">
      <alignment horizontal="left" wrapText="1"/>
      <protection hidden="1"/>
    </xf>
    <xf numFmtId="0" fontId="23" fillId="0" borderId="10" xfId="0" applyFont="1" applyBorder="1" applyProtection="1">
      <protection hidden="1"/>
    </xf>
    <xf numFmtId="0" fontId="24" fillId="25" borderId="15" xfId="0" applyFont="1" applyFill="1" applyBorder="1" applyAlignment="1" applyProtection="1">
      <alignment horizontal="left"/>
      <protection hidden="1"/>
    </xf>
    <xf numFmtId="0" fontId="25" fillId="24" borderId="0" xfId="0" applyFont="1" applyFill="1" applyAlignment="1" applyProtection="1">
      <alignment horizontal="left" wrapText="1"/>
      <protection hidden="1"/>
    </xf>
    <xf numFmtId="0" fontId="25" fillId="0" borderId="11" xfId="0" applyFont="1" applyBorder="1" applyProtection="1">
      <protection hidden="1"/>
    </xf>
    <xf numFmtId="0" fontId="25" fillId="0" borderId="0" xfId="0" applyFont="1" applyProtection="1">
      <protection hidden="1"/>
    </xf>
    <xf numFmtId="0" fontId="26" fillId="0" borderId="0" xfId="0" applyFont="1" applyProtection="1">
      <protection hidden="1"/>
    </xf>
    <xf numFmtId="0" fontId="26" fillId="25" borderId="35" xfId="0" applyFont="1" applyFill="1" applyBorder="1" applyAlignment="1" applyProtection="1">
      <alignment horizontal="left" wrapText="1"/>
      <protection hidden="1"/>
    </xf>
    <xf numFmtId="0" fontId="26" fillId="0" borderId="10" xfId="0" applyFont="1" applyBorder="1" applyProtection="1">
      <protection hidden="1"/>
    </xf>
    <xf numFmtId="0" fontId="25" fillId="0" borderId="10" xfId="0" applyFont="1" applyBorder="1" applyProtection="1">
      <protection hidden="1"/>
    </xf>
    <xf numFmtId="0" fontId="28" fillId="25" borderId="36" xfId="0" applyFont="1" applyFill="1" applyBorder="1" applyAlignment="1" applyProtection="1">
      <alignment horizontal="left" wrapText="1"/>
      <protection hidden="1"/>
    </xf>
    <xf numFmtId="0" fontId="0" fillId="0" borderId="0" xfId="0" applyAlignment="1">
      <alignment horizontal="right"/>
    </xf>
    <xf numFmtId="0" fontId="3" fillId="0" borderId="0" xfId="0" applyFont="1" applyAlignment="1">
      <alignment horizontal="right"/>
    </xf>
    <xf numFmtId="0" fontId="3" fillId="0" borderId="0" xfId="0" applyFont="1"/>
    <xf numFmtId="14" fontId="0" fillId="0" borderId="0" xfId="0" applyNumberFormat="1"/>
    <xf numFmtId="0" fontId="6" fillId="25" borderId="37" xfId="0" applyFont="1" applyFill="1" applyBorder="1" applyProtection="1">
      <protection hidden="1"/>
    </xf>
    <xf numFmtId="0" fontId="6" fillId="25" borderId="38" xfId="0" applyFont="1" applyFill="1" applyBorder="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0" fillId="0" borderId="0" xfId="0" applyAlignment="1" applyProtection="1">
      <alignment horizontal="center"/>
      <protection hidden="1"/>
    </xf>
    <xf numFmtId="0" fontId="6" fillId="25" borderId="39" xfId="0" applyFont="1" applyFill="1" applyBorder="1" applyAlignment="1" applyProtection="1">
      <alignment horizontal="center" vertical="center" wrapText="1"/>
      <protection hidden="1"/>
    </xf>
    <xf numFmtId="0" fontId="0" fillId="26" borderId="31" xfId="0" applyFill="1" applyBorder="1" applyAlignment="1" applyProtection="1">
      <alignment horizontal="center"/>
      <protection hidden="1"/>
    </xf>
    <xf numFmtId="0" fontId="0" fillId="0" borderId="31" xfId="0" applyBorder="1" applyAlignment="1" applyProtection="1">
      <alignment horizontal="center"/>
      <protection hidden="1"/>
    </xf>
    <xf numFmtId="0" fontId="3" fillId="26" borderId="21" xfId="0" applyFont="1" applyFill="1" applyBorder="1" applyProtection="1">
      <protection hidden="1"/>
    </xf>
    <xf numFmtId="0" fontId="0" fillId="26" borderId="21" xfId="0" applyFill="1" applyBorder="1" applyAlignment="1" applyProtection="1">
      <alignment horizontal="center"/>
      <protection hidden="1"/>
    </xf>
    <xf numFmtId="0" fontId="0" fillId="0" borderId="21" xfId="0" applyBorder="1" applyAlignment="1" applyProtection="1">
      <alignment horizontal="center"/>
      <protection locked="0"/>
    </xf>
    <xf numFmtId="0" fontId="3" fillId="26" borderId="21" xfId="0" applyFont="1" applyFill="1" applyBorder="1" applyAlignment="1" applyProtection="1">
      <alignment horizontal="right"/>
      <protection hidden="1"/>
    </xf>
    <xf numFmtId="0" fontId="6" fillId="25" borderId="30" xfId="0" applyFont="1" applyFill="1" applyBorder="1" applyAlignment="1" applyProtection="1">
      <alignment horizontal="center" vertical="center" wrapText="1"/>
      <protection hidden="1"/>
    </xf>
    <xf numFmtId="1" fontId="6" fillId="25" borderId="39" xfId="0" applyNumberFormat="1" applyFont="1" applyFill="1" applyBorder="1" applyAlignment="1" applyProtection="1">
      <alignment horizontal="center" vertical="center"/>
      <protection hidden="1"/>
    </xf>
    <xf numFmtId="0" fontId="6" fillId="25" borderId="39" xfId="0" applyFont="1" applyFill="1" applyBorder="1" applyAlignment="1" applyProtection="1">
      <alignment horizontal="center" vertical="center"/>
      <protection hidden="1"/>
    </xf>
    <xf numFmtId="0" fontId="6" fillId="25" borderId="39" xfId="0" applyFont="1" applyFill="1" applyBorder="1" applyAlignment="1" applyProtection="1">
      <alignment vertical="center"/>
      <protection hidden="1"/>
    </xf>
    <xf numFmtId="0" fontId="6" fillId="25" borderId="32" xfId="0" applyFont="1" applyFill="1" applyBorder="1" applyAlignment="1" applyProtection="1">
      <alignment horizontal="center" vertical="center" wrapText="1"/>
      <protection hidden="1"/>
    </xf>
    <xf numFmtId="0" fontId="3" fillId="26" borderId="31" xfId="0" applyFont="1" applyFill="1" applyBorder="1" applyProtection="1">
      <protection hidden="1"/>
    </xf>
    <xf numFmtId="0" fontId="3" fillId="26" borderId="22" xfId="0" applyFont="1" applyFill="1" applyBorder="1" applyProtection="1">
      <protection hidden="1"/>
    </xf>
    <xf numFmtId="0" fontId="0" fillId="26" borderId="23" xfId="0" applyFill="1" applyBorder="1" applyAlignment="1" applyProtection="1">
      <alignment horizontal="center"/>
      <protection hidden="1"/>
    </xf>
    <xf numFmtId="0" fontId="3" fillId="26" borderId="23" xfId="0" applyFont="1" applyFill="1" applyBorder="1" applyProtection="1">
      <protection hidden="1"/>
    </xf>
    <xf numFmtId="165" fontId="3" fillId="26" borderId="24" xfId="0" applyNumberFormat="1" applyFont="1" applyFill="1" applyBorder="1" applyAlignment="1" applyProtection="1">
      <alignment horizontal="center"/>
      <protection hidden="1"/>
    </xf>
    <xf numFmtId="0" fontId="3" fillId="26" borderId="25" xfId="0" applyFont="1" applyFill="1" applyBorder="1" applyProtection="1">
      <protection hidden="1"/>
    </xf>
    <xf numFmtId="165" fontId="3" fillId="26" borderId="26" xfId="0" applyNumberFormat="1" applyFont="1" applyFill="1" applyBorder="1" applyAlignment="1" applyProtection="1">
      <alignment horizontal="center"/>
      <protection hidden="1"/>
    </xf>
    <xf numFmtId="0" fontId="3" fillId="26" borderId="27" xfId="0" applyFont="1" applyFill="1" applyBorder="1" applyProtection="1">
      <protection hidden="1"/>
    </xf>
    <xf numFmtId="0" fontId="0" fillId="26" borderId="28" xfId="0" applyFill="1" applyBorder="1" applyAlignment="1" applyProtection="1">
      <alignment horizontal="center"/>
      <protection hidden="1"/>
    </xf>
    <xf numFmtId="0" fontId="3" fillId="26" borderId="28" xfId="0" applyFont="1" applyFill="1" applyBorder="1" applyProtection="1">
      <protection hidden="1"/>
    </xf>
    <xf numFmtId="165" fontId="3" fillId="26" borderId="29" xfId="0" applyNumberFormat="1" applyFont="1" applyFill="1" applyBorder="1" applyAlignment="1" applyProtection="1">
      <alignment horizontal="center"/>
      <protection hidden="1"/>
    </xf>
    <xf numFmtId="1" fontId="3" fillId="24" borderId="41" xfId="0" applyNumberFormat="1" applyFont="1" applyFill="1" applyBorder="1" applyAlignment="1" applyProtection="1">
      <alignment horizontal="center"/>
      <protection locked="0"/>
    </xf>
    <xf numFmtId="0" fontId="0" fillId="0" borderId="23" xfId="0" applyBorder="1" applyAlignment="1" applyProtection="1">
      <alignment horizontal="center"/>
      <protection locked="0"/>
    </xf>
    <xf numFmtId="0" fontId="0" fillId="0" borderId="28" xfId="0" applyBorder="1" applyAlignment="1" applyProtection="1">
      <alignment horizontal="center"/>
      <protection locked="0"/>
    </xf>
    <xf numFmtId="0" fontId="0" fillId="26" borderId="26" xfId="0" applyFill="1" applyBorder="1" applyAlignment="1" applyProtection="1">
      <alignment horizontal="center"/>
      <protection hidden="1"/>
    </xf>
    <xf numFmtId="0" fontId="0" fillId="26" borderId="29" xfId="0" applyFill="1" applyBorder="1" applyAlignment="1" applyProtection="1">
      <alignment horizontal="center"/>
      <protection hidden="1"/>
    </xf>
    <xf numFmtId="0" fontId="6" fillId="25" borderId="37" xfId="0" applyFont="1" applyFill="1" applyBorder="1" applyAlignment="1" applyProtection="1">
      <alignment horizontal="center"/>
      <protection hidden="1"/>
    </xf>
    <xf numFmtId="0" fontId="6" fillId="25" borderId="40" xfId="0" applyFont="1" applyFill="1" applyBorder="1" applyProtection="1">
      <protection hidden="1"/>
    </xf>
    <xf numFmtId="0" fontId="3" fillId="26" borderId="33" xfId="0" applyFont="1" applyFill="1" applyBorder="1" applyProtection="1">
      <protection hidden="1"/>
    </xf>
    <xf numFmtId="0" fontId="0" fillId="26" borderId="42" xfId="0" applyFill="1" applyBorder="1" applyAlignment="1" applyProtection="1">
      <alignment horizontal="center"/>
      <protection hidden="1"/>
    </xf>
    <xf numFmtId="0" fontId="0" fillId="26" borderId="34" xfId="0" applyFill="1" applyBorder="1" applyAlignment="1" applyProtection="1">
      <alignment horizontal="center"/>
      <protection hidden="1"/>
    </xf>
    <xf numFmtId="164" fontId="3" fillId="26" borderId="31" xfId="0" applyNumberFormat="1" applyFont="1" applyFill="1" applyBorder="1" applyAlignment="1" applyProtection="1">
      <alignment horizontal="center"/>
      <protection hidden="1"/>
    </xf>
    <xf numFmtId="164" fontId="3" fillId="26" borderId="23" xfId="0" applyNumberFormat="1" applyFont="1" applyFill="1" applyBorder="1" applyAlignment="1" applyProtection="1">
      <alignment horizontal="center"/>
      <protection hidden="1"/>
    </xf>
    <xf numFmtId="164" fontId="3" fillId="26" borderId="21" xfId="0" applyNumberFormat="1" applyFont="1" applyFill="1" applyBorder="1" applyAlignment="1" applyProtection="1">
      <alignment horizontal="center"/>
      <protection hidden="1"/>
    </xf>
    <xf numFmtId="164" fontId="3" fillId="26" borderId="28" xfId="0" applyNumberFormat="1" applyFont="1" applyFill="1" applyBorder="1" applyAlignment="1" applyProtection="1">
      <alignment horizontal="center"/>
      <protection hidden="1"/>
    </xf>
    <xf numFmtId="0" fontId="6" fillId="25" borderId="43" xfId="0" applyFont="1" applyFill="1" applyBorder="1" applyAlignment="1" applyProtection="1">
      <alignment horizontal="center" vertical="center" wrapText="1"/>
      <protection hidden="1"/>
    </xf>
    <xf numFmtId="0" fontId="0" fillId="26" borderId="44" xfId="0" applyFill="1" applyBorder="1" applyAlignment="1" applyProtection="1">
      <alignment horizontal="center"/>
      <protection hidden="1"/>
    </xf>
    <xf numFmtId="0" fontId="0" fillId="26" borderId="15" xfId="0" applyFill="1" applyBorder="1" applyAlignment="1" applyProtection="1">
      <alignment horizontal="center"/>
      <protection hidden="1"/>
    </xf>
    <xf numFmtId="0" fontId="0" fillId="26" borderId="45" xfId="0" applyFill="1" applyBorder="1" applyAlignment="1" applyProtection="1">
      <alignment horizontal="center"/>
      <protection hidden="1"/>
    </xf>
    <xf numFmtId="0" fontId="6" fillId="25" borderId="12" xfId="0" applyFont="1" applyFill="1" applyBorder="1" applyProtection="1">
      <protection hidden="1"/>
    </xf>
    <xf numFmtId="0" fontId="6" fillId="25" borderId="13" xfId="0" applyFont="1" applyFill="1" applyBorder="1" applyAlignment="1" applyProtection="1">
      <alignment horizontal="right"/>
      <protection hidden="1"/>
    </xf>
    <xf numFmtId="0" fontId="6" fillId="25" borderId="13" xfId="0" applyFont="1" applyFill="1" applyBorder="1" applyAlignment="1" applyProtection="1">
      <alignment horizontal="center"/>
      <protection hidden="1"/>
    </xf>
    <xf numFmtId="0" fontId="6" fillId="25" borderId="13" xfId="0" applyFont="1" applyFill="1" applyBorder="1" applyProtection="1">
      <protection hidden="1"/>
    </xf>
    <xf numFmtId="0" fontId="6" fillId="25" borderId="47" xfId="0" applyFont="1" applyFill="1" applyBorder="1" applyAlignment="1" applyProtection="1">
      <alignment horizontal="center"/>
      <protection hidden="1"/>
    </xf>
    <xf numFmtId="0" fontId="6" fillId="25" borderId="48" xfId="0" applyFont="1" applyFill="1" applyBorder="1" applyProtection="1">
      <protection hidden="1"/>
    </xf>
    <xf numFmtId="0" fontId="6" fillId="25" borderId="49" xfId="0" applyFont="1" applyFill="1" applyBorder="1" applyAlignment="1" applyProtection="1">
      <alignment horizontal="right"/>
      <protection hidden="1"/>
    </xf>
    <xf numFmtId="0" fontId="6" fillId="25" borderId="49" xfId="0" applyFont="1" applyFill="1" applyBorder="1" applyAlignment="1" applyProtection="1">
      <alignment horizontal="center"/>
      <protection hidden="1"/>
    </xf>
    <xf numFmtId="0" fontId="6" fillId="25" borderId="49" xfId="0" applyFont="1" applyFill="1" applyBorder="1" applyProtection="1">
      <protection hidden="1"/>
    </xf>
    <xf numFmtId="0" fontId="6" fillId="25" borderId="46" xfId="0" applyFont="1" applyFill="1" applyBorder="1" applyAlignment="1" applyProtection="1">
      <alignment horizontal="center"/>
      <protection hidden="1"/>
    </xf>
    <xf numFmtId="0" fontId="27" fillId="25" borderId="37" xfId="0" applyFont="1" applyFill="1" applyBorder="1" applyAlignment="1" applyProtection="1">
      <alignment horizontal="center" vertical="center"/>
      <protection hidden="1"/>
    </xf>
    <xf numFmtId="0" fontId="27" fillId="25" borderId="40" xfId="0" applyFont="1" applyFill="1" applyBorder="1" applyAlignment="1" applyProtection="1">
      <alignment horizontal="center" vertical="center"/>
      <protection hidden="1"/>
    </xf>
    <xf numFmtId="0" fontId="27" fillId="25" borderId="38" xfId="0" applyFont="1" applyFill="1" applyBorder="1" applyAlignment="1" applyProtection="1">
      <alignment horizontal="center" vertical="center"/>
      <protection hidden="1"/>
    </xf>
    <xf numFmtId="0" fontId="30" fillId="25" borderId="37" xfId="0" applyFont="1" applyFill="1" applyBorder="1" applyAlignment="1" applyProtection="1">
      <alignment horizontal="center" wrapText="1"/>
      <protection hidden="1"/>
    </xf>
    <xf numFmtId="0" fontId="30" fillId="25" borderId="40" xfId="0" applyFont="1" applyFill="1" applyBorder="1" applyAlignment="1" applyProtection="1">
      <alignment horizontal="center" wrapText="1"/>
      <protection hidden="1"/>
    </xf>
    <xf numFmtId="0" fontId="30" fillId="25" borderId="38" xfId="0" applyFont="1" applyFill="1" applyBorder="1" applyAlignment="1" applyProtection="1">
      <alignment horizontal="center" wrapText="1"/>
      <protection hidden="1"/>
    </xf>
    <xf numFmtId="0" fontId="0" fillId="0" borderId="10" xfId="0" applyBorder="1" applyAlignment="1" applyProtection="1">
      <alignment horizontal="center"/>
      <protection hidden="1"/>
    </xf>
    <xf numFmtId="0" fontId="0" fillId="0" borderId="0" xfId="0" applyAlignment="1" applyProtection="1">
      <alignment horizontal="center"/>
      <protection hidden="1"/>
    </xf>
    <xf numFmtId="0" fontId="29" fillId="25" borderId="37" xfId="0" applyFont="1" applyFill="1" applyBorder="1" applyAlignment="1" applyProtection="1">
      <alignment horizontal="center" vertical="center"/>
      <protection hidden="1"/>
    </xf>
    <xf numFmtId="0" fontId="29" fillId="25" borderId="40" xfId="0" applyFont="1" applyFill="1" applyBorder="1" applyAlignment="1" applyProtection="1">
      <alignment horizontal="center" vertical="center"/>
      <protection hidden="1"/>
    </xf>
    <xf numFmtId="0" fontId="29" fillId="25" borderId="38" xfId="0" applyFont="1" applyFill="1" applyBorder="1" applyAlignment="1" applyProtection="1">
      <alignment horizontal="center" vertical="center"/>
      <protection hidden="1"/>
    </xf>
    <xf numFmtId="0" fontId="28" fillId="25" borderId="35" xfId="0" applyFont="1" applyFill="1" applyBorder="1" applyAlignment="1" applyProtection="1">
      <alignment horizontal="center" wrapText="1"/>
      <protection hidden="1"/>
    </xf>
    <xf numFmtId="0" fontId="28" fillId="25" borderId="36" xfId="0" applyFont="1" applyFill="1" applyBorder="1" applyAlignment="1" applyProtection="1">
      <alignment horizontal="center" wrapText="1"/>
      <protection hidden="1"/>
    </xf>
    <xf numFmtId="0" fontId="6" fillId="25" borderId="35" xfId="0" applyFont="1" applyFill="1" applyBorder="1" applyAlignment="1" applyProtection="1">
      <alignment horizontal="center" wrapText="1"/>
      <protection hidden="1"/>
    </xf>
    <xf numFmtId="0" fontId="6" fillId="25" borderId="36" xfId="0" applyFont="1" applyFill="1" applyBorder="1" applyAlignment="1" applyProtection="1">
      <alignment horizontal="center" wrapText="1"/>
      <protection hidden="1"/>
    </xf>
    <xf numFmtId="49" fontId="3" fillId="24" borderId="15" xfId="0" applyNumberFormat="1" applyFont="1" applyFill="1" applyBorder="1" applyAlignment="1" applyProtection="1">
      <alignment horizontal="left"/>
      <protection locked="0"/>
    </xf>
    <xf numFmtId="49" fontId="3" fillId="24" borderId="36" xfId="0" applyNumberFormat="1" applyFont="1" applyFill="1" applyBorder="1" applyAlignment="1" applyProtection="1">
      <alignment horizontal="left"/>
      <protection locked="0"/>
    </xf>
  </cellXfs>
  <cellStyles count="43">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Euro" xfId="30" xr:uid="{00000000-0005-0000-0000-00001D000000}"/>
    <cellStyle name="Gut" xfId="31" builtinId="26" customBuiltin="1"/>
    <cellStyle name="Neutral" xfId="32" builtinId="28" customBuiltin="1"/>
    <cellStyle name="Notiz" xfId="33" builtinId="10" customBuiltin="1"/>
    <cellStyle name="Schlecht" xfId="34" builtinId="27" customBuiltin="1"/>
    <cellStyle name="Standard" xfId="0" builtinId="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3">
    <dxf>
      <font>
        <b/>
        <i val="0"/>
        <condense val="0"/>
        <extend val="0"/>
        <color indexed="10"/>
      </font>
      <fill>
        <patternFill>
          <bgColor indexed="13"/>
        </patternFill>
      </fill>
    </dxf>
    <dxf>
      <font>
        <condense val="0"/>
        <extend val="0"/>
        <color indexed="47"/>
      </font>
    </dxf>
    <dxf>
      <font>
        <condense val="0"/>
        <extend val="0"/>
        <color indexed="43"/>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EAF7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6F1F7"/>
      <rgbColor rgb="003366FF"/>
      <rgbColor rgb="0033CCCC"/>
      <rgbColor rgb="00EBEBEB"/>
      <rgbColor rgb="000668AF"/>
      <rgbColor rgb="00E4DDB6"/>
      <rgbColor rgb="00EAE3C6"/>
      <rgbColor rgb="00666699"/>
      <rgbColor rgb="00969696"/>
      <rgbColor rgb="00003366"/>
      <rgbColor rgb="00339966"/>
      <rgbColor rgb="00003300"/>
      <rgbColor rgb="007AB031"/>
      <rgbColor rgb="009B00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66675</xdr:colOff>
      <xdr:row>5</xdr:row>
      <xdr:rowOff>66675</xdr:rowOff>
    </xdr:from>
    <xdr:to>
      <xdr:col>3</xdr:col>
      <xdr:colOff>4200525</xdr:colOff>
      <xdr:row>6</xdr:row>
      <xdr:rowOff>95250</xdr:rowOff>
    </xdr:to>
    <xdr:sp macro="" textlink="">
      <xdr:nvSpPr>
        <xdr:cNvPr id="2049" name="Text Box 1">
          <a:extLst>
            <a:ext uri="{FF2B5EF4-FFF2-40B4-BE49-F238E27FC236}">
              <a16:creationId xmlns:a16="http://schemas.microsoft.com/office/drawing/2014/main" id="{78EFED46-E235-437B-ABB9-563F7A2FDF00}"/>
            </a:ext>
          </a:extLst>
        </xdr:cNvPr>
        <xdr:cNvSpPr txBox="1">
          <a:spLocks noChangeArrowheads="1"/>
        </xdr:cNvSpPr>
      </xdr:nvSpPr>
      <xdr:spPr bwMode="auto">
        <a:xfrm>
          <a:off x="933450" y="1047750"/>
          <a:ext cx="4238625" cy="59055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Tool </a:t>
          </a:r>
          <a:r>
            <a:rPr lang="de-DE" sz="1000" b="1" i="0" u="none" strike="noStrike" baseline="0">
              <a:solidFill>
                <a:srgbClr val="000000"/>
              </a:solidFill>
              <a:latin typeface="Arial"/>
              <a:cs typeface="Arial"/>
            </a:rPr>
            <a:t>"Arbeitstage ermitteln"</a:t>
          </a:r>
          <a:r>
            <a:rPr lang="de-DE" sz="1000" b="0" i="0" u="none" strike="noStrike" baseline="0">
              <a:solidFill>
                <a:srgbClr val="000000"/>
              </a:solidFill>
              <a:latin typeface="Arial"/>
              <a:cs typeface="Arial"/>
            </a:rPr>
            <a:t> können Sie für ein beliebiges Jahr die Arbeitstage ermitteln.</a:t>
          </a:r>
        </a:p>
      </xdr:txBody>
    </xdr:sp>
    <xdr:clientData/>
  </xdr:twoCellAnchor>
  <xdr:twoCellAnchor>
    <xdr:from>
      <xdr:col>2</xdr:col>
      <xdr:colOff>47625</xdr:colOff>
      <xdr:row>9</xdr:row>
      <xdr:rowOff>123825</xdr:rowOff>
    </xdr:from>
    <xdr:to>
      <xdr:col>4</xdr:col>
      <xdr:colOff>0</xdr:colOff>
      <xdr:row>11</xdr:row>
      <xdr:rowOff>95250</xdr:rowOff>
    </xdr:to>
    <xdr:sp macro="" textlink="">
      <xdr:nvSpPr>
        <xdr:cNvPr id="2050" name="Text Box 2">
          <a:extLst>
            <a:ext uri="{FF2B5EF4-FFF2-40B4-BE49-F238E27FC236}">
              <a16:creationId xmlns:a16="http://schemas.microsoft.com/office/drawing/2014/main" id="{A4BE4480-BAEE-4E08-B907-926FB1D36CD2}"/>
            </a:ext>
          </a:extLst>
        </xdr:cNvPr>
        <xdr:cNvSpPr txBox="1">
          <a:spLocks noChangeArrowheads="1"/>
        </xdr:cNvSpPr>
      </xdr:nvSpPr>
      <xdr:spPr bwMode="auto">
        <a:xfrm>
          <a:off x="914400" y="2162175"/>
          <a:ext cx="4324350" cy="175260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lnSpc>
              <a:spcPts val="1100"/>
            </a:lnSpc>
            <a:defRPr sz="1000"/>
          </a:pPr>
          <a:r>
            <a:rPr lang="de-DE" sz="1000" b="0" i="0" u="none" strike="noStrike" baseline="0">
              <a:solidFill>
                <a:srgbClr val="000000"/>
              </a:solidFill>
              <a:latin typeface="Arial"/>
              <a:cs typeface="Arial"/>
            </a:rPr>
            <a:t>Um mit dem Tool "Arbeitstage ermitteln" die Arbeitstage für ein beliebiges Jahr zu ermitteln, ist es lediglich erforderlich, die Angaben im nachfolgenden Arbeitsblatt zu vervollständigen. Die Eingaben beschränken sich darauf, in Zelle G3 das Jahr, und in Spalte H Ihre Feiertage einzugeben.</a:t>
          </a: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1" i="0" u="none" strike="noStrike" baseline="0">
              <a:solidFill>
                <a:srgbClr val="000000"/>
              </a:solidFill>
              <a:latin typeface="Arial"/>
              <a:cs typeface="Arial"/>
            </a:rPr>
            <a:t>Wichtig:</a:t>
          </a:r>
          <a:endParaRPr lang="de-DE" sz="1000" b="0" i="0" u="none" strike="noStrike" baseline="0">
            <a:solidFill>
              <a:srgbClr val="000000"/>
            </a:solidFill>
            <a:latin typeface="Arial"/>
            <a:cs typeface="Arial"/>
          </a:endParaRP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0" i="0" u="none" strike="noStrike" baseline="0">
              <a:solidFill>
                <a:srgbClr val="000000"/>
              </a:solidFill>
              <a:latin typeface="Arial"/>
              <a:cs typeface="Arial"/>
            </a:rPr>
            <a:t>Damit die Anwendung funktioniert, müssen die Add-Ins "Analyse-Funktionen" installiert sein. Dies ist über das Menü Extras / Add-Ins jederzeit möglich.</a:t>
          </a:r>
        </a:p>
        <a:p>
          <a:pPr algn="l" rtl="0">
            <a:lnSpc>
              <a:spcPts val="1000"/>
            </a:lnSpc>
            <a:defRPr sz="1000"/>
          </a:pPr>
          <a:endParaRPr lang="de-DE" sz="1000" b="0" i="0" u="none" strike="noStrike" baseline="0">
            <a:solidFill>
              <a:srgbClr val="000000"/>
            </a:solidFill>
            <a:latin typeface="Arial"/>
            <a:cs typeface="Arial"/>
          </a:endParaRPr>
        </a:p>
        <a:p>
          <a:pPr algn="l" rtl="0">
            <a:lnSpc>
              <a:spcPts val="900"/>
            </a:lnSpc>
            <a:defRPr sz="1000"/>
          </a:pPr>
          <a:endParaRPr lang="de-DE"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autoPageBreaks="0"/>
  </sheetPr>
  <dimension ref="A2:IR17"/>
  <sheetViews>
    <sheetView showGridLines="0" showZeros="0" showOutlineSymbols="0" workbookViewId="0">
      <selection activeCell="B3" sqref="B3:F3"/>
    </sheetView>
  </sheetViews>
  <sheetFormatPr baseColWidth="10" defaultColWidth="11.42578125" defaultRowHeight="12.75" x14ac:dyDescent="0.2"/>
  <cols>
    <col min="1" max="1" width="11.42578125" style="2"/>
    <col min="2" max="3" width="1.5703125" style="2" customWidth="1"/>
    <col min="4" max="4" width="64" style="2" customWidth="1"/>
    <col min="5" max="5" width="1.5703125" style="2" customWidth="1"/>
    <col min="6" max="6" width="1.7109375" style="2" customWidth="1"/>
    <col min="7" max="7" width="2.7109375" style="2" customWidth="1"/>
    <col min="8" max="16384" width="11.42578125" style="2"/>
  </cols>
  <sheetData>
    <row r="2" spans="1:252" ht="13.5" thickBot="1" x14ac:dyDescent="0.25"/>
    <row r="3" spans="1:252" s="39" customFormat="1" ht="25.5" customHeight="1" thickBot="1" x14ac:dyDescent="0.25">
      <c r="A3" s="30"/>
      <c r="B3" s="103" t="s">
        <v>67</v>
      </c>
      <c r="C3" s="104"/>
      <c r="D3" s="104"/>
      <c r="E3" s="104"/>
      <c r="F3" s="105"/>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row>
    <row r="4" spans="1:252" x14ac:dyDescent="0.2">
      <c r="B4" s="3"/>
      <c r="F4" s="4"/>
    </row>
    <row r="5" spans="1:252" s="37" customFormat="1" x14ac:dyDescent="0.2">
      <c r="A5" s="38"/>
      <c r="B5" s="40"/>
      <c r="C5" s="34"/>
      <c r="D5" s="42" t="s">
        <v>8</v>
      </c>
      <c r="E5" s="35"/>
      <c r="F5" s="36"/>
    </row>
    <row r="6" spans="1:252" ht="44.25" customHeight="1" x14ac:dyDescent="0.2">
      <c r="B6" s="3"/>
      <c r="C6" s="13"/>
      <c r="D6" s="20"/>
      <c r="E6" s="12"/>
      <c r="F6" s="4"/>
    </row>
    <row r="7" spans="1:252" ht="13.5" thickBot="1" x14ac:dyDescent="0.25">
      <c r="B7" s="3"/>
      <c r="C7" s="17"/>
      <c r="D7" s="18"/>
      <c r="E7" s="19"/>
      <c r="F7" s="4"/>
    </row>
    <row r="8" spans="1:252" x14ac:dyDescent="0.2">
      <c r="B8" s="3"/>
      <c r="F8" s="4"/>
    </row>
    <row r="9" spans="1:252" s="37" customFormat="1" x14ac:dyDescent="0.2">
      <c r="B9" s="41"/>
      <c r="C9" s="34"/>
      <c r="D9" s="42" t="s">
        <v>68</v>
      </c>
      <c r="E9" s="35"/>
      <c r="F9" s="36"/>
    </row>
    <row r="10" spans="1:252" x14ac:dyDescent="0.2">
      <c r="B10" s="3"/>
      <c r="C10" s="10"/>
      <c r="D10" s="11"/>
      <c r="E10" s="12"/>
      <c r="F10" s="4"/>
    </row>
    <row r="11" spans="1:252" ht="127.5" customHeight="1" x14ac:dyDescent="0.2">
      <c r="B11" s="3"/>
      <c r="C11" s="13"/>
      <c r="D11" s="14"/>
      <c r="E11" s="16"/>
      <c r="F11" s="4"/>
    </row>
    <row r="12" spans="1:252" ht="13.5" thickBot="1" x14ac:dyDescent="0.25">
      <c r="B12" s="3"/>
      <c r="C12" s="17"/>
      <c r="D12" s="18"/>
      <c r="E12" s="19"/>
      <c r="F12" s="4"/>
    </row>
    <row r="13" spans="1:252" ht="13.5" thickBot="1" x14ac:dyDescent="0.25">
      <c r="B13" s="5"/>
      <c r="C13" s="6"/>
      <c r="D13" s="6"/>
      <c r="E13" s="6"/>
      <c r="F13" s="7"/>
    </row>
    <row r="15" spans="1:252" x14ac:dyDescent="0.2">
      <c r="B15" s="8" t="s">
        <v>73</v>
      </c>
    </row>
    <row r="16" spans="1:252" x14ac:dyDescent="0.2">
      <c r="B16" s="8" t="s">
        <v>74</v>
      </c>
    </row>
    <row r="17" spans="2:2" x14ac:dyDescent="0.2">
      <c r="B17" s="8" t="s">
        <v>75</v>
      </c>
    </row>
  </sheetData>
  <sheetProtection sheet="1" objects="1" scenarios="1"/>
  <mergeCells count="1">
    <mergeCell ref="B3:F3"/>
  </mergeCells>
  <phoneticPr fontId="5"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C1:X53"/>
  <sheetViews>
    <sheetView showGridLines="0" tabSelected="1" topLeftCell="C2" zoomScaleNormal="100" workbookViewId="0">
      <selection activeCell="G3" sqref="G3"/>
    </sheetView>
  </sheetViews>
  <sheetFormatPr baseColWidth="10" defaultRowHeight="12.75" x14ac:dyDescent="0.2"/>
  <cols>
    <col min="1" max="2" width="0" hidden="1" customWidth="1"/>
    <col min="3" max="3" width="2.7109375" customWidth="1"/>
    <col min="4" max="4" width="18.28515625" style="2" customWidth="1"/>
    <col min="5" max="5" width="15.7109375" style="2" customWidth="1"/>
    <col min="6" max="6" width="11.42578125" style="2" hidden="1" customWidth="1"/>
    <col min="7" max="7" width="15.7109375" style="2" customWidth="1"/>
    <col min="8" max="8" width="15.7109375" style="2" bestFit="1" customWidth="1"/>
    <col min="9" max="9" width="11.28515625" style="2" hidden="1" customWidth="1"/>
    <col min="10" max="10" width="15.7109375" style="2" customWidth="1"/>
    <col min="13" max="13" width="0" hidden="1" customWidth="1"/>
    <col min="14" max="14" width="11.42578125" hidden="1" customWidth="1"/>
    <col min="15" max="15" width="3" hidden="1" customWidth="1"/>
    <col min="16" max="16" width="2" hidden="1" customWidth="1"/>
    <col min="17" max="17" width="11.42578125" hidden="1" customWidth="1"/>
    <col min="18" max="19" width="11.42578125" style="43" hidden="1" customWidth="1"/>
    <col min="20" max="24" width="11.42578125" hidden="1" customWidth="1"/>
    <col min="25" max="25" width="11.42578125" customWidth="1"/>
  </cols>
  <sheetData>
    <row r="1" spans="3:21" ht="27.75" hidden="1" customHeight="1" x14ac:dyDescent="0.2"/>
    <row r="2" spans="3:21" ht="12.75" customHeight="1" thickBot="1" x14ac:dyDescent="0.25"/>
    <row r="3" spans="3:21" ht="12.75" customHeight="1" thickBot="1" x14ac:dyDescent="0.25">
      <c r="D3" s="47" t="s">
        <v>60</v>
      </c>
      <c r="E3" s="48"/>
      <c r="G3" s="75">
        <v>2024</v>
      </c>
      <c r="H3" s="109" t="str">
        <f ca="1">+IF(S5="","        Bitte Jahr wählen","")</f>
        <v/>
      </c>
      <c r="I3" s="110"/>
    </row>
    <row r="4" spans="3:21" ht="12.75" customHeight="1" x14ac:dyDescent="0.2"/>
    <row r="5" spans="3:21" ht="13.5" thickBot="1" x14ac:dyDescent="0.25">
      <c r="D5" s="49"/>
      <c r="E5" s="50"/>
      <c r="F5" s="51"/>
      <c r="G5" s="51"/>
      <c r="H5" s="51"/>
      <c r="I5" s="49"/>
      <c r="J5" s="51"/>
      <c r="R5" s="44" t="str">
        <f ca="1">IF(I28=3,"März","April")</f>
        <v>März</v>
      </c>
      <c r="S5" s="43">
        <f ca="1">+IF(ISNUMBER(G3),G3,YEAR(TODAY()))</f>
        <v>2024</v>
      </c>
    </row>
    <row r="6" spans="3:21" ht="18.75" thickBot="1" x14ac:dyDescent="0.3">
      <c r="D6" s="106" t="str">
        <f ca="1">+IF(ISNUMBER(S5),"Ermittlung der Arbeitstage im Jahr "&amp;S5,"Ermittlung der tatsächlichen Arbeitstage")</f>
        <v>Ermittlung der Arbeitstage im Jahr 2024</v>
      </c>
      <c r="E6" s="107"/>
      <c r="F6" s="107"/>
      <c r="G6" s="107"/>
      <c r="H6" s="107"/>
      <c r="I6" s="107"/>
      <c r="J6" s="108"/>
      <c r="R6" s="44">
        <f ca="1">MOD(E8,19)</f>
        <v>10</v>
      </c>
      <c r="S6" s="43" t="s">
        <v>39</v>
      </c>
    </row>
    <row r="7" spans="3:21" ht="13.5" thickBot="1" x14ac:dyDescent="0.25">
      <c r="D7" s="49"/>
      <c r="E7" s="50"/>
      <c r="F7" s="51"/>
      <c r="G7" s="51"/>
      <c r="H7" s="51"/>
      <c r="R7" s="44">
        <f ca="1">INT(E8/100)</f>
        <v>20</v>
      </c>
      <c r="S7" s="43" t="s">
        <v>40</v>
      </c>
    </row>
    <row r="8" spans="3:21" ht="26.25" thickBot="1" x14ac:dyDescent="0.25">
      <c r="C8" s="45"/>
      <c r="D8" s="59" t="s">
        <v>41</v>
      </c>
      <c r="E8" s="60">
        <f ca="1">+S5</f>
        <v>2024</v>
      </c>
      <c r="F8" s="61" t="s">
        <v>42</v>
      </c>
      <c r="G8" s="61" t="s">
        <v>42</v>
      </c>
      <c r="H8" s="52" t="s">
        <v>71</v>
      </c>
      <c r="I8" s="62">
        <f ca="1">MOD(E8,100)</f>
        <v>24</v>
      </c>
      <c r="J8" s="63" t="s">
        <v>43</v>
      </c>
      <c r="K8" s="45"/>
      <c r="L8" s="45"/>
      <c r="M8" s="45"/>
      <c r="N8" s="45"/>
      <c r="O8" s="45"/>
      <c r="P8" s="45"/>
      <c r="Q8" s="45"/>
      <c r="T8" s="45"/>
      <c r="U8" s="45"/>
    </row>
    <row r="9" spans="3:21" ht="13.5" hidden="1" thickBot="1" x14ac:dyDescent="0.25">
      <c r="D9" s="64"/>
      <c r="E9" s="85"/>
      <c r="F9" s="53"/>
      <c r="G9" s="53"/>
      <c r="H9" s="54"/>
      <c r="I9" s="64">
        <f ca="1">INT(R7/4)</f>
        <v>5</v>
      </c>
      <c r="J9" s="53"/>
    </row>
    <row r="10" spans="3:21" x14ac:dyDescent="0.2">
      <c r="D10" s="65" t="s">
        <v>54</v>
      </c>
      <c r="E10" s="86" t="str">
        <f ca="1">"01.01."&amp;RIGHT(E8,2)</f>
        <v>01.01.24</v>
      </c>
      <c r="F10" s="66">
        <f ca="1">WEEKDAY(E10,2)</f>
        <v>1</v>
      </c>
      <c r="G10" s="66" t="str">
        <f t="shared" ref="G10:G28" ca="1" si="0">VLOOKUP(WEEKDAY(E10,2),$R$11:$S$17,2,FALSE)</f>
        <v>Montag</v>
      </c>
      <c r="H10" s="76" t="s">
        <v>39</v>
      </c>
      <c r="I10" s="67">
        <f ca="1">MOD(I15+I20-7*I27+114,31)</f>
        <v>30</v>
      </c>
      <c r="J10" s="68" t="str">
        <f ca="1">IF(OR(F10=6,F10=7,H10="nein"),0,TEXT(E10,"TT.MM.JJ"))</f>
        <v>01.01.24</v>
      </c>
      <c r="O10">
        <f ca="1">+MONTH(E10)</f>
        <v>1</v>
      </c>
      <c r="P10">
        <f ca="1">+IF(J10=0,0,1)</f>
        <v>1</v>
      </c>
      <c r="R10" s="43" t="s">
        <v>42</v>
      </c>
    </row>
    <row r="11" spans="3:21" x14ac:dyDescent="0.2">
      <c r="D11" s="69" t="s">
        <v>55</v>
      </c>
      <c r="E11" s="87" t="str">
        <f ca="1">"06.01."&amp;RIGHT(E8,2)</f>
        <v>06.01.24</v>
      </c>
      <c r="F11" s="56">
        <f t="shared" ref="F11:F28" ca="1" si="1">WEEKDAY(E11,2)</f>
        <v>6</v>
      </c>
      <c r="G11" s="56" t="str">
        <f t="shared" ca="1" si="0"/>
        <v>Samstag</v>
      </c>
      <c r="H11" s="57" t="s">
        <v>40</v>
      </c>
      <c r="I11" s="55"/>
      <c r="J11" s="70">
        <f ca="1">IF(OR(F11=6,F11=7,H11="nein"),0,TEXT(E11,"TT.MM.JJ"))</f>
        <v>0</v>
      </c>
      <c r="O11">
        <f t="shared" ref="O11:O28" ca="1" si="2">+MONTH(E11)</f>
        <v>1</v>
      </c>
      <c r="P11">
        <f t="shared" ref="P11:P28" ca="1" si="3">+IF(J11=0,0,1)</f>
        <v>0</v>
      </c>
      <c r="R11" s="43">
        <v>1</v>
      </c>
      <c r="S11" s="43" t="s">
        <v>88</v>
      </c>
    </row>
    <row r="12" spans="3:21" x14ac:dyDescent="0.2">
      <c r="D12" s="69" t="s">
        <v>44</v>
      </c>
      <c r="E12" s="87">
        <f ca="1">+E14-46</f>
        <v>45336</v>
      </c>
      <c r="F12" s="56">
        <f t="shared" ca="1" si="1"/>
        <v>3</v>
      </c>
      <c r="G12" s="56" t="str">
        <f t="shared" ca="1" si="0"/>
        <v>Mittwoch</v>
      </c>
      <c r="H12" s="57" t="s">
        <v>40</v>
      </c>
      <c r="I12" s="55">
        <f ca="1">MOD(R7,4)</f>
        <v>0</v>
      </c>
      <c r="J12" s="70">
        <f t="shared" ref="J12:J28" ca="1" si="4">IF(OR(F12=6,F12=7,H12="nein"),0,TEXT(E12,"TT.MM.JJ"))</f>
        <v>0</v>
      </c>
      <c r="O12">
        <f t="shared" ca="1" si="2"/>
        <v>2</v>
      </c>
      <c r="P12">
        <f t="shared" ca="1" si="3"/>
        <v>0</v>
      </c>
      <c r="R12" s="43">
        <v>2</v>
      </c>
      <c r="S12" s="43" t="s">
        <v>61</v>
      </c>
    </row>
    <row r="13" spans="3:21" x14ac:dyDescent="0.2">
      <c r="D13" s="69" t="s">
        <v>45</v>
      </c>
      <c r="E13" s="87">
        <f ca="1">+E14-2</f>
        <v>45380</v>
      </c>
      <c r="F13" s="56">
        <f t="shared" ca="1" si="1"/>
        <v>5</v>
      </c>
      <c r="G13" s="56" t="str">
        <f t="shared" ca="1" si="0"/>
        <v>Freitag</v>
      </c>
      <c r="H13" s="57" t="s">
        <v>39</v>
      </c>
      <c r="I13" s="55">
        <f ca="1">INT((R7+8)/25)</f>
        <v>1</v>
      </c>
      <c r="J13" s="70" t="str">
        <f t="shared" ca="1" si="4"/>
        <v>29.03.24</v>
      </c>
      <c r="O13">
        <f t="shared" ca="1" si="2"/>
        <v>3</v>
      </c>
      <c r="P13">
        <f t="shared" ca="1" si="3"/>
        <v>1</v>
      </c>
      <c r="R13" s="43">
        <v>3</v>
      </c>
      <c r="S13" s="43" t="s">
        <v>62</v>
      </c>
    </row>
    <row r="14" spans="3:21" x14ac:dyDescent="0.2">
      <c r="D14" s="69" t="s">
        <v>46</v>
      </c>
      <c r="E14" s="87">
        <f ca="1">DATEVALUE(CONCATENATE(I22,R5,E8))</f>
        <v>45382</v>
      </c>
      <c r="F14" s="56">
        <f t="shared" ca="1" si="1"/>
        <v>7</v>
      </c>
      <c r="G14" s="56" t="str">
        <f t="shared" ca="1" si="0"/>
        <v>Sonntag</v>
      </c>
      <c r="H14" s="57" t="s">
        <v>39</v>
      </c>
      <c r="I14" s="55">
        <f ca="1">INT((R7-I13+1)/3)</f>
        <v>6</v>
      </c>
      <c r="J14" s="70">
        <f t="shared" ca="1" si="4"/>
        <v>0</v>
      </c>
      <c r="O14">
        <f t="shared" ca="1" si="2"/>
        <v>3</v>
      </c>
      <c r="P14">
        <f t="shared" ca="1" si="3"/>
        <v>0</v>
      </c>
      <c r="R14" s="43">
        <v>4</v>
      </c>
      <c r="S14" s="43" t="s">
        <v>63</v>
      </c>
    </row>
    <row r="15" spans="3:21" x14ac:dyDescent="0.2">
      <c r="D15" s="69" t="s">
        <v>47</v>
      </c>
      <c r="E15" s="87">
        <f ca="1">E14+1</f>
        <v>45383</v>
      </c>
      <c r="F15" s="56">
        <f t="shared" ca="1" si="1"/>
        <v>1</v>
      </c>
      <c r="G15" s="56" t="str">
        <f t="shared" ca="1" si="0"/>
        <v>Montag</v>
      </c>
      <c r="H15" s="57" t="s">
        <v>39</v>
      </c>
      <c r="I15" s="55">
        <f ca="1">MOD(19*R6+R7-I9-I14+15,30)</f>
        <v>4</v>
      </c>
      <c r="J15" s="70" t="str">
        <f t="shared" ca="1" si="4"/>
        <v>01.04.24</v>
      </c>
      <c r="O15">
        <f t="shared" ca="1" si="2"/>
        <v>4</v>
      </c>
      <c r="P15">
        <f t="shared" ca="1" si="3"/>
        <v>1</v>
      </c>
      <c r="R15" s="43">
        <v>5</v>
      </c>
      <c r="S15" s="43" t="s">
        <v>64</v>
      </c>
    </row>
    <row r="16" spans="3:21" x14ac:dyDescent="0.2">
      <c r="D16" s="69" t="s">
        <v>56</v>
      </c>
      <c r="E16" s="87" t="str">
        <f ca="1">"01.05."&amp;RIGHT(E8,2)</f>
        <v>01.05.24</v>
      </c>
      <c r="F16" s="56">
        <f t="shared" ca="1" si="1"/>
        <v>3</v>
      </c>
      <c r="G16" s="56" t="str">
        <f t="shared" ca="1" si="0"/>
        <v>Mittwoch</v>
      </c>
      <c r="H16" s="57" t="s">
        <v>39</v>
      </c>
      <c r="I16" s="55"/>
      <c r="J16" s="70" t="str">
        <f ca="1">IF(OR(F16=6,F16=7,H16="nein"),0,TEXT(E16,"TT.MM.JJ"))</f>
        <v>01.05.24</v>
      </c>
      <c r="O16">
        <f t="shared" ca="1" si="2"/>
        <v>5</v>
      </c>
      <c r="P16">
        <f t="shared" ca="1" si="3"/>
        <v>1</v>
      </c>
      <c r="R16" s="43">
        <v>6</v>
      </c>
      <c r="S16" s="43" t="s">
        <v>65</v>
      </c>
    </row>
    <row r="17" spans="4:21" x14ac:dyDescent="0.2">
      <c r="D17" s="69" t="s">
        <v>48</v>
      </c>
      <c r="E17" s="87">
        <f ca="1">+E14+39</f>
        <v>45421</v>
      </c>
      <c r="F17" s="56">
        <f t="shared" ca="1" si="1"/>
        <v>4</v>
      </c>
      <c r="G17" s="56" t="str">
        <f t="shared" ca="1" si="0"/>
        <v>Donnerstag</v>
      </c>
      <c r="H17" s="57" t="s">
        <v>40</v>
      </c>
      <c r="I17" s="55">
        <f ca="1">INT(I8/4)</f>
        <v>6</v>
      </c>
      <c r="J17" s="70">
        <f t="shared" ca="1" si="4"/>
        <v>0</v>
      </c>
      <c r="O17">
        <f t="shared" ca="1" si="2"/>
        <v>5</v>
      </c>
      <c r="P17">
        <f t="shared" ca="1" si="3"/>
        <v>0</v>
      </c>
      <c r="R17" s="43">
        <v>7</v>
      </c>
      <c r="S17" s="43" t="s">
        <v>66</v>
      </c>
    </row>
    <row r="18" spans="4:21" x14ac:dyDescent="0.2">
      <c r="D18" s="69" t="s">
        <v>89</v>
      </c>
      <c r="E18" s="87">
        <f ca="1">+E19-1</f>
        <v>45431</v>
      </c>
      <c r="F18" s="56">
        <f t="shared" ca="1" si="1"/>
        <v>7</v>
      </c>
      <c r="G18" s="56" t="str">
        <f t="shared" ca="1" si="0"/>
        <v>Sonntag</v>
      </c>
      <c r="H18" s="57" t="s">
        <v>39</v>
      </c>
      <c r="I18" s="55">
        <f>MOD(I7,4)</f>
        <v>0</v>
      </c>
      <c r="J18" s="70">
        <f ca="1">IF(OR(F18=6,F18=7,H18="nein"),0,TEXT(E18,"TT.MM.JJ"))</f>
        <v>0</v>
      </c>
      <c r="O18">
        <f t="shared" ca="1" si="2"/>
        <v>5</v>
      </c>
      <c r="P18">
        <f t="shared" ca="1" si="3"/>
        <v>0</v>
      </c>
    </row>
    <row r="19" spans="4:21" x14ac:dyDescent="0.2">
      <c r="D19" s="69" t="s">
        <v>49</v>
      </c>
      <c r="E19" s="87">
        <f ca="1">+E14+50</f>
        <v>45432</v>
      </c>
      <c r="F19" s="56">
        <f t="shared" ca="1" si="1"/>
        <v>1</v>
      </c>
      <c r="G19" s="56" t="str">
        <f t="shared" ca="1" si="0"/>
        <v>Montag</v>
      </c>
      <c r="H19" s="57" t="s">
        <v>39</v>
      </c>
      <c r="I19" s="55">
        <f ca="1">MOD(I8,4)</f>
        <v>0</v>
      </c>
      <c r="J19" s="70" t="str">
        <f t="shared" ca="1" si="4"/>
        <v>20.05.24</v>
      </c>
      <c r="O19">
        <f t="shared" ca="1" si="2"/>
        <v>5</v>
      </c>
      <c r="P19">
        <f t="shared" ca="1" si="3"/>
        <v>1</v>
      </c>
    </row>
    <row r="20" spans="4:21" x14ac:dyDescent="0.2">
      <c r="D20" s="69" t="s">
        <v>50</v>
      </c>
      <c r="E20" s="87">
        <f ca="1">+E14+60</f>
        <v>45442</v>
      </c>
      <c r="F20" s="56">
        <f t="shared" ca="1" si="1"/>
        <v>4</v>
      </c>
      <c r="G20" s="56" t="str">
        <f t="shared" ca="1" si="0"/>
        <v>Donnerstag</v>
      </c>
      <c r="H20" s="57" t="s">
        <v>40</v>
      </c>
      <c r="I20" s="55">
        <f ca="1">MOD(32+2*I12+2*I17-I15-I19,7)</f>
        <v>5</v>
      </c>
      <c r="J20" s="70">
        <f t="shared" ca="1" si="4"/>
        <v>0</v>
      </c>
      <c r="O20">
        <f t="shared" ca="1" si="2"/>
        <v>5</v>
      </c>
      <c r="P20">
        <f t="shared" ca="1" si="3"/>
        <v>0</v>
      </c>
      <c r="S20" s="43" t="s">
        <v>72</v>
      </c>
    </row>
    <row r="21" spans="4:21" x14ac:dyDescent="0.2">
      <c r="D21" s="69" t="s">
        <v>48</v>
      </c>
      <c r="E21" s="87" t="str">
        <f ca="1">"15.08."&amp;RIGHT(E8,2)</f>
        <v>15.08.24</v>
      </c>
      <c r="F21" s="56">
        <f t="shared" ca="1" si="1"/>
        <v>4</v>
      </c>
      <c r="G21" s="56" t="str">
        <f t="shared" ca="1" si="0"/>
        <v>Donnerstag</v>
      </c>
      <c r="H21" s="57" t="s">
        <v>40</v>
      </c>
      <c r="I21" s="55"/>
      <c r="J21" s="70">
        <f ca="1">IF(OR(F21=6,F21=7,H21="nein"),0,TEXT(E21,"TT.MM.JJ"))</f>
        <v>0</v>
      </c>
      <c r="O21">
        <f t="shared" ca="1" si="2"/>
        <v>8</v>
      </c>
      <c r="P21">
        <f t="shared" ca="1" si="3"/>
        <v>0</v>
      </c>
      <c r="S21" s="43">
        <f ca="1">+YEAR(TODAY())-3</f>
        <v>2020</v>
      </c>
    </row>
    <row r="22" spans="4:21" x14ac:dyDescent="0.2">
      <c r="D22" s="69" t="s">
        <v>57</v>
      </c>
      <c r="E22" s="87" t="str">
        <f ca="1">"03.10."&amp;RIGHT(E8,2)</f>
        <v>03.10.24</v>
      </c>
      <c r="F22" s="56">
        <f t="shared" ca="1" si="1"/>
        <v>4</v>
      </c>
      <c r="G22" s="56" t="str">
        <f t="shared" ca="1" si="0"/>
        <v>Donnerstag</v>
      </c>
      <c r="H22" s="57" t="s">
        <v>39</v>
      </c>
      <c r="I22" s="58" t="str">
        <f ca="1">CONCATENATE(TEXT(+I10+1,"##"),".")</f>
        <v>31.</v>
      </c>
      <c r="J22" s="70" t="str">
        <f ca="1">IF(OR(F22=6,F22=7,H22="nein"),0,TEXT(E22,"TT.MM.JJ"))</f>
        <v>03.10.24</v>
      </c>
      <c r="O22">
        <f t="shared" ca="1" si="2"/>
        <v>10</v>
      </c>
      <c r="P22">
        <f t="shared" ca="1" si="3"/>
        <v>1</v>
      </c>
      <c r="S22" s="43">
        <f ca="1">+S21+1</f>
        <v>2021</v>
      </c>
    </row>
    <row r="23" spans="4:21" x14ac:dyDescent="0.2">
      <c r="D23" s="69" t="s">
        <v>51</v>
      </c>
      <c r="E23" s="87">
        <f ca="1">IF(WEEKDAY(E27-1)=1,E27-22,E27-21-WEEKDAY(E27-1))-11</f>
        <v>45616</v>
      </c>
      <c r="F23" s="56">
        <f t="shared" ca="1" si="1"/>
        <v>3</v>
      </c>
      <c r="G23" s="56" t="str">
        <f t="shared" ca="1" si="0"/>
        <v>Mittwoch</v>
      </c>
      <c r="H23" s="57" t="s">
        <v>40</v>
      </c>
      <c r="I23" s="55"/>
      <c r="J23" s="70">
        <f t="shared" ca="1" si="4"/>
        <v>0</v>
      </c>
      <c r="O23">
        <f t="shared" ca="1" si="2"/>
        <v>11</v>
      </c>
      <c r="P23">
        <f t="shared" ca="1" si="3"/>
        <v>0</v>
      </c>
      <c r="S23" s="43">
        <f t="shared" ref="S23:S35" ca="1" si="5">+S22+1</f>
        <v>2022</v>
      </c>
    </row>
    <row r="24" spans="4:21" x14ac:dyDescent="0.2">
      <c r="D24" s="69" t="s">
        <v>58</v>
      </c>
      <c r="E24" s="87" t="str">
        <f ca="1">"31.10."&amp;RIGHT(E8,2)</f>
        <v>31.10.24</v>
      </c>
      <c r="F24" s="56">
        <f t="shared" ca="1" si="1"/>
        <v>4</v>
      </c>
      <c r="G24" s="56" t="str">
        <f t="shared" ca="1" si="0"/>
        <v>Donnerstag</v>
      </c>
      <c r="H24" s="57" t="s">
        <v>40</v>
      </c>
      <c r="I24" s="58"/>
      <c r="J24" s="70">
        <f ca="1">IF(OR(F24=6,F24=7,H24="nein"),0,TEXT(E24,"TT.MM.JJ"))</f>
        <v>0</v>
      </c>
      <c r="O24">
        <f t="shared" ca="1" si="2"/>
        <v>10</v>
      </c>
      <c r="P24">
        <f t="shared" ca="1" si="3"/>
        <v>0</v>
      </c>
      <c r="S24" s="43">
        <f t="shared" ca="1" si="5"/>
        <v>2023</v>
      </c>
    </row>
    <row r="25" spans="4:21" x14ac:dyDescent="0.2">
      <c r="D25" s="69" t="s">
        <v>59</v>
      </c>
      <c r="E25" s="87" t="str">
        <f ca="1">"01.11."&amp;RIGHT(E8,2)</f>
        <v>01.11.24</v>
      </c>
      <c r="F25" s="56">
        <f t="shared" ca="1" si="1"/>
        <v>5</v>
      </c>
      <c r="G25" s="56" t="str">
        <f t="shared" ca="1" si="0"/>
        <v>Freitag</v>
      </c>
      <c r="H25" s="57" t="s">
        <v>40</v>
      </c>
      <c r="I25" s="58"/>
      <c r="J25" s="70">
        <f ca="1">IF(OR(F25=6,F25=7,H25="nein"),0,TEXT(E25,"TT.MM.JJ"))</f>
        <v>0</v>
      </c>
      <c r="O25">
        <f t="shared" ca="1" si="2"/>
        <v>11</v>
      </c>
      <c r="P25">
        <f t="shared" ca="1" si="3"/>
        <v>0</v>
      </c>
      <c r="S25" s="43">
        <f t="shared" ca="1" si="5"/>
        <v>2024</v>
      </c>
    </row>
    <row r="26" spans="4:21" x14ac:dyDescent="0.2">
      <c r="D26" s="69" t="s">
        <v>70</v>
      </c>
      <c r="E26" s="87">
        <f ca="1">+E27-1</f>
        <v>45650</v>
      </c>
      <c r="F26" s="56">
        <f t="shared" ca="1" si="1"/>
        <v>2</v>
      </c>
      <c r="G26" s="56" t="str">
        <f t="shared" ca="1" si="0"/>
        <v>Dienstag</v>
      </c>
      <c r="H26" s="57" t="s">
        <v>39</v>
      </c>
      <c r="I26" s="55"/>
      <c r="J26" s="70" t="str">
        <f ca="1">IF(OR(F26=6,F26=7,H26="nein"),0,TEXT(E26,"TT.MM.JJ"))</f>
        <v>24.12.24</v>
      </c>
      <c r="O26">
        <f t="shared" ca="1" si="2"/>
        <v>12</v>
      </c>
      <c r="P26">
        <f t="shared" ca="1" si="3"/>
        <v>1</v>
      </c>
      <c r="S26" s="43">
        <f t="shared" ca="1" si="5"/>
        <v>2025</v>
      </c>
    </row>
    <row r="27" spans="4:21" x14ac:dyDescent="0.2">
      <c r="D27" s="69" t="s">
        <v>52</v>
      </c>
      <c r="E27" s="87" t="str">
        <f ca="1">"25.12."&amp;RIGHT(E8,2)</f>
        <v>25.12.24</v>
      </c>
      <c r="F27" s="56">
        <f t="shared" ca="1" si="1"/>
        <v>3</v>
      </c>
      <c r="G27" s="56" t="str">
        <f t="shared" ca="1" si="0"/>
        <v>Mittwoch</v>
      </c>
      <c r="H27" s="57" t="s">
        <v>39</v>
      </c>
      <c r="I27" s="55">
        <f ca="1">INT((R6+11*I15+22*I20)/451)</f>
        <v>0</v>
      </c>
      <c r="J27" s="70" t="str">
        <f t="shared" ca="1" si="4"/>
        <v>25.12.24</v>
      </c>
      <c r="O27">
        <f t="shared" ca="1" si="2"/>
        <v>12</v>
      </c>
      <c r="P27">
        <f t="shared" ca="1" si="3"/>
        <v>1</v>
      </c>
      <c r="S27" s="43">
        <f t="shared" ca="1" si="5"/>
        <v>2026</v>
      </c>
    </row>
    <row r="28" spans="4:21" ht="13.5" thickBot="1" x14ac:dyDescent="0.25">
      <c r="D28" s="71" t="s">
        <v>53</v>
      </c>
      <c r="E28" s="88" t="str">
        <f ca="1">"26.12."&amp;RIGHT(E8,2)</f>
        <v>26.12.24</v>
      </c>
      <c r="F28" s="72">
        <f t="shared" ca="1" si="1"/>
        <v>4</v>
      </c>
      <c r="G28" s="56" t="str">
        <f t="shared" ca="1" si="0"/>
        <v>Donnerstag</v>
      </c>
      <c r="H28" s="77" t="s">
        <v>39</v>
      </c>
      <c r="I28" s="73">
        <f ca="1">INT((I15+I20-7*I27+114)/31)</f>
        <v>3</v>
      </c>
      <c r="J28" s="74" t="str">
        <f t="shared" ca="1" si="4"/>
        <v>26.12.24</v>
      </c>
      <c r="O28">
        <f t="shared" ca="1" si="2"/>
        <v>12</v>
      </c>
      <c r="P28">
        <f t="shared" ca="1" si="3"/>
        <v>1</v>
      </c>
      <c r="S28" s="43">
        <f t="shared" ca="1" si="5"/>
        <v>2027</v>
      </c>
    </row>
    <row r="29" spans="4:21" ht="13.5" thickBot="1" x14ac:dyDescent="0.25">
      <c r="D29" s="49"/>
      <c r="E29" s="50"/>
      <c r="F29" s="51"/>
      <c r="G29" s="51"/>
      <c r="H29" s="51"/>
      <c r="I29" s="49"/>
      <c r="J29" s="51"/>
      <c r="S29" s="43">
        <f t="shared" ca="1" si="5"/>
        <v>2028</v>
      </c>
    </row>
    <row r="30" spans="4:21" x14ac:dyDescent="0.2">
      <c r="D30" s="98" t="str">
        <f ca="1">"Arbeitstage "&amp;E8&amp;":"</f>
        <v>Arbeitstage 2024:</v>
      </c>
      <c r="E30" s="99"/>
      <c r="F30" s="100"/>
      <c r="G30" s="100"/>
      <c r="H30" s="100"/>
      <c r="I30" s="101"/>
      <c r="J30" s="102">
        <f ca="1">NETWORKDAYS(DATE($E$8,1,1),DATE($E$8,12,31),J9:J28)</f>
        <v>253</v>
      </c>
      <c r="S30" s="43">
        <f t="shared" ca="1" si="5"/>
        <v>2029</v>
      </c>
      <c r="U30" s="46"/>
    </row>
    <row r="31" spans="4:21" ht="13.5" thickBot="1" x14ac:dyDescent="0.25">
      <c r="D31" s="93" t="str">
        <f ca="1">"Arbeitstage "&amp;E8&amp;" inkl. Feiertage:"</f>
        <v>Arbeitstage 2024 inkl. Feiertage:</v>
      </c>
      <c r="E31" s="94"/>
      <c r="F31" s="95"/>
      <c r="G31" s="95"/>
      <c r="H31" s="95"/>
      <c r="I31" s="96"/>
      <c r="J31" s="97">
        <f ca="1">NETWORKDAYS(DATE($E$8,1,1),DATE($E$8,12,31))</f>
        <v>262</v>
      </c>
      <c r="S31" s="43">
        <f t="shared" ca="1" si="5"/>
        <v>2030</v>
      </c>
      <c r="U31" s="46"/>
    </row>
    <row r="32" spans="4:21" ht="13.5" thickBot="1" x14ac:dyDescent="0.25">
      <c r="D32" s="49"/>
      <c r="E32" s="50"/>
      <c r="F32" s="51"/>
      <c r="G32" s="51"/>
      <c r="H32" s="51"/>
      <c r="I32" s="49"/>
      <c r="J32" s="51"/>
      <c r="S32" s="43">
        <f ca="1">+S30+1</f>
        <v>2030</v>
      </c>
    </row>
    <row r="33" spans="4:23" ht="18.75" thickBot="1" x14ac:dyDescent="0.3">
      <c r="D33" s="106" t="str">
        <f ca="1">+"Ermittlung der Arbeitstage je Monat im Jahr "&amp;S5</f>
        <v>Ermittlung der Arbeitstage je Monat im Jahr 2024</v>
      </c>
      <c r="E33" s="107"/>
      <c r="F33" s="107"/>
      <c r="G33" s="107"/>
      <c r="H33" s="107"/>
      <c r="I33" s="107"/>
      <c r="J33" s="108"/>
      <c r="S33" s="43">
        <f t="shared" ca="1" si="5"/>
        <v>2031</v>
      </c>
    </row>
    <row r="34" spans="4:23" ht="13.5" thickBot="1" x14ac:dyDescent="0.25">
      <c r="D34" s="49"/>
      <c r="E34" s="50"/>
      <c r="F34" s="51"/>
      <c r="G34" s="51"/>
      <c r="H34" s="51"/>
      <c r="I34" s="49"/>
      <c r="J34" s="51"/>
      <c r="S34" s="43">
        <f t="shared" ca="1" si="5"/>
        <v>2032</v>
      </c>
    </row>
    <row r="35" spans="4:23" ht="26.25" thickBot="1" x14ac:dyDescent="0.25">
      <c r="D35" s="59" t="str">
        <f ca="1">+"Monate in "&amp;S5</f>
        <v>Monate in 2024</v>
      </c>
      <c r="E35" s="52" t="s">
        <v>43</v>
      </c>
      <c r="G35" s="89" t="s">
        <v>87</v>
      </c>
      <c r="H35" s="63" t="s">
        <v>90</v>
      </c>
      <c r="S35" s="43">
        <f t="shared" ca="1" si="5"/>
        <v>2033</v>
      </c>
    </row>
    <row r="36" spans="4:23" x14ac:dyDescent="0.2">
      <c r="D36" s="82" t="s">
        <v>76</v>
      </c>
      <c r="E36" s="83">
        <f ca="1">+SUMIF($O$10:$O$28,U36,$P$10:$P$28)</f>
        <v>1</v>
      </c>
      <c r="G36" s="90">
        <f ca="1">+NETWORKDAYS(V36,W36)-SUMIF($O$10:$O$28,U36,$P$10:$P$28)</f>
        <v>22</v>
      </c>
      <c r="H36" s="84">
        <f ca="1">+NETWORKDAYS(V36,W36)</f>
        <v>23</v>
      </c>
      <c r="U36">
        <v>1</v>
      </c>
      <c r="V36" s="46">
        <f t="shared" ref="V36:V47" ca="1" si="6">IF(ISNUMBER($S$5),DATE($S$5,U36,1),DATE(YEAR(TODAY()),U36,1))</f>
        <v>45292</v>
      </c>
      <c r="W36" s="46">
        <f ca="1">+EOMONTH(V36,0)</f>
        <v>45322</v>
      </c>
    </row>
    <row r="37" spans="4:23" x14ac:dyDescent="0.2">
      <c r="D37" s="69" t="s">
        <v>77</v>
      </c>
      <c r="E37" s="56">
        <f t="shared" ref="E37:E47" ca="1" si="7">+SUMIF($O$10:$O$28,U37,$P$10:$P$28)</f>
        <v>0</v>
      </c>
      <c r="G37" s="91">
        <f t="shared" ref="G37:G47" ca="1" si="8">+NETWORKDAYS(V37,W37)-SUMIF($O$10:$O$28,U37,$P$10:$P$28)</f>
        <v>21</v>
      </c>
      <c r="H37" s="78">
        <f t="shared" ref="H37:H47" ca="1" si="9">+NETWORKDAYS(V37,W37)</f>
        <v>21</v>
      </c>
      <c r="U37">
        <v>2</v>
      </c>
      <c r="V37" s="46">
        <f t="shared" ca="1" si="6"/>
        <v>45323</v>
      </c>
      <c r="W37" s="46">
        <f t="shared" ref="W37:W47" ca="1" si="10">+EOMONTH(V37,0)</f>
        <v>45351</v>
      </c>
    </row>
    <row r="38" spans="4:23" x14ac:dyDescent="0.2">
      <c r="D38" s="69" t="s">
        <v>78</v>
      </c>
      <c r="E38" s="56">
        <f t="shared" ca="1" si="7"/>
        <v>1</v>
      </c>
      <c r="G38" s="91">
        <f t="shared" ca="1" si="8"/>
        <v>20</v>
      </c>
      <c r="H38" s="78">
        <f t="shared" ca="1" si="9"/>
        <v>21</v>
      </c>
      <c r="U38">
        <v>3</v>
      </c>
      <c r="V38" s="46">
        <f t="shared" ca="1" si="6"/>
        <v>45352</v>
      </c>
      <c r="W38" s="46">
        <f t="shared" ca="1" si="10"/>
        <v>45382</v>
      </c>
    </row>
    <row r="39" spans="4:23" x14ac:dyDescent="0.2">
      <c r="D39" s="69" t="s">
        <v>79</v>
      </c>
      <c r="E39" s="56">
        <f t="shared" ca="1" si="7"/>
        <v>1</v>
      </c>
      <c r="G39" s="91">
        <f t="shared" ca="1" si="8"/>
        <v>21</v>
      </c>
      <c r="H39" s="78">
        <f t="shared" ca="1" si="9"/>
        <v>22</v>
      </c>
      <c r="U39">
        <v>4</v>
      </c>
      <c r="V39" s="46">
        <f t="shared" ca="1" si="6"/>
        <v>45383</v>
      </c>
      <c r="W39" s="46">
        <f t="shared" ca="1" si="10"/>
        <v>45412</v>
      </c>
    </row>
    <row r="40" spans="4:23" x14ac:dyDescent="0.2">
      <c r="D40" s="69" t="s">
        <v>31</v>
      </c>
      <c r="E40" s="56">
        <f t="shared" ca="1" si="7"/>
        <v>2</v>
      </c>
      <c r="G40" s="91">
        <f t="shared" ca="1" si="8"/>
        <v>21</v>
      </c>
      <c r="H40" s="78">
        <f t="shared" ca="1" si="9"/>
        <v>23</v>
      </c>
      <c r="U40">
        <v>5</v>
      </c>
      <c r="V40" s="46">
        <f t="shared" ca="1" si="6"/>
        <v>45413</v>
      </c>
      <c r="W40" s="46">
        <f t="shared" ca="1" si="10"/>
        <v>45443</v>
      </c>
    </row>
    <row r="41" spans="4:23" x14ac:dyDescent="0.2">
      <c r="D41" s="69" t="s">
        <v>80</v>
      </c>
      <c r="E41" s="56">
        <f t="shared" ca="1" si="7"/>
        <v>0</v>
      </c>
      <c r="G41" s="91">
        <f t="shared" ca="1" si="8"/>
        <v>20</v>
      </c>
      <c r="H41" s="78">
        <f t="shared" ca="1" si="9"/>
        <v>20</v>
      </c>
      <c r="U41">
        <v>6</v>
      </c>
      <c r="V41" s="46">
        <f t="shared" ca="1" si="6"/>
        <v>45444</v>
      </c>
      <c r="W41" s="46">
        <f t="shared" ca="1" si="10"/>
        <v>45473</v>
      </c>
    </row>
    <row r="42" spans="4:23" x14ac:dyDescent="0.2">
      <c r="D42" s="69" t="s">
        <v>81</v>
      </c>
      <c r="E42" s="56">
        <f t="shared" ca="1" si="7"/>
        <v>0</v>
      </c>
      <c r="G42" s="91">
        <f t="shared" ca="1" si="8"/>
        <v>23</v>
      </c>
      <c r="H42" s="78">
        <f t="shared" ca="1" si="9"/>
        <v>23</v>
      </c>
      <c r="U42">
        <v>7</v>
      </c>
      <c r="V42" s="46">
        <f t="shared" ca="1" si="6"/>
        <v>45474</v>
      </c>
      <c r="W42" s="46">
        <f t="shared" ca="1" si="10"/>
        <v>45504</v>
      </c>
    </row>
    <row r="43" spans="4:23" x14ac:dyDescent="0.2">
      <c r="D43" s="69" t="s">
        <v>82</v>
      </c>
      <c r="E43" s="56">
        <f t="shared" ca="1" si="7"/>
        <v>0</v>
      </c>
      <c r="G43" s="91">
        <f t="shared" ca="1" si="8"/>
        <v>22</v>
      </c>
      <c r="H43" s="78">
        <f t="shared" ca="1" si="9"/>
        <v>22</v>
      </c>
      <c r="U43">
        <v>8</v>
      </c>
      <c r="V43" s="46">
        <f t="shared" ca="1" si="6"/>
        <v>45505</v>
      </c>
      <c r="W43" s="46">
        <f t="shared" ca="1" si="10"/>
        <v>45535</v>
      </c>
    </row>
    <row r="44" spans="4:23" x14ac:dyDescent="0.2">
      <c r="D44" s="69" t="s">
        <v>83</v>
      </c>
      <c r="E44" s="56">
        <f t="shared" ca="1" si="7"/>
        <v>0</v>
      </c>
      <c r="G44" s="91">
        <f t="shared" ca="1" si="8"/>
        <v>21</v>
      </c>
      <c r="H44" s="78">
        <f t="shared" ca="1" si="9"/>
        <v>21</v>
      </c>
      <c r="U44">
        <v>9</v>
      </c>
      <c r="V44" s="46">
        <f t="shared" ca="1" si="6"/>
        <v>45536</v>
      </c>
      <c r="W44" s="46">
        <f t="shared" ca="1" si="10"/>
        <v>45565</v>
      </c>
    </row>
    <row r="45" spans="4:23" x14ac:dyDescent="0.2">
      <c r="D45" s="69" t="s">
        <v>84</v>
      </c>
      <c r="E45" s="56">
        <f t="shared" ca="1" si="7"/>
        <v>1</v>
      </c>
      <c r="G45" s="91">
        <f t="shared" ca="1" si="8"/>
        <v>22</v>
      </c>
      <c r="H45" s="78">
        <f t="shared" ca="1" si="9"/>
        <v>23</v>
      </c>
      <c r="U45">
        <v>10</v>
      </c>
      <c r="V45" s="46">
        <f t="shared" ca="1" si="6"/>
        <v>45566</v>
      </c>
      <c r="W45" s="46">
        <f t="shared" ca="1" si="10"/>
        <v>45596</v>
      </c>
    </row>
    <row r="46" spans="4:23" x14ac:dyDescent="0.2">
      <c r="D46" s="69" t="s">
        <v>85</v>
      </c>
      <c r="E46" s="56">
        <f t="shared" ca="1" si="7"/>
        <v>0</v>
      </c>
      <c r="G46" s="91">
        <f t="shared" ca="1" si="8"/>
        <v>21</v>
      </c>
      <c r="H46" s="78">
        <f t="shared" ca="1" si="9"/>
        <v>21</v>
      </c>
      <c r="U46">
        <v>11</v>
      </c>
      <c r="V46" s="46">
        <f t="shared" ca="1" si="6"/>
        <v>45597</v>
      </c>
      <c r="W46" s="46">
        <f t="shared" ca="1" si="10"/>
        <v>45626</v>
      </c>
    </row>
    <row r="47" spans="4:23" ht="13.5" thickBot="1" x14ac:dyDescent="0.25">
      <c r="D47" s="71" t="s">
        <v>86</v>
      </c>
      <c r="E47" s="72">
        <f t="shared" ca="1" si="7"/>
        <v>3</v>
      </c>
      <c r="G47" s="92">
        <f t="shared" ca="1" si="8"/>
        <v>19</v>
      </c>
      <c r="H47" s="79">
        <f t="shared" ca="1" si="9"/>
        <v>22</v>
      </c>
      <c r="U47">
        <v>12</v>
      </c>
      <c r="V47" s="46">
        <f t="shared" ca="1" si="6"/>
        <v>45627</v>
      </c>
      <c r="W47" s="46">
        <f t="shared" ca="1" si="10"/>
        <v>45657</v>
      </c>
    </row>
    <row r="48" spans="4:23" ht="13.5" thickBot="1" x14ac:dyDescent="0.25"/>
    <row r="49" spans="4:8" ht="13.5" thickBot="1" x14ac:dyDescent="0.25">
      <c r="D49" s="47" t="str">
        <f ca="1">"Arbeitstage "&amp;E8&amp;":"</f>
        <v>Arbeitstage 2024:</v>
      </c>
      <c r="E49" s="81"/>
      <c r="G49" s="80">
        <f ca="1">+SUM(G36:G47)</f>
        <v>253</v>
      </c>
      <c r="H49" s="80">
        <f ca="1">+SUM(H36:H47)</f>
        <v>262</v>
      </c>
    </row>
    <row r="51" spans="4:8" x14ac:dyDescent="0.2">
      <c r="D51" s="8" t="s">
        <v>73</v>
      </c>
    </row>
    <row r="52" spans="4:8" x14ac:dyDescent="0.2">
      <c r="D52" s="8" t="s">
        <v>74</v>
      </c>
    </row>
    <row r="53" spans="4:8" x14ac:dyDescent="0.2">
      <c r="D53" s="8" t="s">
        <v>75</v>
      </c>
    </row>
  </sheetData>
  <sheetProtection sheet="1" selectLockedCells="1"/>
  <mergeCells count="3">
    <mergeCell ref="D6:J6"/>
    <mergeCell ref="D33:J33"/>
    <mergeCell ref="H3:I3"/>
  </mergeCells>
  <phoneticPr fontId="5" type="noConversion"/>
  <conditionalFormatting sqref="J9">
    <cfRule type="cellIs" dxfId="2" priority="1" stopIfTrue="1" operator="equal">
      <formula>0</formula>
    </cfRule>
  </conditionalFormatting>
  <conditionalFormatting sqref="J10:J28">
    <cfRule type="cellIs" dxfId="1" priority="2" stopIfTrue="1" operator="equal">
      <formula>0</formula>
    </cfRule>
  </conditionalFormatting>
  <conditionalFormatting sqref="H3 J3">
    <cfRule type="cellIs" dxfId="0" priority="3" stopIfTrue="1" operator="equal">
      <formula>"        Bitte Jahr wählen"</formula>
    </cfRule>
  </conditionalFormatting>
  <dataValidations count="2">
    <dataValidation type="list" showErrorMessage="1" errorTitle="Jahr wählen" error="Bitte wählen Sie aus der Liste ein Jahr, für das der Anlagespiegel erstellt werden soll." sqref="G3" xr:uid="{00000000-0002-0000-0200-000000000000}">
      <formula1>$S$21:$S$35</formula1>
    </dataValidation>
    <dataValidation type="list" allowBlank="1" showInputMessage="1" showErrorMessage="1" errorTitle="Eingabefehler" error="Nur &quot;ja&quot; oder &quot;nein&quot; ist möglich." sqref="H10:H28" xr:uid="{00000000-0002-0000-0200-000001000000}">
      <formula1>$S$6:$S$7</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autoPageBreaks="0"/>
  </sheetPr>
  <dimension ref="A2:IT35"/>
  <sheetViews>
    <sheetView showGridLines="0" zoomScaleNormal="100" workbookViewId="0">
      <selection activeCell="E52" sqref="E51:E52"/>
    </sheetView>
  </sheetViews>
  <sheetFormatPr baseColWidth="10" defaultColWidth="11.42578125" defaultRowHeight="12.75" x14ac:dyDescent="0.2"/>
  <cols>
    <col min="1" max="1" width="11.42578125" style="2"/>
    <col min="2" max="3" width="1.5703125" style="2" customWidth="1"/>
    <col min="4" max="4" width="34.140625" style="2" customWidth="1"/>
    <col min="5" max="5" width="19" style="2" customWidth="1"/>
    <col min="6" max="6" width="11.42578125" style="2"/>
    <col min="7" max="7" width="1.5703125" style="2" customWidth="1"/>
    <col min="8" max="8" width="1.7109375" style="2" customWidth="1"/>
    <col min="9" max="9" width="12" style="2" bestFit="1" customWidth="1"/>
    <col min="10" max="16384" width="11.42578125" style="2"/>
  </cols>
  <sheetData>
    <row r="2" spans="1:254" ht="13.5" thickBot="1" x14ac:dyDescent="0.25"/>
    <row r="3" spans="1:254" s="32" customFormat="1" ht="25.5" customHeight="1" thickBot="1" x14ac:dyDescent="0.25">
      <c r="A3" s="30"/>
      <c r="B3" s="111" t="s">
        <v>69</v>
      </c>
      <c r="C3" s="112"/>
      <c r="D3" s="112"/>
      <c r="E3" s="112"/>
      <c r="F3" s="112"/>
      <c r="G3" s="112"/>
      <c r="H3" s="113"/>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row>
    <row r="4" spans="1:254" x14ac:dyDescent="0.2">
      <c r="B4" s="3"/>
      <c r="H4" s="4"/>
    </row>
    <row r="5" spans="1:254" s="37" customFormat="1" x14ac:dyDescent="0.2">
      <c r="A5" s="31"/>
      <c r="B5" s="33"/>
      <c r="C5" s="34"/>
      <c r="D5" s="114" t="s">
        <v>0</v>
      </c>
      <c r="E5" s="115"/>
      <c r="F5" s="35"/>
      <c r="G5" s="35"/>
      <c r="H5" s="36"/>
    </row>
    <row r="6" spans="1:254" x14ac:dyDescent="0.2">
      <c r="B6" s="3"/>
      <c r="C6" s="10"/>
      <c r="D6" s="11"/>
      <c r="E6" s="11"/>
      <c r="F6" s="11"/>
      <c r="G6" s="12"/>
      <c r="H6" s="4"/>
    </row>
    <row r="7" spans="1:254" x14ac:dyDescent="0.2">
      <c r="B7" s="3"/>
      <c r="C7" s="13"/>
      <c r="D7" s="14" t="s">
        <v>1</v>
      </c>
      <c r="E7" s="118" t="s">
        <v>4</v>
      </c>
      <c r="F7" s="119"/>
      <c r="G7" s="16"/>
      <c r="H7" s="4"/>
    </row>
    <row r="8" spans="1:254" x14ac:dyDescent="0.2">
      <c r="B8" s="3"/>
      <c r="C8" s="13"/>
      <c r="D8" s="14" t="s">
        <v>2</v>
      </c>
      <c r="E8" s="118" t="s">
        <v>5</v>
      </c>
      <c r="F8" s="119"/>
      <c r="G8" s="16"/>
      <c r="H8" s="4"/>
    </row>
    <row r="9" spans="1:254" x14ac:dyDescent="0.2">
      <c r="B9" s="3"/>
      <c r="C9" s="13"/>
      <c r="D9" s="14"/>
      <c r="E9" s="15"/>
      <c r="F9" s="15"/>
      <c r="G9" s="16"/>
      <c r="H9" s="4"/>
    </row>
    <row r="10" spans="1:254" x14ac:dyDescent="0.2">
      <c r="B10" s="3"/>
      <c r="C10" s="13"/>
      <c r="D10" s="14" t="s">
        <v>3</v>
      </c>
      <c r="E10" s="118" t="s">
        <v>6</v>
      </c>
      <c r="F10" s="119"/>
      <c r="G10" s="16"/>
      <c r="H10" s="4"/>
    </row>
    <row r="11" spans="1:254" x14ac:dyDescent="0.2">
      <c r="B11" s="3"/>
      <c r="C11" s="13"/>
      <c r="D11" s="14" t="s">
        <v>9</v>
      </c>
      <c r="E11" s="118" t="s">
        <v>7</v>
      </c>
      <c r="F11" s="119"/>
      <c r="G11" s="16"/>
      <c r="H11" s="4"/>
    </row>
    <row r="12" spans="1:254" x14ac:dyDescent="0.2">
      <c r="B12" s="3"/>
      <c r="C12" s="13"/>
      <c r="D12" s="14" t="s">
        <v>10</v>
      </c>
      <c r="E12" s="118" t="s">
        <v>12</v>
      </c>
      <c r="F12" s="119"/>
      <c r="G12" s="16"/>
      <c r="H12" s="4"/>
    </row>
    <row r="13" spans="1:254" x14ac:dyDescent="0.2">
      <c r="B13" s="3"/>
      <c r="C13" s="13"/>
      <c r="D13" s="14" t="s">
        <v>11</v>
      </c>
      <c r="E13" s="118" t="s">
        <v>13</v>
      </c>
      <c r="F13" s="119"/>
      <c r="G13" s="16"/>
      <c r="H13" s="4"/>
    </row>
    <row r="14" spans="1:254" ht="13.5" thickBot="1" x14ac:dyDescent="0.25">
      <c r="B14" s="3"/>
      <c r="C14" s="17"/>
      <c r="D14" s="18"/>
      <c r="E14" s="18"/>
      <c r="F14" s="18"/>
      <c r="G14" s="19"/>
      <c r="H14" s="4"/>
    </row>
    <row r="15" spans="1:254" hidden="1" x14ac:dyDescent="0.2">
      <c r="B15" s="3"/>
      <c r="H15" s="4"/>
    </row>
    <row r="16" spans="1:254" hidden="1" x14ac:dyDescent="0.2">
      <c r="B16" s="3"/>
      <c r="C16" s="9"/>
      <c r="D16" s="116" t="s">
        <v>14</v>
      </c>
      <c r="E16" s="117"/>
      <c r="F16" s="1"/>
      <c r="G16" s="1"/>
      <c r="H16" s="4"/>
    </row>
    <row r="17" spans="2:8" ht="13.5" hidden="1" thickBot="1" x14ac:dyDescent="0.25">
      <c r="B17" s="3"/>
      <c r="C17" s="10"/>
      <c r="D17" s="11"/>
      <c r="E17" s="11"/>
      <c r="F17" s="11"/>
      <c r="G17" s="12"/>
      <c r="H17" s="4"/>
    </row>
    <row r="18" spans="2:8" hidden="1" x14ac:dyDescent="0.2">
      <c r="B18" s="3"/>
      <c r="C18" s="13"/>
      <c r="D18" s="22" t="s">
        <v>15</v>
      </c>
      <c r="E18" s="23" t="e">
        <f>F18&amp;" "&amp;#REF!</f>
        <v>#REF!</v>
      </c>
      <c r="F18" s="24" t="s">
        <v>27</v>
      </c>
      <c r="G18" s="16"/>
      <c r="H18" s="4"/>
    </row>
    <row r="19" spans="2:8" hidden="1" x14ac:dyDescent="0.2">
      <c r="B19" s="3"/>
      <c r="C19" s="13"/>
      <c r="D19" s="25" t="s">
        <v>16</v>
      </c>
      <c r="E19" s="21" t="e">
        <f>F19&amp;" "&amp;#REF!</f>
        <v>#REF!</v>
      </c>
      <c r="F19" s="26" t="s">
        <v>28</v>
      </c>
      <c r="G19" s="16"/>
      <c r="H19" s="4"/>
    </row>
    <row r="20" spans="2:8" hidden="1" x14ac:dyDescent="0.2">
      <c r="B20" s="3"/>
      <c r="C20" s="13"/>
      <c r="D20" s="25" t="s">
        <v>17</v>
      </c>
      <c r="E20" s="21" t="e">
        <f>F20&amp;" "&amp;#REF!</f>
        <v>#REF!</v>
      </c>
      <c r="F20" s="26" t="s">
        <v>29</v>
      </c>
      <c r="G20" s="16"/>
      <c r="H20" s="4"/>
    </row>
    <row r="21" spans="2:8" hidden="1" x14ac:dyDescent="0.2">
      <c r="B21" s="3"/>
      <c r="C21" s="13"/>
      <c r="D21" s="25" t="s">
        <v>18</v>
      </c>
      <c r="E21" s="21" t="e">
        <f>F21&amp;" "&amp;#REF!</f>
        <v>#REF!</v>
      </c>
      <c r="F21" s="26" t="s">
        <v>30</v>
      </c>
      <c r="G21" s="16"/>
      <c r="H21" s="4"/>
    </row>
    <row r="22" spans="2:8" hidden="1" x14ac:dyDescent="0.2">
      <c r="B22" s="3"/>
      <c r="C22" s="13"/>
      <c r="D22" s="25" t="s">
        <v>19</v>
      </c>
      <c r="E22" s="21" t="e">
        <f>F22&amp;" "&amp;#REF!</f>
        <v>#REF!</v>
      </c>
      <c r="F22" s="26" t="s">
        <v>31</v>
      </c>
      <c r="G22" s="16"/>
      <c r="H22" s="4"/>
    </row>
    <row r="23" spans="2:8" hidden="1" x14ac:dyDescent="0.2">
      <c r="B23" s="3"/>
      <c r="C23" s="13"/>
      <c r="D23" s="25" t="s">
        <v>20</v>
      </c>
      <c r="E23" s="21" t="e">
        <f>F23&amp;" "&amp;#REF!</f>
        <v>#REF!</v>
      </c>
      <c r="F23" s="26" t="s">
        <v>32</v>
      </c>
      <c r="G23" s="16"/>
      <c r="H23" s="4"/>
    </row>
    <row r="24" spans="2:8" hidden="1" x14ac:dyDescent="0.2">
      <c r="B24" s="3"/>
      <c r="C24" s="13"/>
      <c r="D24" s="25" t="s">
        <v>21</v>
      </c>
      <c r="E24" s="21" t="e">
        <f>F24&amp;" "&amp;#REF!</f>
        <v>#REF!</v>
      </c>
      <c r="F24" s="26" t="s">
        <v>33</v>
      </c>
      <c r="G24" s="16"/>
      <c r="H24" s="4"/>
    </row>
    <row r="25" spans="2:8" hidden="1" x14ac:dyDescent="0.2">
      <c r="B25" s="3"/>
      <c r="C25" s="13"/>
      <c r="D25" s="25" t="s">
        <v>22</v>
      </c>
      <c r="E25" s="21" t="e">
        <f>F25&amp;" "&amp;#REF!</f>
        <v>#REF!</v>
      </c>
      <c r="F25" s="26" t="s">
        <v>34</v>
      </c>
      <c r="G25" s="16"/>
      <c r="H25" s="4"/>
    </row>
    <row r="26" spans="2:8" hidden="1" x14ac:dyDescent="0.2">
      <c r="B26" s="3"/>
      <c r="C26" s="13"/>
      <c r="D26" s="25" t="s">
        <v>23</v>
      </c>
      <c r="E26" s="21" t="e">
        <f>F26&amp;" "&amp;#REF!</f>
        <v>#REF!</v>
      </c>
      <c r="F26" s="26" t="s">
        <v>35</v>
      </c>
      <c r="G26" s="16"/>
      <c r="H26" s="4"/>
    </row>
    <row r="27" spans="2:8" hidden="1" x14ac:dyDescent="0.2">
      <c r="B27" s="3"/>
      <c r="C27" s="13"/>
      <c r="D27" s="25" t="s">
        <v>24</v>
      </c>
      <c r="E27" s="21" t="e">
        <f>F27&amp;" "&amp;#REF!</f>
        <v>#REF!</v>
      </c>
      <c r="F27" s="26" t="s">
        <v>36</v>
      </c>
      <c r="G27" s="16"/>
      <c r="H27" s="4"/>
    </row>
    <row r="28" spans="2:8" hidden="1" x14ac:dyDescent="0.2">
      <c r="B28" s="3"/>
      <c r="C28" s="13"/>
      <c r="D28" s="25" t="s">
        <v>25</v>
      </c>
      <c r="E28" s="21" t="e">
        <f>F28&amp;" "&amp;#REF!</f>
        <v>#REF!</v>
      </c>
      <c r="F28" s="26" t="s">
        <v>37</v>
      </c>
      <c r="G28" s="16"/>
      <c r="H28" s="4"/>
    </row>
    <row r="29" spans="2:8" ht="13.5" hidden="1" thickBot="1" x14ac:dyDescent="0.25">
      <c r="B29" s="3"/>
      <c r="C29" s="13"/>
      <c r="D29" s="27" t="s">
        <v>26</v>
      </c>
      <c r="E29" s="28" t="e">
        <f>F29&amp;" "&amp;#REF!</f>
        <v>#REF!</v>
      </c>
      <c r="F29" s="29" t="s">
        <v>38</v>
      </c>
      <c r="G29" s="16"/>
      <c r="H29" s="4"/>
    </row>
    <row r="30" spans="2:8" ht="13.5" hidden="1" thickBot="1" x14ac:dyDescent="0.25">
      <c r="B30" s="3"/>
      <c r="C30" s="17"/>
      <c r="D30" s="18"/>
      <c r="E30" s="18"/>
      <c r="F30" s="18"/>
      <c r="G30" s="19"/>
      <c r="H30" s="4"/>
    </row>
    <row r="31" spans="2:8" ht="13.5" thickBot="1" x14ac:dyDescent="0.25">
      <c r="B31" s="5"/>
      <c r="C31" s="6"/>
      <c r="D31" s="6"/>
      <c r="E31" s="6"/>
      <c r="F31" s="6"/>
      <c r="G31" s="6"/>
      <c r="H31" s="7"/>
    </row>
    <row r="33" spans="2:2" x14ac:dyDescent="0.2">
      <c r="B33" s="8" t="s">
        <v>73</v>
      </c>
    </row>
    <row r="34" spans="2:2" x14ac:dyDescent="0.2">
      <c r="B34" s="8" t="s">
        <v>74</v>
      </c>
    </row>
    <row r="35" spans="2:2" x14ac:dyDescent="0.2">
      <c r="B35" s="8" t="s">
        <v>75</v>
      </c>
    </row>
  </sheetData>
  <sheetProtection selectLockedCells="1"/>
  <mergeCells count="9">
    <mergeCell ref="B3:H3"/>
    <mergeCell ref="D5:E5"/>
    <mergeCell ref="D16:E16"/>
    <mergeCell ref="E7:F7"/>
    <mergeCell ref="E8:F8"/>
    <mergeCell ref="E10:F10"/>
    <mergeCell ref="E11:F11"/>
    <mergeCell ref="E12:F12"/>
    <mergeCell ref="E13:F13"/>
  </mergeCells>
  <phoneticPr fontId="5"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7" ma:contentTypeDescription="Ein neues Dokument erstellen." ma:contentTypeScope="" ma:versionID="7266b70c08a81e8a2aed64642cc83b8a">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1f82d46ad9d5b4341a6c71d652089739"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SharedWithUsers xmlns="f5f3c0c8-cb47-4a26-91a1-a44bb4539247">
      <UserInfo>
        <DisplayName/>
        <AccountId xsi:nil="true"/>
        <AccountType/>
      </UserInfo>
    </SharedWithUsers>
    <MediaLengthInSeconds xmlns="bbb3f655-f267-4a84-b742-532fbc77d0ab" xsi:nil="true"/>
  </documentManagement>
</p:properties>
</file>

<file path=customXml/itemProps1.xml><?xml version="1.0" encoding="utf-8"?>
<ds:datastoreItem xmlns:ds="http://schemas.openxmlformats.org/officeDocument/2006/customXml" ds:itemID="{6087CD70-BAF4-4500-B069-DF88F2C2E8D2}">
  <ds:schemaRefs>
    <ds:schemaRef ds:uri="http://schemas.microsoft.com/sharepoint/v3/contenttype/forms"/>
  </ds:schemaRefs>
</ds:datastoreItem>
</file>

<file path=customXml/itemProps2.xml><?xml version="1.0" encoding="utf-8"?>
<ds:datastoreItem xmlns:ds="http://schemas.openxmlformats.org/officeDocument/2006/customXml" ds:itemID="{0C6ED50E-C432-45F2-A97D-29BD89CD3E3B}">
  <ds:schemaRefs>
    <ds:schemaRef ds:uri="http://schemas.microsoft.com/office/2006/metadata/longProperties"/>
  </ds:schemaRefs>
</ds:datastoreItem>
</file>

<file path=customXml/itemProps3.xml><?xml version="1.0" encoding="utf-8"?>
<ds:datastoreItem xmlns:ds="http://schemas.openxmlformats.org/officeDocument/2006/customXml" ds:itemID="{C7FB3FD0-796E-4855-9098-C8B77774EE2A}"/>
</file>

<file path=customXml/itemProps4.xml><?xml version="1.0" encoding="utf-8"?>
<ds:datastoreItem xmlns:ds="http://schemas.openxmlformats.org/officeDocument/2006/customXml" ds:itemID="{57A202FD-E63E-45E1-B354-CB99191E3E23}">
  <ds:schemaRef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bbb3f655-f267-4a84-b742-532fbc77d0ab"/>
    <ds:schemaRef ds:uri="http://schemas.microsoft.com/office/2006/documentManagement/types"/>
    <ds:schemaRef ds:uri="f5f3c0c8-cb47-4a26-91a1-a44bb4539247"/>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Hinweise</vt:lpstr>
      <vt:lpstr>Arbeitstage ermitteln</vt:lpstr>
      <vt:lpstr>Stammdaten</vt:lpstr>
      <vt:lpstr>'Arbeitstage ermitteln'!Druckbereich</vt:lpstr>
      <vt:lpstr>Hinweise!Druckbereich</vt:lpstr>
      <vt:lpstr>Stammdaten!Druckbereich</vt:lpstr>
      <vt:lpstr>Feiertage</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Konetzny</dc:creator>
  <cp:keywords>Arbeitstage ermitteln Tools</cp:keywords>
  <cp:lastModifiedBy>VGr - Vanessa Gronau</cp:lastModifiedBy>
  <cp:lastPrinted>2022-09-13T11:02:56Z</cp:lastPrinted>
  <dcterms:created xsi:type="dcterms:W3CDTF">2009-01-31T13:41:13Z</dcterms:created>
  <dcterms:modified xsi:type="dcterms:W3CDTF">2023-03-13T15:57:48Z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TRUE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display_urn:schemas-microsoft-com:office:office#Editor">
    <vt:lpwstr>JSa - Johanna Schlamp-Ogawa</vt:lpwstr>
  </property>
  <property fmtid="{D5CDD505-2E9C-101B-9397-08002B2CF9AE}" pid="7" name="Order">
    <vt:lpwstr>14661300.0000000</vt:lpwstr>
  </property>
  <property fmtid="{D5CDD505-2E9C-101B-9397-08002B2CF9AE}" pid="8" name="SharedWithUsers">
    <vt:lpwstr/>
  </property>
  <property fmtid="{D5CDD505-2E9C-101B-9397-08002B2CF9AE}" pid="9" name="_ExtendedDescription">
    <vt:lpwstr/>
  </property>
  <property fmtid="{D5CDD505-2E9C-101B-9397-08002B2CF9AE}" pid="10" name="display_urn:schemas-microsoft-com:office:office#Author">
    <vt:lpwstr>JSa - Johanna Schlamp-Ogawa</vt:lpwstr>
  </property>
  <property fmtid="{D5CDD505-2E9C-101B-9397-08002B2CF9AE}" pid="11" name="ComplianceAssetId">
    <vt:lpwstr/>
  </property>
  <property fmtid="{D5CDD505-2E9C-101B-9397-08002B2CF9AE}" pid="12" name="TriggerFlowInfo">
    <vt:lpwstr/>
  </property>
  <property fmtid="{D5CDD505-2E9C-101B-9397-08002B2CF9AE}" pid="13" name="ContentTypeId">
    <vt:lpwstr>0x010100E9C0657C80C9EB42A8AE8AF1E32C18B5</vt:lpwstr>
  </property>
  <property fmtid="{D5CDD505-2E9C-101B-9397-08002B2CF9AE}" pid="14" name="MediaLengthInSeconds">
    <vt:lpwstr/>
  </property>
  <property fmtid="{D5CDD505-2E9C-101B-9397-08002B2CF9AE}" pid="15" name="MediaServiceImageTags">
    <vt:lpwstr/>
  </property>
</Properties>
</file>