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7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8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9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10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11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1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13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14.xml" ContentType="application/vnd.openxmlformats-officedocument.drawing+xml"/>
  <Override PartName="/xl/ctrlProps/ctrlProp38.xml" ContentType="application/vnd.ms-excel.controlproperties+xml"/>
  <Override PartName="/xl/drawings/drawing15.xml" ContentType="application/vnd.openxmlformats-officedocument.drawing+xml"/>
  <Override PartName="/xl/ctrlProps/ctrlProp3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DieseArbeitsmappe"/>
  <mc:AlternateContent xmlns:mc="http://schemas.openxmlformats.org/markup-compatibility/2006">
    <mc:Choice Requires="x15">
      <x15ac:absPath xmlns:x15ac="http://schemas.microsoft.com/office/spreadsheetml/2010/11/ac" url="F:\_SyncStick\_____Anpassungen Excel-Rechner\50 - in Arbeit\07 - EÜR\"/>
    </mc:Choice>
  </mc:AlternateContent>
  <xr:revisionPtr revIDLastSave="0" documentId="13_ncr:1_{E22AAAF2-F7B8-45AA-9353-E8DE1A0E05CA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Stammdaten" sheetId="1" r:id="rId1"/>
    <sheet name="Steuerung" sheetId="3" r:id="rId2"/>
    <sheet name="Einnahmen" sheetId="4" r:id="rId3"/>
    <sheet name="Ausgaben" sheetId="12" r:id="rId4"/>
    <sheet name="Bewirtungskosten" sheetId="15" r:id="rId5"/>
    <sheet name="Anlageverzeichnis Seite 1" sheetId="16" r:id="rId6"/>
    <sheet name="Anlageverzeichnis Seite 2" sheetId="17" r:id="rId7"/>
    <sheet name="Anlageverzeichnis Seite 3" sheetId="20" r:id="rId8"/>
    <sheet name="Anlageverzeichnis Seite 4" sheetId="19" r:id="rId9"/>
    <sheet name="Seite 1" sheetId="7" r:id="rId10"/>
    <sheet name="Seite 2" sheetId="8" r:id="rId11"/>
    <sheet name="Seite 3" sheetId="9" r:id="rId12"/>
    <sheet name="Seite 4" sheetId="10" r:id="rId13"/>
    <sheet name="UStVA_1" sheetId="13" r:id="rId14"/>
    <sheet name="UStVA_2" sheetId="14" r:id="rId15"/>
    <sheet name="Interne Parmeter" sheetId="2" state="hidden" r:id="rId16"/>
  </sheets>
  <definedNames>
    <definedName name="_xlnm.Print_Area" localSheetId="5">'Anlageverzeichnis Seite 1'!$E$5:$BW$120</definedName>
    <definedName name="_xlnm.Print_Area" localSheetId="6">'Anlageverzeichnis Seite 2'!$E$5:$BW$142</definedName>
    <definedName name="_xlnm.Print_Area" localSheetId="7">'Anlageverzeichnis Seite 3'!$E$5:$BW$154</definedName>
    <definedName name="_xlnm.Print_Area" localSheetId="8">'Anlageverzeichnis Seite 4'!$E$5:$BW$116</definedName>
    <definedName name="_xlnm.Print_Area" localSheetId="3">Ausgaben!$B$4:$M$200</definedName>
    <definedName name="_xlnm.Print_Area" localSheetId="4">Bewirtungskosten!$B$4:$O$200</definedName>
    <definedName name="_xlnm.Print_Area" localSheetId="2">Einnahmen!$B$4:$M$200</definedName>
    <definedName name="_xlnm.Print_Area" localSheetId="9">'Seite 1'!$E$5:$BW$92</definedName>
    <definedName name="_xlnm.Print_Area" localSheetId="10">'Seite 2'!$D$4:$BV$100</definedName>
    <definedName name="_xlnm.Print_Area" localSheetId="11">'Seite 3'!$E$5:$BW$84</definedName>
    <definedName name="_xlnm.Print_Area" localSheetId="12">'Seite 4'!$E$5:$BW$132</definedName>
    <definedName name="_xlnm.Print_Area" localSheetId="0">Stammdaten!$G$5:$BB$45</definedName>
    <definedName name="_xlnm.Print_Area" localSheetId="1">Steuerung!$B$2:$I$51</definedName>
    <definedName name="_xlnm.Print_Area" localSheetId="13">UStVA_1!$E$4:$W$39</definedName>
    <definedName name="_xlnm.Print_Area" localSheetId="14">UStVA_2!$E$4:$W$39</definedName>
    <definedName name="_xlnm.Print_Titles" localSheetId="3">Ausgaben!$4:$4</definedName>
    <definedName name="_xlnm.Print_Titles" localSheetId="4">Bewirtungskosten!$4:$4</definedName>
    <definedName name="_xlnm.Print_Titles" localSheetId="2">Einnahmen!$4:$4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46" i="20" l="1"/>
  <c r="BK31" i="8"/>
  <c r="BK29" i="8"/>
  <c r="BK18" i="19"/>
  <c r="B12" i="2"/>
  <c r="B13" i="2" s="1"/>
  <c r="B14" i="2" s="1"/>
  <c r="B15" i="2" s="1"/>
  <c r="B16" i="2" s="1"/>
  <c r="B17" i="2" s="1"/>
  <c r="E12" i="19"/>
  <c r="E14" i="19" s="1"/>
  <c r="E17" i="19" s="1"/>
  <c r="E25" i="19" s="1"/>
  <c r="E27" i="19" s="1"/>
  <c r="E29" i="19" s="1"/>
  <c r="E31" i="19" s="1"/>
  <c r="E33" i="19" s="1"/>
  <c r="E38" i="19" s="1"/>
  <c r="E40" i="19" s="1"/>
  <c r="E42" i="19" s="1"/>
  <c r="E44" i="19" s="1"/>
  <c r="E46" i="19" s="1"/>
  <c r="E52" i="19" s="1"/>
  <c r="E54" i="19" s="1"/>
  <c r="E56" i="19" s="1"/>
  <c r="E58" i="19" s="1"/>
  <c r="E12" i="20"/>
  <c r="E14" i="20" s="1"/>
  <c r="E16" i="20" s="1"/>
  <c r="E18" i="20" s="1"/>
  <c r="E20" i="20" s="1"/>
  <c r="E22" i="20" s="1"/>
  <c r="E27" i="20" s="1"/>
  <c r="E29" i="20" s="1"/>
  <c r="E31" i="20" s="1"/>
  <c r="E33" i="20" s="1"/>
  <c r="E35" i="20" s="1"/>
  <c r="E37" i="20" s="1"/>
  <c r="E39" i="20" s="1"/>
  <c r="E44" i="20" s="1"/>
  <c r="E46" i="20" s="1"/>
  <c r="E51" i="20" s="1"/>
  <c r="E53" i="20" s="1"/>
  <c r="E55" i="20" s="1"/>
  <c r="E60" i="20" s="1"/>
  <c r="E62" i="20" s="1"/>
  <c r="E64" i="20" s="1"/>
  <c r="E66" i="20" s="1"/>
  <c r="E71" i="20" s="1"/>
  <c r="E73" i="20" s="1"/>
  <c r="E75" i="20" s="1"/>
  <c r="E77" i="20" s="1"/>
  <c r="E82" i="20" s="1"/>
  <c r="E84" i="20" s="1"/>
  <c r="E86" i="20" s="1"/>
  <c r="E88" i="20" s="1"/>
  <c r="BK22" i="20"/>
  <c r="V15" i="16"/>
  <c r="AP24" i="7"/>
  <c r="V14" i="7"/>
  <c r="G27" i="3"/>
  <c r="C5" i="12" s="1"/>
  <c r="E5" i="12"/>
  <c r="G5" i="12"/>
  <c r="K5" i="12"/>
  <c r="L5" i="12"/>
  <c r="G32" i="3"/>
  <c r="G31" i="3"/>
  <c r="C9" i="12" s="1"/>
  <c r="C6" i="12"/>
  <c r="E6" i="12"/>
  <c r="G6" i="12"/>
  <c r="K6" i="12"/>
  <c r="L6" i="12" s="1"/>
  <c r="G30" i="3"/>
  <c r="C7" i="12"/>
  <c r="E7" i="12"/>
  <c r="G7" i="12"/>
  <c r="K7" i="12"/>
  <c r="L7" i="12" s="1"/>
  <c r="G29" i="3"/>
  <c r="C8" i="12"/>
  <c r="E8" i="12"/>
  <c r="G8" i="12"/>
  <c r="K8" i="12"/>
  <c r="L8" i="12" s="1"/>
  <c r="E9" i="12"/>
  <c r="G9" i="12"/>
  <c r="K9" i="12"/>
  <c r="L9" i="12"/>
  <c r="G35" i="3"/>
  <c r="G34" i="3"/>
  <c r="C10" i="12"/>
  <c r="E10" i="12"/>
  <c r="G10" i="12"/>
  <c r="K10" i="12"/>
  <c r="L10" i="12" s="1"/>
  <c r="G36" i="3"/>
  <c r="C13" i="12" s="1"/>
  <c r="C11" i="12"/>
  <c r="E11" i="12"/>
  <c r="G11" i="12"/>
  <c r="K11" i="12"/>
  <c r="L11" i="12" s="1"/>
  <c r="G39" i="3"/>
  <c r="G38" i="3"/>
  <c r="C12" i="12"/>
  <c r="E12" i="12"/>
  <c r="G12" i="12"/>
  <c r="K12" i="12"/>
  <c r="L12" i="12" s="1"/>
  <c r="G37" i="3"/>
  <c r="E13" i="12"/>
  <c r="G13" i="12"/>
  <c r="K13" i="12"/>
  <c r="L13" i="12" s="1"/>
  <c r="X13" i="12" s="1"/>
  <c r="C14" i="12"/>
  <c r="E14" i="12"/>
  <c r="G14" i="12"/>
  <c r="K14" i="12"/>
  <c r="L14" i="12" s="1"/>
  <c r="C15" i="12"/>
  <c r="E15" i="12"/>
  <c r="G15" i="12"/>
  <c r="K15" i="12"/>
  <c r="G28" i="3"/>
  <c r="C16" i="12"/>
  <c r="E16" i="12"/>
  <c r="G16" i="12"/>
  <c r="K16" i="12"/>
  <c r="L16" i="12" s="1"/>
  <c r="G33" i="3"/>
  <c r="C17" i="12" s="1"/>
  <c r="E17" i="12"/>
  <c r="G17" i="12"/>
  <c r="K17" i="12"/>
  <c r="L17" i="12"/>
  <c r="G40" i="3"/>
  <c r="C19" i="12" s="1"/>
  <c r="C18" i="12"/>
  <c r="E18" i="12"/>
  <c r="G18" i="12"/>
  <c r="K18" i="12"/>
  <c r="L18" i="12"/>
  <c r="X18" i="12" s="1"/>
  <c r="G41" i="3"/>
  <c r="E19" i="12"/>
  <c r="G19" i="12"/>
  <c r="K19" i="12"/>
  <c r="L19" i="12"/>
  <c r="G42" i="3"/>
  <c r="C20" i="12"/>
  <c r="E20" i="12"/>
  <c r="G20" i="12"/>
  <c r="K20" i="12"/>
  <c r="L20" i="12" s="1"/>
  <c r="G43" i="3"/>
  <c r="C21" i="12"/>
  <c r="E21" i="12"/>
  <c r="G21" i="12"/>
  <c r="K21" i="12"/>
  <c r="L21" i="12" s="1"/>
  <c r="C22" i="12"/>
  <c r="E22" i="12"/>
  <c r="G22" i="12"/>
  <c r="K22" i="12"/>
  <c r="L22" i="12" s="1"/>
  <c r="C23" i="12"/>
  <c r="E23" i="12"/>
  <c r="G23" i="12"/>
  <c r="K23" i="12"/>
  <c r="L23" i="12" s="1"/>
  <c r="C24" i="12"/>
  <c r="E24" i="12"/>
  <c r="G24" i="12"/>
  <c r="K24" i="12"/>
  <c r="L24" i="12"/>
  <c r="C25" i="12"/>
  <c r="E25" i="12"/>
  <c r="G25" i="12"/>
  <c r="K25" i="12"/>
  <c r="L25" i="12"/>
  <c r="C26" i="12"/>
  <c r="E26" i="12"/>
  <c r="G26" i="12"/>
  <c r="K26" i="12"/>
  <c r="L26" i="12"/>
  <c r="C27" i="12"/>
  <c r="E27" i="12"/>
  <c r="G27" i="12"/>
  <c r="K27" i="12"/>
  <c r="L27" i="12" s="1"/>
  <c r="C28" i="12"/>
  <c r="E28" i="12"/>
  <c r="G28" i="12"/>
  <c r="K28" i="12"/>
  <c r="L28" i="12" s="1"/>
  <c r="C29" i="12"/>
  <c r="E29" i="12"/>
  <c r="G29" i="12"/>
  <c r="K29" i="12"/>
  <c r="L29" i="12" s="1"/>
  <c r="C30" i="12"/>
  <c r="E30" i="12"/>
  <c r="G30" i="12"/>
  <c r="K30" i="12"/>
  <c r="L30" i="12" s="1"/>
  <c r="C31" i="12"/>
  <c r="E31" i="12"/>
  <c r="G31" i="12"/>
  <c r="K31" i="12"/>
  <c r="L31" i="12" s="1"/>
  <c r="C32" i="12"/>
  <c r="E32" i="12"/>
  <c r="G32" i="12"/>
  <c r="K32" i="12"/>
  <c r="L32" i="12"/>
  <c r="C33" i="12"/>
  <c r="E33" i="12"/>
  <c r="G33" i="12"/>
  <c r="K33" i="12"/>
  <c r="L33" i="12"/>
  <c r="C34" i="12"/>
  <c r="E34" i="12"/>
  <c r="G34" i="12"/>
  <c r="K34" i="12"/>
  <c r="L34" i="12"/>
  <c r="C35" i="12"/>
  <c r="E35" i="12"/>
  <c r="G35" i="12"/>
  <c r="K35" i="12"/>
  <c r="L35" i="12" s="1"/>
  <c r="C36" i="12"/>
  <c r="E36" i="12"/>
  <c r="G36" i="12"/>
  <c r="K36" i="12"/>
  <c r="L36" i="12" s="1"/>
  <c r="C37" i="12"/>
  <c r="E37" i="12"/>
  <c r="G37" i="12"/>
  <c r="K37" i="12"/>
  <c r="L37" i="12" s="1"/>
  <c r="C38" i="12"/>
  <c r="E38" i="12"/>
  <c r="G38" i="12"/>
  <c r="K38" i="12"/>
  <c r="L38" i="12" s="1"/>
  <c r="C39" i="12"/>
  <c r="E39" i="12"/>
  <c r="G39" i="12"/>
  <c r="K39" i="12"/>
  <c r="L39" i="12" s="1"/>
  <c r="C40" i="12"/>
  <c r="E40" i="12"/>
  <c r="G40" i="12"/>
  <c r="K40" i="12"/>
  <c r="L40" i="12"/>
  <c r="C41" i="12"/>
  <c r="E41" i="12"/>
  <c r="G41" i="12"/>
  <c r="K41" i="12"/>
  <c r="L41" i="12"/>
  <c r="C42" i="12"/>
  <c r="E42" i="12"/>
  <c r="G42" i="12"/>
  <c r="K42" i="12"/>
  <c r="L42" i="12"/>
  <c r="C43" i="12"/>
  <c r="E43" i="12"/>
  <c r="G43" i="12"/>
  <c r="K43" i="12"/>
  <c r="L43" i="12" s="1"/>
  <c r="X43" i="12" s="1"/>
  <c r="AA43" i="12" s="1"/>
  <c r="AC43" i="12" s="1"/>
  <c r="C44" i="12"/>
  <c r="E44" i="12"/>
  <c r="G44" i="12"/>
  <c r="K44" i="12"/>
  <c r="L44" i="12" s="1"/>
  <c r="C45" i="12"/>
  <c r="E45" i="12"/>
  <c r="G45" i="12"/>
  <c r="K45" i="12"/>
  <c r="C46" i="12"/>
  <c r="E46" i="12"/>
  <c r="G46" i="12"/>
  <c r="K46" i="12"/>
  <c r="L46" i="12" s="1"/>
  <c r="C47" i="12"/>
  <c r="E47" i="12"/>
  <c r="G47" i="12"/>
  <c r="K47" i="12"/>
  <c r="C48" i="12"/>
  <c r="E48" i="12"/>
  <c r="G48" i="12"/>
  <c r="K48" i="12"/>
  <c r="L48" i="12"/>
  <c r="C49" i="12"/>
  <c r="E49" i="12"/>
  <c r="G49" i="12"/>
  <c r="K49" i="12"/>
  <c r="L49" i="12"/>
  <c r="C50" i="12"/>
  <c r="E50" i="12"/>
  <c r="G50" i="12"/>
  <c r="K50" i="12"/>
  <c r="L50" i="12"/>
  <c r="C51" i="12"/>
  <c r="E51" i="12"/>
  <c r="G51" i="12"/>
  <c r="K51" i="12"/>
  <c r="L51" i="12" s="1"/>
  <c r="C52" i="12"/>
  <c r="E52" i="12"/>
  <c r="G52" i="12"/>
  <c r="K52" i="12"/>
  <c r="L52" i="12" s="1"/>
  <c r="C53" i="12"/>
  <c r="E53" i="12"/>
  <c r="G53" i="12"/>
  <c r="K53" i="12"/>
  <c r="L53" i="12" s="1"/>
  <c r="C54" i="12"/>
  <c r="E54" i="12"/>
  <c r="G54" i="12"/>
  <c r="K54" i="12"/>
  <c r="L54" i="12" s="1"/>
  <c r="C55" i="12"/>
  <c r="E55" i="12"/>
  <c r="G55" i="12"/>
  <c r="K55" i="12"/>
  <c r="L55" i="12" s="1"/>
  <c r="C56" i="12"/>
  <c r="E56" i="12"/>
  <c r="G56" i="12"/>
  <c r="K56" i="12"/>
  <c r="L56" i="12"/>
  <c r="X56" i="12" s="1"/>
  <c r="AA56" i="12" s="1"/>
  <c r="C57" i="12"/>
  <c r="E57" i="12"/>
  <c r="G57" i="12"/>
  <c r="K57" i="12"/>
  <c r="L57" i="12"/>
  <c r="C58" i="12"/>
  <c r="E58" i="12"/>
  <c r="G58" i="12"/>
  <c r="K58" i="12"/>
  <c r="L58" i="12"/>
  <c r="C59" i="12"/>
  <c r="E59" i="12"/>
  <c r="G59" i="12"/>
  <c r="K59" i="12"/>
  <c r="L59" i="12" s="1"/>
  <c r="C60" i="12"/>
  <c r="E60" i="12"/>
  <c r="G60" i="12"/>
  <c r="K60" i="12"/>
  <c r="L60" i="12" s="1"/>
  <c r="C61" i="12"/>
  <c r="E61" i="12"/>
  <c r="G61" i="12"/>
  <c r="K61" i="12"/>
  <c r="L61" i="12" s="1"/>
  <c r="C62" i="12"/>
  <c r="E62" i="12"/>
  <c r="G62" i="12"/>
  <c r="K62" i="12"/>
  <c r="L62" i="12" s="1"/>
  <c r="C63" i="12"/>
  <c r="E63" i="12"/>
  <c r="G63" i="12"/>
  <c r="K63" i="12"/>
  <c r="L63" i="12" s="1"/>
  <c r="C64" i="12"/>
  <c r="E64" i="12"/>
  <c r="G64" i="12"/>
  <c r="K64" i="12"/>
  <c r="L64" i="12"/>
  <c r="C65" i="12"/>
  <c r="E65" i="12"/>
  <c r="G65" i="12"/>
  <c r="K65" i="12"/>
  <c r="L65" i="12"/>
  <c r="X65" i="12" s="1"/>
  <c r="AA65" i="12" s="1"/>
  <c r="C66" i="12"/>
  <c r="E66" i="12"/>
  <c r="G66" i="12"/>
  <c r="K66" i="12"/>
  <c r="L66" i="12"/>
  <c r="C67" i="12"/>
  <c r="E67" i="12"/>
  <c r="G67" i="12"/>
  <c r="K67" i="12"/>
  <c r="L67" i="12" s="1"/>
  <c r="C68" i="12"/>
  <c r="E68" i="12"/>
  <c r="G68" i="12"/>
  <c r="K68" i="12"/>
  <c r="L68" i="12" s="1"/>
  <c r="C69" i="12"/>
  <c r="E69" i="12"/>
  <c r="G69" i="12"/>
  <c r="K69" i="12"/>
  <c r="L69" i="12" s="1"/>
  <c r="C70" i="12"/>
  <c r="E70" i="12"/>
  <c r="G70" i="12"/>
  <c r="K70" i="12"/>
  <c r="L70" i="12" s="1"/>
  <c r="C71" i="12"/>
  <c r="E71" i="12"/>
  <c r="G71" i="12"/>
  <c r="K71" i="12"/>
  <c r="L71" i="12" s="1"/>
  <c r="C72" i="12"/>
  <c r="E72" i="12"/>
  <c r="G72" i="12"/>
  <c r="K72" i="12"/>
  <c r="L72" i="12"/>
  <c r="C73" i="12"/>
  <c r="E73" i="12"/>
  <c r="G73" i="12"/>
  <c r="K73" i="12"/>
  <c r="L73" i="12"/>
  <c r="C74" i="12"/>
  <c r="E74" i="12"/>
  <c r="G74" i="12"/>
  <c r="K74" i="12"/>
  <c r="L74" i="12"/>
  <c r="X74" i="12" s="1"/>
  <c r="AA74" i="12" s="1"/>
  <c r="C75" i="12"/>
  <c r="E75" i="12"/>
  <c r="G75" i="12"/>
  <c r="K75" i="12"/>
  <c r="L75" i="12" s="1"/>
  <c r="C76" i="12"/>
  <c r="E76" i="12"/>
  <c r="G76" i="12"/>
  <c r="K76" i="12"/>
  <c r="L76" i="12" s="1"/>
  <c r="X76" i="12" s="1"/>
  <c r="C77" i="12"/>
  <c r="E77" i="12"/>
  <c r="G77" i="12"/>
  <c r="K77" i="12"/>
  <c r="L77" i="12" s="1"/>
  <c r="C78" i="12"/>
  <c r="E78" i="12"/>
  <c r="G78" i="12"/>
  <c r="K78" i="12"/>
  <c r="C79" i="12"/>
  <c r="E79" i="12"/>
  <c r="G79" i="12"/>
  <c r="K79" i="12"/>
  <c r="L79" i="12" s="1"/>
  <c r="C80" i="12"/>
  <c r="E80" i="12"/>
  <c r="G80" i="12"/>
  <c r="K80" i="12"/>
  <c r="L80" i="12"/>
  <c r="C81" i="12"/>
  <c r="E81" i="12"/>
  <c r="G81" i="12"/>
  <c r="K81" i="12"/>
  <c r="L81" i="12"/>
  <c r="C82" i="12"/>
  <c r="E82" i="12"/>
  <c r="G82" i="12"/>
  <c r="K82" i="12"/>
  <c r="L82" i="12"/>
  <c r="C83" i="12"/>
  <c r="E83" i="12"/>
  <c r="G83" i="12"/>
  <c r="K83" i="12"/>
  <c r="L83" i="12" s="1"/>
  <c r="C84" i="12"/>
  <c r="E84" i="12"/>
  <c r="G84" i="12"/>
  <c r="K84" i="12"/>
  <c r="L84" i="12" s="1"/>
  <c r="C85" i="12"/>
  <c r="E85" i="12"/>
  <c r="G85" i="12"/>
  <c r="K85" i="12"/>
  <c r="L85" i="12" s="1"/>
  <c r="C86" i="12"/>
  <c r="E86" i="12"/>
  <c r="G86" i="12"/>
  <c r="K86" i="12"/>
  <c r="L86" i="12" s="1"/>
  <c r="C87" i="12"/>
  <c r="E87" i="12"/>
  <c r="G87" i="12"/>
  <c r="K87" i="12"/>
  <c r="L87" i="12" s="1"/>
  <c r="C88" i="12"/>
  <c r="E88" i="12"/>
  <c r="G88" i="12"/>
  <c r="K88" i="12"/>
  <c r="L88" i="12"/>
  <c r="C89" i="12"/>
  <c r="E89" i="12"/>
  <c r="G89" i="12"/>
  <c r="K89" i="12"/>
  <c r="L89" i="12"/>
  <c r="C90" i="12"/>
  <c r="E90" i="12"/>
  <c r="G90" i="12"/>
  <c r="K90" i="12"/>
  <c r="L90" i="12"/>
  <c r="C91" i="12"/>
  <c r="E91" i="12"/>
  <c r="G91" i="12"/>
  <c r="K91" i="12"/>
  <c r="L91" i="12" s="1"/>
  <c r="C92" i="12"/>
  <c r="E92" i="12"/>
  <c r="G92" i="12"/>
  <c r="K92" i="12"/>
  <c r="L92" i="12" s="1"/>
  <c r="C93" i="12"/>
  <c r="E93" i="12"/>
  <c r="G93" i="12"/>
  <c r="K93" i="12"/>
  <c r="L93" i="12" s="1"/>
  <c r="C94" i="12"/>
  <c r="E94" i="12"/>
  <c r="G94" i="12"/>
  <c r="K94" i="12"/>
  <c r="L94" i="12" s="1"/>
  <c r="C95" i="12"/>
  <c r="E95" i="12"/>
  <c r="G95" i="12"/>
  <c r="K95" i="12"/>
  <c r="L95" i="12" s="1"/>
  <c r="C96" i="12"/>
  <c r="E96" i="12"/>
  <c r="G96" i="12"/>
  <c r="K96" i="12"/>
  <c r="L96" i="12"/>
  <c r="C97" i="12"/>
  <c r="E97" i="12"/>
  <c r="G97" i="12"/>
  <c r="K97" i="12"/>
  <c r="L97" i="12"/>
  <c r="C98" i="12"/>
  <c r="E98" i="12"/>
  <c r="G98" i="12"/>
  <c r="K98" i="12"/>
  <c r="L98" i="12"/>
  <c r="C99" i="12"/>
  <c r="E99" i="12"/>
  <c r="G99" i="12"/>
  <c r="K99" i="12"/>
  <c r="L99" i="12" s="1"/>
  <c r="C100" i="12"/>
  <c r="E100" i="12"/>
  <c r="G100" i="12"/>
  <c r="K100" i="12"/>
  <c r="L100" i="12" s="1"/>
  <c r="C101" i="12"/>
  <c r="E101" i="12"/>
  <c r="G101" i="12"/>
  <c r="K101" i="12"/>
  <c r="L101" i="12" s="1"/>
  <c r="C102" i="12"/>
  <c r="E102" i="12"/>
  <c r="G102" i="12"/>
  <c r="K102" i="12"/>
  <c r="L102" i="12" s="1"/>
  <c r="C103" i="12"/>
  <c r="E103" i="12"/>
  <c r="G103" i="12"/>
  <c r="K103" i="12"/>
  <c r="L103" i="12" s="1"/>
  <c r="C104" i="12"/>
  <c r="E104" i="12"/>
  <c r="G104" i="12"/>
  <c r="K104" i="12"/>
  <c r="L104" i="12"/>
  <c r="C105" i="12"/>
  <c r="E105" i="12"/>
  <c r="G105" i="12"/>
  <c r="K105" i="12"/>
  <c r="L105" i="12"/>
  <c r="C106" i="12"/>
  <c r="E106" i="12"/>
  <c r="G106" i="12"/>
  <c r="K106" i="12"/>
  <c r="L106" i="12"/>
  <c r="C107" i="12"/>
  <c r="E107" i="12"/>
  <c r="G107" i="12"/>
  <c r="K107" i="12"/>
  <c r="L107" i="12" s="1"/>
  <c r="X107" i="12" s="1"/>
  <c r="AA107" i="12" s="1"/>
  <c r="C108" i="12"/>
  <c r="E108" i="12"/>
  <c r="G108" i="12"/>
  <c r="K108" i="12"/>
  <c r="L108" i="12" s="1"/>
  <c r="C109" i="12"/>
  <c r="E109" i="12"/>
  <c r="G109" i="12"/>
  <c r="K109" i="12"/>
  <c r="C110" i="12"/>
  <c r="E110" i="12"/>
  <c r="G110" i="12"/>
  <c r="K110" i="12"/>
  <c r="L110" i="12" s="1"/>
  <c r="C111" i="12"/>
  <c r="E111" i="12"/>
  <c r="G111" i="12"/>
  <c r="K111" i="12"/>
  <c r="C112" i="12"/>
  <c r="E112" i="12"/>
  <c r="G112" i="12"/>
  <c r="K112" i="12"/>
  <c r="L112" i="12"/>
  <c r="C113" i="12"/>
  <c r="E113" i="12"/>
  <c r="G113" i="12"/>
  <c r="K113" i="12"/>
  <c r="L113" i="12"/>
  <c r="C114" i="12"/>
  <c r="E114" i="12"/>
  <c r="G114" i="12"/>
  <c r="K114" i="12"/>
  <c r="L114" i="12"/>
  <c r="C115" i="12"/>
  <c r="E115" i="12"/>
  <c r="G115" i="12"/>
  <c r="K115" i="12"/>
  <c r="L115" i="12" s="1"/>
  <c r="C116" i="12"/>
  <c r="E116" i="12"/>
  <c r="G116" i="12"/>
  <c r="K116" i="12"/>
  <c r="L116" i="12" s="1"/>
  <c r="C117" i="12"/>
  <c r="E117" i="12"/>
  <c r="G117" i="12"/>
  <c r="K117" i="12"/>
  <c r="L117" i="12" s="1"/>
  <c r="C118" i="12"/>
  <c r="E118" i="12"/>
  <c r="G118" i="12"/>
  <c r="K118" i="12"/>
  <c r="L118" i="12" s="1"/>
  <c r="C119" i="12"/>
  <c r="E119" i="12"/>
  <c r="G119" i="12"/>
  <c r="K119" i="12"/>
  <c r="L119" i="12" s="1"/>
  <c r="C120" i="12"/>
  <c r="E120" i="12"/>
  <c r="G120" i="12"/>
  <c r="K120" i="12"/>
  <c r="L120" i="12"/>
  <c r="X120" i="12" s="1"/>
  <c r="AA120" i="12" s="1"/>
  <c r="C121" i="12"/>
  <c r="E121" i="12"/>
  <c r="G121" i="12"/>
  <c r="K121" i="12"/>
  <c r="L121" i="12"/>
  <c r="C122" i="12"/>
  <c r="E122" i="12"/>
  <c r="G122" i="12"/>
  <c r="K122" i="12"/>
  <c r="L122" i="12"/>
  <c r="C123" i="12"/>
  <c r="E123" i="12"/>
  <c r="G123" i="12"/>
  <c r="K123" i="12"/>
  <c r="L123" i="12" s="1"/>
  <c r="C124" i="12"/>
  <c r="E124" i="12"/>
  <c r="G124" i="12"/>
  <c r="K124" i="12"/>
  <c r="L124" i="12" s="1"/>
  <c r="C125" i="12"/>
  <c r="E125" i="12"/>
  <c r="G125" i="12"/>
  <c r="K125" i="12"/>
  <c r="L125" i="12" s="1"/>
  <c r="C126" i="12"/>
  <c r="E126" i="12"/>
  <c r="G126" i="12"/>
  <c r="K126" i="12"/>
  <c r="L126" i="12" s="1"/>
  <c r="C127" i="12"/>
  <c r="E127" i="12"/>
  <c r="G127" i="12"/>
  <c r="K127" i="12"/>
  <c r="L127" i="12" s="1"/>
  <c r="C128" i="12"/>
  <c r="E128" i="12"/>
  <c r="G128" i="12"/>
  <c r="K128" i="12"/>
  <c r="L128" i="12"/>
  <c r="C129" i="12"/>
  <c r="E129" i="12"/>
  <c r="G129" i="12"/>
  <c r="K129" i="12"/>
  <c r="L129" i="12"/>
  <c r="X129" i="12" s="1"/>
  <c r="C130" i="12"/>
  <c r="E130" i="12"/>
  <c r="G130" i="12"/>
  <c r="K130" i="12"/>
  <c r="L130" i="12"/>
  <c r="C131" i="12"/>
  <c r="E131" i="12"/>
  <c r="G131" i="12"/>
  <c r="K131" i="12"/>
  <c r="L131" i="12" s="1"/>
  <c r="C132" i="12"/>
  <c r="E132" i="12"/>
  <c r="G132" i="12"/>
  <c r="K132" i="12"/>
  <c r="L132" i="12" s="1"/>
  <c r="C133" i="12"/>
  <c r="E133" i="12"/>
  <c r="G133" i="12"/>
  <c r="K133" i="12"/>
  <c r="L133" i="12" s="1"/>
  <c r="C134" i="12"/>
  <c r="E134" i="12"/>
  <c r="G134" i="12"/>
  <c r="K134" i="12"/>
  <c r="L134" i="12" s="1"/>
  <c r="C135" i="12"/>
  <c r="E135" i="12"/>
  <c r="G135" i="12"/>
  <c r="K135" i="12"/>
  <c r="L135" i="12" s="1"/>
  <c r="C136" i="12"/>
  <c r="E136" i="12"/>
  <c r="G136" i="12"/>
  <c r="K136" i="12"/>
  <c r="L136" i="12"/>
  <c r="C137" i="12"/>
  <c r="E137" i="12"/>
  <c r="G137" i="12"/>
  <c r="K137" i="12"/>
  <c r="L137" i="12"/>
  <c r="C138" i="12"/>
  <c r="E138" i="12"/>
  <c r="G138" i="12"/>
  <c r="K138" i="12"/>
  <c r="L138" i="12"/>
  <c r="X138" i="12" s="1"/>
  <c r="AA138" i="12" s="1"/>
  <c r="C139" i="12"/>
  <c r="E139" i="12"/>
  <c r="G139" i="12"/>
  <c r="K139" i="12"/>
  <c r="L139" i="12" s="1"/>
  <c r="C140" i="12"/>
  <c r="E140" i="12"/>
  <c r="G140" i="12"/>
  <c r="K140" i="12"/>
  <c r="L140" i="12" s="1"/>
  <c r="X140" i="12" s="1"/>
  <c r="C141" i="12"/>
  <c r="E141" i="12"/>
  <c r="G141" i="12"/>
  <c r="K141" i="12"/>
  <c r="L141" i="12" s="1"/>
  <c r="C142" i="12"/>
  <c r="E142" i="12"/>
  <c r="G142" i="12"/>
  <c r="K142" i="12"/>
  <c r="C143" i="12"/>
  <c r="E143" i="12"/>
  <c r="G143" i="12"/>
  <c r="K143" i="12"/>
  <c r="L143" i="12" s="1"/>
  <c r="C144" i="12"/>
  <c r="E144" i="12"/>
  <c r="G144" i="12"/>
  <c r="K144" i="12"/>
  <c r="L144" i="12"/>
  <c r="C145" i="12"/>
  <c r="E145" i="12"/>
  <c r="G145" i="12"/>
  <c r="K145" i="12"/>
  <c r="L145" i="12"/>
  <c r="C146" i="12"/>
  <c r="E146" i="12"/>
  <c r="G146" i="12"/>
  <c r="K146" i="12"/>
  <c r="L146" i="12"/>
  <c r="C147" i="12"/>
  <c r="E147" i="12"/>
  <c r="G147" i="12"/>
  <c r="K147" i="12"/>
  <c r="L147" i="12" s="1"/>
  <c r="C148" i="12"/>
  <c r="E148" i="12"/>
  <c r="G148" i="12"/>
  <c r="K148" i="12"/>
  <c r="L148" i="12" s="1"/>
  <c r="C149" i="12"/>
  <c r="E149" i="12"/>
  <c r="G149" i="12"/>
  <c r="K149" i="12"/>
  <c r="L149" i="12" s="1"/>
  <c r="C150" i="12"/>
  <c r="E150" i="12"/>
  <c r="G150" i="12"/>
  <c r="K150" i="12"/>
  <c r="L150" i="12" s="1"/>
  <c r="C151" i="12"/>
  <c r="E151" i="12"/>
  <c r="G151" i="12"/>
  <c r="K151" i="12"/>
  <c r="L151" i="12" s="1"/>
  <c r="C152" i="12"/>
  <c r="E152" i="12"/>
  <c r="G152" i="12"/>
  <c r="K152" i="12"/>
  <c r="L152" i="12"/>
  <c r="C153" i="12"/>
  <c r="E153" i="12"/>
  <c r="G153" i="12"/>
  <c r="K153" i="12"/>
  <c r="L153" i="12"/>
  <c r="C154" i="12"/>
  <c r="E154" i="12"/>
  <c r="G154" i="12"/>
  <c r="K154" i="12"/>
  <c r="L154" i="12"/>
  <c r="C155" i="12"/>
  <c r="E155" i="12"/>
  <c r="G155" i="12"/>
  <c r="K155" i="12"/>
  <c r="L155" i="12" s="1"/>
  <c r="C156" i="12"/>
  <c r="E156" i="12"/>
  <c r="G156" i="12"/>
  <c r="K156" i="12"/>
  <c r="L156" i="12" s="1"/>
  <c r="C157" i="12"/>
  <c r="E157" i="12"/>
  <c r="G157" i="12"/>
  <c r="K157" i="12"/>
  <c r="L157" i="12" s="1"/>
  <c r="C158" i="12"/>
  <c r="E158" i="12"/>
  <c r="G158" i="12"/>
  <c r="K158" i="12"/>
  <c r="L158" i="12" s="1"/>
  <c r="C159" i="12"/>
  <c r="E159" i="12"/>
  <c r="G159" i="12"/>
  <c r="K159" i="12"/>
  <c r="L159" i="12" s="1"/>
  <c r="C160" i="12"/>
  <c r="E160" i="12"/>
  <c r="G160" i="12"/>
  <c r="K160" i="12"/>
  <c r="L160" i="12"/>
  <c r="C161" i="12"/>
  <c r="E161" i="12"/>
  <c r="G161" i="12"/>
  <c r="K161" i="12"/>
  <c r="L161" i="12"/>
  <c r="C162" i="12"/>
  <c r="E162" i="12"/>
  <c r="G162" i="12"/>
  <c r="K162" i="12"/>
  <c r="L162" i="12"/>
  <c r="C163" i="12"/>
  <c r="E163" i="12"/>
  <c r="G163" i="12"/>
  <c r="K163" i="12"/>
  <c r="L163" i="12" s="1"/>
  <c r="C164" i="12"/>
  <c r="E164" i="12"/>
  <c r="G164" i="12"/>
  <c r="K164" i="12"/>
  <c r="L164" i="12" s="1"/>
  <c r="C165" i="12"/>
  <c r="E165" i="12"/>
  <c r="G165" i="12"/>
  <c r="K165" i="12"/>
  <c r="L165" i="12" s="1"/>
  <c r="C166" i="12"/>
  <c r="E166" i="12"/>
  <c r="G166" i="12"/>
  <c r="K166" i="12"/>
  <c r="L166" i="12" s="1"/>
  <c r="C167" i="12"/>
  <c r="E167" i="12"/>
  <c r="G167" i="12"/>
  <c r="K167" i="12"/>
  <c r="L167" i="12" s="1"/>
  <c r="C168" i="12"/>
  <c r="E168" i="12"/>
  <c r="G168" i="12"/>
  <c r="K168" i="12"/>
  <c r="L168" i="12"/>
  <c r="C169" i="12"/>
  <c r="E169" i="12"/>
  <c r="G169" i="12"/>
  <c r="K169" i="12"/>
  <c r="L169" i="12"/>
  <c r="C170" i="12"/>
  <c r="E170" i="12"/>
  <c r="G170" i="12"/>
  <c r="K170" i="12"/>
  <c r="L170" i="12"/>
  <c r="C171" i="12"/>
  <c r="E171" i="12"/>
  <c r="G171" i="12"/>
  <c r="K171" i="12"/>
  <c r="L171" i="12"/>
  <c r="C172" i="12"/>
  <c r="E172" i="12"/>
  <c r="G172" i="12"/>
  <c r="K172" i="12"/>
  <c r="L172" i="12" s="1"/>
  <c r="C173" i="12"/>
  <c r="E173" i="12"/>
  <c r="G173" i="12"/>
  <c r="K173" i="12"/>
  <c r="L173" i="12" s="1"/>
  <c r="C174" i="12"/>
  <c r="E174" i="12"/>
  <c r="G174" i="12"/>
  <c r="K174" i="12"/>
  <c r="L174" i="12" s="1"/>
  <c r="C175" i="12"/>
  <c r="E175" i="12"/>
  <c r="G175" i="12"/>
  <c r="K175" i="12"/>
  <c r="L175" i="12" s="1"/>
  <c r="C176" i="12"/>
  <c r="E176" i="12"/>
  <c r="G176" i="12"/>
  <c r="K176" i="12"/>
  <c r="L176" i="12"/>
  <c r="C177" i="12"/>
  <c r="E177" i="12"/>
  <c r="G177" i="12"/>
  <c r="K177" i="12"/>
  <c r="L177" i="12"/>
  <c r="C178" i="12"/>
  <c r="E178" i="12"/>
  <c r="G178" i="12"/>
  <c r="K178" i="12"/>
  <c r="L178" i="12"/>
  <c r="X178" i="12" s="1"/>
  <c r="C179" i="12"/>
  <c r="E179" i="12"/>
  <c r="G179" i="12"/>
  <c r="K179" i="12"/>
  <c r="L179" i="12" s="1"/>
  <c r="C180" i="12"/>
  <c r="E180" i="12"/>
  <c r="G180" i="12"/>
  <c r="K180" i="12"/>
  <c r="L180" i="12" s="1"/>
  <c r="X180" i="12" s="1"/>
  <c r="C181" i="12"/>
  <c r="E181" i="12"/>
  <c r="G181" i="12"/>
  <c r="K181" i="12"/>
  <c r="L181" i="12" s="1"/>
  <c r="C182" i="12"/>
  <c r="E182" i="12"/>
  <c r="G182" i="12"/>
  <c r="K182" i="12"/>
  <c r="C183" i="12"/>
  <c r="E183" i="12"/>
  <c r="G183" i="12"/>
  <c r="K183" i="12"/>
  <c r="L183" i="12" s="1"/>
  <c r="C184" i="12"/>
  <c r="E184" i="12"/>
  <c r="G184" i="12"/>
  <c r="K184" i="12"/>
  <c r="L184" i="12"/>
  <c r="C185" i="12"/>
  <c r="E185" i="12"/>
  <c r="G185" i="12"/>
  <c r="K185" i="12"/>
  <c r="L185" i="12"/>
  <c r="C186" i="12"/>
  <c r="E186" i="12"/>
  <c r="G186" i="12"/>
  <c r="K186" i="12"/>
  <c r="L186" i="12"/>
  <c r="C187" i="12"/>
  <c r="E187" i="12"/>
  <c r="G187" i="12"/>
  <c r="K187" i="12"/>
  <c r="L187" i="12" s="1"/>
  <c r="C188" i="12"/>
  <c r="E188" i="12"/>
  <c r="G188" i="12"/>
  <c r="K188" i="12"/>
  <c r="L188" i="12" s="1"/>
  <c r="C189" i="12"/>
  <c r="E189" i="12"/>
  <c r="G189" i="12"/>
  <c r="K189" i="12"/>
  <c r="L189" i="12" s="1"/>
  <c r="C190" i="12"/>
  <c r="E190" i="12"/>
  <c r="G190" i="12"/>
  <c r="K190" i="12"/>
  <c r="L190" i="12" s="1"/>
  <c r="C191" i="12"/>
  <c r="E191" i="12"/>
  <c r="G191" i="12"/>
  <c r="K191" i="12"/>
  <c r="L191" i="12" s="1"/>
  <c r="C192" i="12"/>
  <c r="E192" i="12"/>
  <c r="G192" i="12"/>
  <c r="K192" i="12"/>
  <c r="L192" i="12"/>
  <c r="C193" i="12"/>
  <c r="E193" i="12"/>
  <c r="G193" i="12"/>
  <c r="K193" i="12"/>
  <c r="L193" i="12"/>
  <c r="C194" i="12"/>
  <c r="E194" i="12"/>
  <c r="G194" i="12"/>
  <c r="K194" i="12"/>
  <c r="L194" i="12"/>
  <c r="C195" i="12"/>
  <c r="E195" i="12"/>
  <c r="G195" i="12"/>
  <c r="K195" i="12"/>
  <c r="L195" i="12" s="1"/>
  <c r="C196" i="12"/>
  <c r="E196" i="12"/>
  <c r="G196" i="12"/>
  <c r="K196" i="12"/>
  <c r="L196" i="12" s="1"/>
  <c r="C197" i="12"/>
  <c r="E197" i="12"/>
  <c r="G197" i="12"/>
  <c r="K197" i="12"/>
  <c r="L197" i="12" s="1"/>
  <c r="C198" i="12"/>
  <c r="E198" i="12"/>
  <c r="G198" i="12"/>
  <c r="K198" i="12"/>
  <c r="L198" i="12" s="1"/>
  <c r="C199" i="12"/>
  <c r="E199" i="12"/>
  <c r="G199" i="12"/>
  <c r="K199" i="12"/>
  <c r="L199" i="12" s="1"/>
  <c r="C200" i="12"/>
  <c r="E200" i="12"/>
  <c r="G200" i="12"/>
  <c r="K200" i="12"/>
  <c r="L200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1" i="12"/>
  <c r="N192" i="12"/>
  <c r="N193" i="12"/>
  <c r="N194" i="12"/>
  <c r="N195" i="12"/>
  <c r="N196" i="12"/>
  <c r="N197" i="12"/>
  <c r="N198" i="12"/>
  <c r="N199" i="12"/>
  <c r="N200" i="12"/>
  <c r="V9" i="12"/>
  <c r="V14" i="12"/>
  <c r="BK44" i="20"/>
  <c r="BK23" i="8" s="1"/>
  <c r="BK21" i="8"/>
  <c r="BK19" i="8"/>
  <c r="BK66" i="16"/>
  <c r="BK17" i="8" s="1"/>
  <c r="BK39" i="20"/>
  <c r="BK58" i="19"/>
  <c r="BK46" i="19"/>
  <c r="BK33" i="19"/>
  <c r="BE153" i="20"/>
  <c r="I153" i="20"/>
  <c r="BK88" i="20"/>
  <c r="BK77" i="20"/>
  <c r="BK55" i="20"/>
  <c r="BK66" i="20"/>
  <c r="BK68" i="17"/>
  <c r="BK50" i="17"/>
  <c r="BK34" i="17"/>
  <c r="BK19" i="17"/>
  <c r="BE115" i="19"/>
  <c r="I115" i="19"/>
  <c r="BE141" i="17"/>
  <c r="I141" i="17"/>
  <c r="BE119" i="16"/>
  <c r="I119" i="16"/>
  <c r="BK62" i="16"/>
  <c r="BK47" i="16"/>
  <c r="BK30" i="16"/>
  <c r="AH37" i="7"/>
  <c r="AH35" i="7"/>
  <c r="X32" i="7"/>
  <c r="X30" i="7"/>
  <c r="V12" i="16"/>
  <c r="F9" i="16"/>
  <c r="BK5" i="16"/>
  <c r="BE131" i="10"/>
  <c r="I131" i="10"/>
  <c r="BE83" i="9"/>
  <c r="I83" i="9"/>
  <c r="S5" i="9"/>
  <c r="BC99" i="8"/>
  <c r="H99" i="8"/>
  <c r="BE91" i="7"/>
  <c r="I91" i="7"/>
  <c r="X28" i="7"/>
  <c r="BL21" i="7"/>
  <c r="AN21" i="7"/>
  <c r="F19" i="7"/>
  <c r="F12" i="7"/>
  <c r="F9" i="7"/>
  <c r="X26" i="7"/>
  <c r="BK66" i="10"/>
  <c r="BK65" i="7" s="1"/>
  <c r="BK56" i="10"/>
  <c r="BK77" i="8"/>
  <c r="B40" i="2"/>
  <c r="B39" i="2"/>
  <c r="B22" i="2"/>
  <c r="B21" i="2"/>
  <c r="I36" i="14"/>
  <c r="I36" i="13"/>
  <c r="S5" i="10"/>
  <c r="R5" i="8"/>
  <c r="BK5" i="7"/>
  <c r="AE200" i="15"/>
  <c r="AB200" i="15"/>
  <c r="Z200" i="15"/>
  <c r="Y200" i="15"/>
  <c r="AD200" i="15" s="1"/>
  <c r="AF200" i="15" s="1"/>
  <c r="X200" i="15"/>
  <c r="K200" i="15"/>
  <c r="G200" i="15"/>
  <c r="E200" i="15"/>
  <c r="C200" i="15"/>
  <c r="AE199" i="15"/>
  <c r="AB199" i="15"/>
  <c r="Z199" i="15"/>
  <c r="Y199" i="15"/>
  <c r="X199" i="15"/>
  <c r="K199" i="15"/>
  <c r="R199" i="15" s="1"/>
  <c r="G199" i="15"/>
  <c r="E199" i="15"/>
  <c r="C199" i="15"/>
  <c r="AE198" i="15"/>
  <c r="AB198" i="15"/>
  <c r="Z198" i="15"/>
  <c r="Y198" i="15"/>
  <c r="X198" i="15"/>
  <c r="K198" i="15"/>
  <c r="G198" i="15"/>
  <c r="E198" i="15"/>
  <c r="C198" i="15"/>
  <c r="AE197" i="15"/>
  <c r="AB197" i="15"/>
  <c r="Z197" i="15"/>
  <c r="Y197" i="15"/>
  <c r="X197" i="15"/>
  <c r="K197" i="15"/>
  <c r="R197" i="15" s="1"/>
  <c r="G197" i="15"/>
  <c r="E197" i="15"/>
  <c r="C197" i="15"/>
  <c r="AE196" i="15"/>
  <c r="AB196" i="15"/>
  <c r="Z196" i="15"/>
  <c r="Y196" i="15"/>
  <c r="X196" i="15"/>
  <c r="K196" i="15"/>
  <c r="G196" i="15"/>
  <c r="E196" i="15"/>
  <c r="C196" i="15"/>
  <c r="AE195" i="15"/>
  <c r="AB195" i="15"/>
  <c r="Z195" i="15"/>
  <c r="Y195" i="15"/>
  <c r="X195" i="15"/>
  <c r="K195" i="15"/>
  <c r="R195" i="15" s="1"/>
  <c r="G195" i="15"/>
  <c r="E195" i="15"/>
  <c r="C195" i="15"/>
  <c r="AE194" i="15"/>
  <c r="AB194" i="15"/>
  <c r="Z194" i="15"/>
  <c r="Y194" i="15"/>
  <c r="X194" i="15"/>
  <c r="K194" i="15"/>
  <c r="L194" i="15" s="1"/>
  <c r="G194" i="15"/>
  <c r="E194" i="15"/>
  <c r="C194" i="15"/>
  <c r="AE193" i="15"/>
  <c r="AB193" i="15"/>
  <c r="Z193" i="15"/>
  <c r="Y193" i="15"/>
  <c r="X193" i="15"/>
  <c r="AD193" i="15" s="1"/>
  <c r="AF193" i="15" s="1"/>
  <c r="AG193" i="15" s="1"/>
  <c r="T193" i="15" s="1"/>
  <c r="K193" i="15"/>
  <c r="R193" i="15" s="1"/>
  <c r="G193" i="15"/>
  <c r="E193" i="15"/>
  <c r="C193" i="15"/>
  <c r="AE192" i="15"/>
  <c r="AB192" i="15"/>
  <c r="Z192" i="15"/>
  <c r="Y192" i="15"/>
  <c r="X192" i="15"/>
  <c r="K192" i="15"/>
  <c r="G192" i="15"/>
  <c r="E192" i="15"/>
  <c r="C192" i="15"/>
  <c r="AE191" i="15"/>
  <c r="AB191" i="15"/>
  <c r="Z191" i="15"/>
  <c r="Y191" i="15"/>
  <c r="X191" i="15"/>
  <c r="K191" i="15"/>
  <c r="G191" i="15"/>
  <c r="E191" i="15"/>
  <c r="C191" i="15"/>
  <c r="AE190" i="15"/>
  <c r="AB190" i="15"/>
  <c r="Z190" i="15"/>
  <c r="Y190" i="15"/>
  <c r="X190" i="15"/>
  <c r="K190" i="15"/>
  <c r="L190" i="15" s="1"/>
  <c r="AA190" i="15" s="1"/>
  <c r="G190" i="15"/>
  <c r="E190" i="15"/>
  <c r="C190" i="15"/>
  <c r="AE189" i="15"/>
  <c r="AB189" i="15"/>
  <c r="Z189" i="15"/>
  <c r="Y189" i="15"/>
  <c r="X189" i="15"/>
  <c r="K189" i="15"/>
  <c r="G189" i="15"/>
  <c r="E189" i="15"/>
  <c r="C189" i="15"/>
  <c r="AE188" i="15"/>
  <c r="AB188" i="15"/>
  <c r="Z188" i="15"/>
  <c r="Y188" i="15"/>
  <c r="X188" i="15"/>
  <c r="K188" i="15"/>
  <c r="G188" i="15"/>
  <c r="E188" i="15"/>
  <c r="C188" i="15"/>
  <c r="AE187" i="15"/>
  <c r="AB187" i="15"/>
  <c r="Z187" i="15"/>
  <c r="Y187" i="15"/>
  <c r="X187" i="15"/>
  <c r="K187" i="15"/>
  <c r="G187" i="15"/>
  <c r="E187" i="15"/>
  <c r="C187" i="15"/>
  <c r="AE186" i="15"/>
  <c r="AB186" i="15"/>
  <c r="Z186" i="15"/>
  <c r="Y186" i="15"/>
  <c r="X186" i="15"/>
  <c r="K186" i="15"/>
  <c r="G186" i="15"/>
  <c r="E186" i="15"/>
  <c r="C186" i="15"/>
  <c r="AE185" i="15"/>
  <c r="AB185" i="15"/>
  <c r="Z185" i="15"/>
  <c r="Y185" i="15"/>
  <c r="X185" i="15"/>
  <c r="K185" i="15"/>
  <c r="G185" i="15"/>
  <c r="E185" i="15"/>
  <c r="C185" i="15"/>
  <c r="AE184" i="15"/>
  <c r="AB184" i="15"/>
  <c r="Z184" i="15"/>
  <c r="Y184" i="15"/>
  <c r="X184" i="15"/>
  <c r="K184" i="15"/>
  <c r="G184" i="15"/>
  <c r="E184" i="15"/>
  <c r="C184" i="15"/>
  <c r="AE183" i="15"/>
  <c r="AB183" i="15"/>
  <c r="Z183" i="15"/>
  <c r="Y183" i="15"/>
  <c r="X183" i="15"/>
  <c r="R183" i="15"/>
  <c r="K183" i="15"/>
  <c r="G183" i="15"/>
  <c r="E183" i="15"/>
  <c r="C183" i="15"/>
  <c r="AE182" i="15"/>
  <c r="AB182" i="15"/>
  <c r="Z182" i="15"/>
  <c r="Y182" i="15"/>
  <c r="X182" i="15"/>
  <c r="K182" i="15"/>
  <c r="L182" i="15"/>
  <c r="M182" i="15"/>
  <c r="Q182" i="15"/>
  <c r="R182" i="15"/>
  <c r="G182" i="15"/>
  <c r="E182" i="15"/>
  <c r="C182" i="15"/>
  <c r="AE181" i="15"/>
  <c r="AB181" i="15"/>
  <c r="Z181" i="15"/>
  <c r="Y181" i="15"/>
  <c r="X181" i="15"/>
  <c r="R181" i="15"/>
  <c r="K181" i="15"/>
  <c r="G181" i="15"/>
  <c r="E181" i="15"/>
  <c r="C181" i="15"/>
  <c r="AE180" i="15"/>
  <c r="AB180" i="15"/>
  <c r="Z180" i="15"/>
  <c r="Y180" i="15"/>
  <c r="X180" i="15"/>
  <c r="K180" i="15"/>
  <c r="M180" i="15" s="1"/>
  <c r="Q180" i="15" s="1"/>
  <c r="G180" i="15"/>
  <c r="E180" i="15"/>
  <c r="C180" i="15"/>
  <c r="AE179" i="15"/>
  <c r="AB179" i="15"/>
  <c r="Z179" i="15"/>
  <c r="Y179" i="15"/>
  <c r="X179" i="15"/>
  <c r="K179" i="15"/>
  <c r="G179" i="15"/>
  <c r="E179" i="15"/>
  <c r="C179" i="15"/>
  <c r="AE178" i="15"/>
  <c r="AB178" i="15"/>
  <c r="K178" i="15"/>
  <c r="L178" i="15"/>
  <c r="Z178" i="15"/>
  <c r="Y178" i="15"/>
  <c r="X178" i="15"/>
  <c r="M178" i="15"/>
  <c r="Q178" i="15" s="1"/>
  <c r="R178" i="15"/>
  <c r="G178" i="15"/>
  <c r="E178" i="15"/>
  <c r="C178" i="15"/>
  <c r="AE177" i="15"/>
  <c r="AB177" i="15"/>
  <c r="Z177" i="15"/>
  <c r="Y177" i="15"/>
  <c r="X177" i="15"/>
  <c r="K177" i="15"/>
  <c r="G177" i="15"/>
  <c r="E177" i="15"/>
  <c r="C177" i="15"/>
  <c r="AE176" i="15"/>
  <c r="AB176" i="15"/>
  <c r="Z176" i="15"/>
  <c r="Y176" i="15"/>
  <c r="X176" i="15"/>
  <c r="K176" i="15"/>
  <c r="M176" i="15" s="1"/>
  <c r="Q176" i="15" s="1"/>
  <c r="L176" i="15"/>
  <c r="G176" i="15"/>
  <c r="E176" i="15"/>
  <c r="C176" i="15"/>
  <c r="AE175" i="15"/>
  <c r="AB175" i="15"/>
  <c r="K175" i="15"/>
  <c r="L175" i="15" s="1"/>
  <c r="N175" i="15" s="1"/>
  <c r="P175" i="15" s="1"/>
  <c r="Z175" i="15"/>
  <c r="Y175" i="15"/>
  <c r="X175" i="15"/>
  <c r="M175" i="15"/>
  <c r="Q175" i="15" s="1"/>
  <c r="G175" i="15"/>
  <c r="E175" i="15"/>
  <c r="C175" i="15"/>
  <c r="AE174" i="15"/>
  <c r="AB174" i="15"/>
  <c r="Z174" i="15"/>
  <c r="Y174" i="15"/>
  <c r="X174" i="15"/>
  <c r="K174" i="15"/>
  <c r="L174" i="15"/>
  <c r="G174" i="15"/>
  <c r="E174" i="15"/>
  <c r="C174" i="15"/>
  <c r="AE173" i="15"/>
  <c r="AB173" i="15"/>
  <c r="K173" i="15"/>
  <c r="Z173" i="15"/>
  <c r="Y173" i="15"/>
  <c r="X173" i="15"/>
  <c r="G173" i="15"/>
  <c r="E173" i="15"/>
  <c r="C173" i="15"/>
  <c r="AE172" i="15"/>
  <c r="AB172" i="15"/>
  <c r="Z172" i="15"/>
  <c r="Y172" i="15"/>
  <c r="X172" i="15"/>
  <c r="K172" i="15"/>
  <c r="L172" i="15" s="1"/>
  <c r="G172" i="15"/>
  <c r="E172" i="15"/>
  <c r="C172" i="15"/>
  <c r="AE171" i="15"/>
  <c r="AB171" i="15"/>
  <c r="K171" i="15"/>
  <c r="L171" i="15" s="1"/>
  <c r="N171" i="15" s="1"/>
  <c r="P171" i="15" s="1"/>
  <c r="Z171" i="15"/>
  <c r="Y171" i="15"/>
  <c r="X171" i="15"/>
  <c r="R171" i="15"/>
  <c r="G171" i="15"/>
  <c r="E171" i="15"/>
  <c r="C171" i="15"/>
  <c r="AE170" i="15"/>
  <c r="AB170" i="15"/>
  <c r="Z170" i="15"/>
  <c r="Y170" i="15"/>
  <c r="X170" i="15"/>
  <c r="R170" i="15"/>
  <c r="K170" i="15"/>
  <c r="L170" i="15" s="1"/>
  <c r="M170" i="15"/>
  <c r="Q170" i="15" s="1"/>
  <c r="G170" i="15"/>
  <c r="E170" i="15"/>
  <c r="C170" i="15"/>
  <c r="AE169" i="15"/>
  <c r="AB169" i="15"/>
  <c r="K169" i="15"/>
  <c r="M169" i="15" s="1"/>
  <c r="Q169" i="15" s="1"/>
  <c r="L169" i="15"/>
  <c r="Z169" i="15"/>
  <c r="Y169" i="15"/>
  <c r="X169" i="15"/>
  <c r="R169" i="15"/>
  <c r="G169" i="15"/>
  <c r="E169" i="15"/>
  <c r="C169" i="15"/>
  <c r="AE168" i="15"/>
  <c r="AB168" i="15"/>
  <c r="Z168" i="15"/>
  <c r="Y168" i="15"/>
  <c r="X168" i="15"/>
  <c r="R168" i="15"/>
  <c r="K168" i="15"/>
  <c r="L168" i="15" s="1"/>
  <c r="G168" i="15"/>
  <c r="E168" i="15"/>
  <c r="C168" i="15"/>
  <c r="AE167" i="15"/>
  <c r="AB167" i="15"/>
  <c r="K167" i="15"/>
  <c r="L167" i="15"/>
  <c r="Z167" i="15"/>
  <c r="Y167" i="15"/>
  <c r="X167" i="15"/>
  <c r="R167" i="15"/>
  <c r="M167" i="15"/>
  <c r="Q167" i="15" s="1"/>
  <c r="G167" i="15"/>
  <c r="E167" i="15"/>
  <c r="C167" i="15"/>
  <c r="AE166" i="15"/>
  <c r="AB166" i="15"/>
  <c r="Z166" i="15"/>
  <c r="Y166" i="15"/>
  <c r="X166" i="15"/>
  <c r="R166" i="15"/>
  <c r="K166" i="15"/>
  <c r="L166" i="15"/>
  <c r="G166" i="15"/>
  <c r="E166" i="15"/>
  <c r="C166" i="15"/>
  <c r="AE165" i="15"/>
  <c r="AB165" i="15"/>
  <c r="K165" i="15"/>
  <c r="L165" i="15" s="1"/>
  <c r="N165" i="15" s="1"/>
  <c r="P165" i="15" s="1"/>
  <c r="AA165" i="15"/>
  <c r="Z165" i="15"/>
  <c r="Y165" i="15"/>
  <c r="X165" i="15"/>
  <c r="R165" i="15"/>
  <c r="M165" i="15"/>
  <c r="Q165" i="15" s="1"/>
  <c r="G165" i="15"/>
  <c r="E165" i="15"/>
  <c r="C165" i="15"/>
  <c r="AE164" i="15"/>
  <c r="AB164" i="15"/>
  <c r="Z164" i="15"/>
  <c r="Y164" i="15"/>
  <c r="X164" i="15"/>
  <c r="K164" i="15"/>
  <c r="G164" i="15"/>
  <c r="E164" i="15"/>
  <c r="C164" i="15"/>
  <c r="AE163" i="15"/>
  <c r="AB163" i="15"/>
  <c r="K163" i="15"/>
  <c r="L163" i="15" s="1"/>
  <c r="Z163" i="15"/>
  <c r="Y163" i="15"/>
  <c r="X163" i="15"/>
  <c r="R163" i="15"/>
  <c r="G163" i="15"/>
  <c r="E163" i="15"/>
  <c r="C163" i="15"/>
  <c r="AE162" i="15"/>
  <c r="AB162" i="15"/>
  <c r="Z162" i="15"/>
  <c r="Y162" i="15"/>
  <c r="X162" i="15"/>
  <c r="K162" i="15"/>
  <c r="M162" i="15"/>
  <c r="Q162" i="15" s="1"/>
  <c r="L162" i="15"/>
  <c r="G162" i="15"/>
  <c r="E162" i="15"/>
  <c r="C162" i="15"/>
  <c r="AE161" i="15"/>
  <c r="AB161" i="15"/>
  <c r="K161" i="15"/>
  <c r="L161" i="15"/>
  <c r="Z161" i="15"/>
  <c r="Y161" i="15"/>
  <c r="X161" i="15"/>
  <c r="R161" i="15"/>
  <c r="M161" i="15"/>
  <c r="Q161" i="15"/>
  <c r="G161" i="15"/>
  <c r="E161" i="15"/>
  <c r="C161" i="15"/>
  <c r="AE160" i="15"/>
  <c r="AB160" i="15"/>
  <c r="Z160" i="15"/>
  <c r="Y160" i="15"/>
  <c r="X160" i="15"/>
  <c r="R160" i="15"/>
  <c r="K160" i="15"/>
  <c r="M160" i="15"/>
  <c r="Q160" i="15" s="1"/>
  <c r="L160" i="15"/>
  <c r="G160" i="15"/>
  <c r="E160" i="15"/>
  <c r="C160" i="15"/>
  <c r="AE159" i="15"/>
  <c r="AB159" i="15"/>
  <c r="Z159" i="15"/>
  <c r="Y159" i="15"/>
  <c r="X159" i="15"/>
  <c r="R159" i="15"/>
  <c r="K159" i="15"/>
  <c r="L159" i="15"/>
  <c r="M159" i="15"/>
  <c r="Q159" i="15"/>
  <c r="G159" i="15"/>
  <c r="E159" i="15"/>
  <c r="C159" i="15"/>
  <c r="AE158" i="15"/>
  <c r="AB158" i="15"/>
  <c r="Z158" i="15"/>
  <c r="Y158" i="15"/>
  <c r="X158" i="15"/>
  <c r="K158" i="15"/>
  <c r="L158" i="15" s="1"/>
  <c r="G158" i="15"/>
  <c r="E158" i="15"/>
  <c r="C158" i="15"/>
  <c r="AE157" i="15"/>
  <c r="AB157" i="15"/>
  <c r="Z157" i="15"/>
  <c r="Y157" i="15"/>
  <c r="X157" i="15"/>
  <c r="K157" i="15"/>
  <c r="G157" i="15"/>
  <c r="E157" i="15"/>
  <c r="C157" i="15"/>
  <c r="AE156" i="15"/>
  <c r="AB156" i="15"/>
  <c r="Z156" i="15"/>
  <c r="Y156" i="15"/>
  <c r="X156" i="15"/>
  <c r="R156" i="15"/>
  <c r="K156" i="15"/>
  <c r="L156" i="15"/>
  <c r="G156" i="15"/>
  <c r="E156" i="15"/>
  <c r="C156" i="15"/>
  <c r="AE155" i="15"/>
  <c r="AB155" i="15"/>
  <c r="Z155" i="15"/>
  <c r="Y155" i="15"/>
  <c r="X155" i="15"/>
  <c r="R155" i="15"/>
  <c r="K155" i="15"/>
  <c r="M155" i="15"/>
  <c r="Q155" i="15" s="1"/>
  <c r="G155" i="15"/>
  <c r="E155" i="15"/>
  <c r="C155" i="15"/>
  <c r="AE154" i="15"/>
  <c r="AB154" i="15"/>
  <c r="Z154" i="15"/>
  <c r="Y154" i="15"/>
  <c r="X154" i="15"/>
  <c r="K154" i="15"/>
  <c r="L154" i="15"/>
  <c r="G154" i="15"/>
  <c r="E154" i="15"/>
  <c r="C154" i="15"/>
  <c r="AE153" i="15"/>
  <c r="AB153" i="15"/>
  <c r="Z153" i="15"/>
  <c r="Y153" i="15"/>
  <c r="X153" i="15"/>
  <c r="K153" i="15"/>
  <c r="M153" i="15" s="1"/>
  <c r="Q153" i="15"/>
  <c r="G153" i="15"/>
  <c r="E153" i="15"/>
  <c r="C153" i="15"/>
  <c r="AE152" i="15"/>
  <c r="AB152" i="15"/>
  <c r="K152" i="15"/>
  <c r="L152" i="15"/>
  <c r="Z152" i="15"/>
  <c r="Y152" i="15"/>
  <c r="X152" i="15"/>
  <c r="R152" i="15"/>
  <c r="M152" i="15"/>
  <c r="Q152" i="15"/>
  <c r="G152" i="15"/>
  <c r="E152" i="15"/>
  <c r="C152" i="15"/>
  <c r="AE151" i="15"/>
  <c r="AB151" i="15"/>
  <c r="K151" i="15"/>
  <c r="L151" i="15" s="1"/>
  <c r="AA151" i="15"/>
  <c r="Z151" i="15"/>
  <c r="Y151" i="15"/>
  <c r="X151" i="15"/>
  <c r="N151" i="15"/>
  <c r="P151" i="15" s="1"/>
  <c r="G151" i="15"/>
  <c r="E151" i="15"/>
  <c r="C151" i="15"/>
  <c r="AE150" i="15"/>
  <c r="AB150" i="15"/>
  <c r="K150" i="15"/>
  <c r="L150" i="15" s="1"/>
  <c r="N150" i="15" s="1"/>
  <c r="P150" i="15" s="1"/>
  <c r="AA150" i="15"/>
  <c r="Z150" i="15"/>
  <c r="Y150" i="15"/>
  <c r="X150" i="15"/>
  <c r="G150" i="15"/>
  <c r="E150" i="15"/>
  <c r="C150" i="15"/>
  <c r="AE149" i="15"/>
  <c r="AB149" i="15"/>
  <c r="Z149" i="15"/>
  <c r="Y149" i="15"/>
  <c r="X149" i="15"/>
  <c r="K149" i="15"/>
  <c r="L149" i="15" s="1"/>
  <c r="R149" i="15"/>
  <c r="G149" i="15"/>
  <c r="E149" i="15"/>
  <c r="C149" i="15"/>
  <c r="AE148" i="15"/>
  <c r="X148" i="15"/>
  <c r="Y148" i="15"/>
  <c r="Z148" i="15"/>
  <c r="K148" i="15"/>
  <c r="AB148" i="15"/>
  <c r="G148" i="15"/>
  <c r="E148" i="15"/>
  <c r="C148" i="15"/>
  <c r="AE147" i="15"/>
  <c r="AB147" i="15"/>
  <c r="Z147" i="15"/>
  <c r="Y147" i="15"/>
  <c r="X147" i="15"/>
  <c r="R147" i="15"/>
  <c r="K147" i="15"/>
  <c r="M147" i="15"/>
  <c r="Q147" i="15" s="1"/>
  <c r="L147" i="15"/>
  <c r="N147" i="15" s="1"/>
  <c r="P147" i="15"/>
  <c r="G147" i="15"/>
  <c r="E147" i="15"/>
  <c r="C147" i="15"/>
  <c r="AE146" i="15"/>
  <c r="AB146" i="15"/>
  <c r="Z146" i="15"/>
  <c r="Y146" i="15"/>
  <c r="X146" i="15"/>
  <c r="K146" i="15"/>
  <c r="M146" i="15"/>
  <c r="Q146" i="15" s="1"/>
  <c r="L146" i="15"/>
  <c r="AA146" i="15" s="1"/>
  <c r="R146" i="15"/>
  <c r="G146" i="15"/>
  <c r="E146" i="15"/>
  <c r="C146" i="15"/>
  <c r="AE145" i="15"/>
  <c r="AB145" i="15"/>
  <c r="Z145" i="15"/>
  <c r="Y145" i="15"/>
  <c r="X145" i="15"/>
  <c r="R145" i="15"/>
  <c r="K145" i="15"/>
  <c r="M145" i="15"/>
  <c r="Q145" i="15" s="1"/>
  <c r="L145" i="15"/>
  <c r="AA145" i="15" s="1"/>
  <c r="G145" i="15"/>
  <c r="E145" i="15"/>
  <c r="C145" i="15"/>
  <c r="AE144" i="15"/>
  <c r="AB144" i="15"/>
  <c r="Z144" i="15"/>
  <c r="Y144" i="15"/>
  <c r="X144" i="15"/>
  <c r="K144" i="15"/>
  <c r="G144" i="15"/>
  <c r="E144" i="15"/>
  <c r="C144" i="15"/>
  <c r="AE143" i="15"/>
  <c r="AB143" i="15"/>
  <c r="Z143" i="15"/>
  <c r="Y143" i="15"/>
  <c r="X143" i="15"/>
  <c r="R143" i="15"/>
  <c r="K143" i="15"/>
  <c r="M143" i="15"/>
  <c r="Q143" i="15" s="1"/>
  <c r="L143" i="15"/>
  <c r="AA143" i="15"/>
  <c r="G143" i="15"/>
  <c r="E143" i="15"/>
  <c r="C143" i="15"/>
  <c r="AE142" i="15"/>
  <c r="AB142" i="15"/>
  <c r="Z142" i="15"/>
  <c r="Y142" i="15"/>
  <c r="X142" i="15"/>
  <c r="K142" i="15"/>
  <c r="R142" i="15" s="1"/>
  <c r="L142" i="15"/>
  <c r="AA142" i="15" s="1"/>
  <c r="G142" i="15"/>
  <c r="E142" i="15"/>
  <c r="C142" i="15"/>
  <c r="AE141" i="15"/>
  <c r="AB141" i="15"/>
  <c r="Z141" i="15"/>
  <c r="Y141" i="15"/>
  <c r="X141" i="15"/>
  <c r="R141" i="15"/>
  <c r="K141" i="15"/>
  <c r="M141" i="15"/>
  <c r="Q141" i="15" s="1"/>
  <c r="L141" i="15"/>
  <c r="AA141" i="15"/>
  <c r="AD141" i="15"/>
  <c r="G141" i="15"/>
  <c r="E141" i="15"/>
  <c r="C141" i="15"/>
  <c r="AE140" i="15"/>
  <c r="AB140" i="15"/>
  <c r="Z140" i="15"/>
  <c r="Y140" i="15"/>
  <c r="X140" i="15"/>
  <c r="K140" i="15"/>
  <c r="L140" i="15" s="1"/>
  <c r="M140" i="15"/>
  <c r="Q140" i="15" s="1"/>
  <c r="AA140" i="15"/>
  <c r="R140" i="15"/>
  <c r="G140" i="15"/>
  <c r="E140" i="15"/>
  <c r="C140" i="15"/>
  <c r="AE139" i="15"/>
  <c r="AB139" i="15"/>
  <c r="Z139" i="15"/>
  <c r="Y139" i="15"/>
  <c r="X139" i="15"/>
  <c r="K139" i="15"/>
  <c r="R139" i="15" s="1"/>
  <c r="G139" i="15"/>
  <c r="E139" i="15"/>
  <c r="C139" i="15"/>
  <c r="AE138" i="15"/>
  <c r="AB138" i="15"/>
  <c r="Z138" i="15"/>
  <c r="Y138" i="15"/>
  <c r="X138" i="15"/>
  <c r="K138" i="15"/>
  <c r="M138" i="15"/>
  <c r="Q138" i="15" s="1"/>
  <c r="L138" i="15"/>
  <c r="R138" i="15"/>
  <c r="G138" i="15"/>
  <c r="E138" i="15"/>
  <c r="C138" i="15"/>
  <c r="AE137" i="15"/>
  <c r="AB137" i="15"/>
  <c r="Z137" i="15"/>
  <c r="Y137" i="15"/>
  <c r="X137" i="15"/>
  <c r="R137" i="15"/>
  <c r="K137" i="15"/>
  <c r="M137" i="15" s="1"/>
  <c r="Q137" i="15" s="1"/>
  <c r="G137" i="15"/>
  <c r="E137" i="15"/>
  <c r="C137" i="15"/>
  <c r="AE136" i="15"/>
  <c r="AB136" i="15"/>
  <c r="Z136" i="15"/>
  <c r="Y136" i="15"/>
  <c r="X136" i="15"/>
  <c r="K136" i="15"/>
  <c r="R136" i="15" s="1"/>
  <c r="M136" i="15"/>
  <c r="Q136" i="15" s="1"/>
  <c r="L136" i="15"/>
  <c r="G136" i="15"/>
  <c r="E136" i="15"/>
  <c r="C136" i="15"/>
  <c r="AE135" i="15"/>
  <c r="AB135" i="15"/>
  <c r="Z135" i="15"/>
  <c r="Y135" i="15"/>
  <c r="X135" i="15"/>
  <c r="R135" i="15"/>
  <c r="K135" i="15"/>
  <c r="M135" i="15" s="1"/>
  <c r="Q135" i="15" s="1"/>
  <c r="G135" i="15"/>
  <c r="E135" i="15"/>
  <c r="C135" i="15"/>
  <c r="AE134" i="15"/>
  <c r="AB134" i="15"/>
  <c r="Z134" i="15"/>
  <c r="Y134" i="15"/>
  <c r="X134" i="15"/>
  <c r="R134" i="15"/>
  <c r="K134" i="15"/>
  <c r="M134" i="15"/>
  <c r="Q134" i="15" s="1"/>
  <c r="L134" i="15"/>
  <c r="G134" i="15"/>
  <c r="E134" i="15"/>
  <c r="C134" i="15"/>
  <c r="AE133" i="15"/>
  <c r="AB133" i="15"/>
  <c r="Z133" i="15"/>
  <c r="Y133" i="15"/>
  <c r="X133" i="15"/>
  <c r="K133" i="15"/>
  <c r="R133" i="15" s="1"/>
  <c r="L133" i="15"/>
  <c r="G133" i="15"/>
  <c r="E133" i="15"/>
  <c r="C133" i="15"/>
  <c r="AE132" i="15"/>
  <c r="AB132" i="15"/>
  <c r="Z132" i="15"/>
  <c r="Y132" i="15"/>
  <c r="X132" i="15"/>
  <c r="R132" i="15"/>
  <c r="K132" i="15"/>
  <c r="M132" i="15"/>
  <c r="Q132" i="15" s="1"/>
  <c r="L132" i="15"/>
  <c r="G132" i="15"/>
  <c r="E132" i="15"/>
  <c r="C132" i="15"/>
  <c r="AE131" i="15"/>
  <c r="AB131" i="15"/>
  <c r="Z131" i="15"/>
  <c r="Y131" i="15"/>
  <c r="X131" i="15"/>
  <c r="K131" i="15"/>
  <c r="R131" i="15" s="1"/>
  <c r="G131" i="15"/>
  <c r="E131" i="15"/>
  <c r="C131" i="15"/>
  <c r="AE130" i="15"/>
  <c r="AB130" i="15"/>
  <c r="Z130" i="15"/>
  <c r="Y130" i="15"/>
  <c r="X130" i="15"/>
  <c r="R130" i="15"/>
  <c r="K130" i="15"/>
  <c r="M130" i="15"/>
  <c r="Q130" i="15" s="1"/>
  <c r="L130" i="15"/>
  <c r="G130" i="15"/>
  <c r="E130" i="15"/>
  <c r="C130" i="15"/>
  <c r="AE129" i="15"/>
  <c r="AB129" i="15"/>
  <c r="Z129" i="15"/>
  <c r="Y129" i="15"/>
  <c r="X129" i="15"/>
  <c r="K129" i="15"/>
  <c r="G129" i="15"/>
  <c r="E129" i="15"/>
  <c r="C129" i="15"/>
  <c r="AE128" i="15"/>
  <c r="AB128" i="15"/>
  <c r="Z128" i="15"/>
  <c r="Y128" i="15"/>
  <c r="X128" i="15"/>
  <c r="R128" i="15"/>
  <c r="K128" i="15"/>
  <c r="M128" i="15"/>
  <c r="Q128" i="15"/>
  <c r="L128" i="15"/>
  <c r="G128" i="15"/>
  <c r="E128" i="15"/>
  <c r="C128" i="15"/>
  <c r="AE127" i="15"/>
  <c r="AB127" i="15"/>
  <c r="Z127" i="15"/>
  <c r="Y127" i="15"/>
  <c r="X127" i="15"/>
  <c r="R127" i="15"/>
  <c r="K127" i="15"/>
  <c r="M127" i="15" s="1"/>
  <c r="Q127" i="15" s="1"/>
  <c r="G127" i="15"/>
  <c r="E127" i="15"/>
  <c r="C127" i="15"/>
  <c r="AE126" i="15"/>
  <c r="AB126" i="15"/>
  <c r="Z126" i="15"/>
  <c r="Y126" i="15"/>
  <c r="X126" i="15"/>
  <c r="K126" i="15"/>
  <c r="M126" i="15" s="1"/>
  <c r="Q126" i="15" s="1"/>
  <c r="G126" i="15"/>
  <c r="E126" i="15"/>
  <c r="C126" i="15"/>
  <c r="AE125" i="15"/>
  <c r="AB125" i="15"/>
  <c r="Z125" i="15"/>
  <c r="Y125" i="15"/>
  <c r="X125" i="15"/>
  <c r="R125" i="15"/>
  <c r="K125" i="15"/>
  <c r="L125" i="15" s="1"/>
  <c r="M125" i="15"/>
  <c r="Q125" i="15" s="1"/>
  <c r="G125" i="15"/>
  <c r="E125" i="15"/>
  <c r="C125" i="15"/>
  <c r="AE124" i="15"/>
  <c r="AB124" i="15"/>
  <c r="Z124" i="15"/>
  <c r="Y124" i="15"/>
  <c r="X124" i="15"/>
  <c r="R124" i="15"/>
  <c r="K124" i="15"/>
  <c r="M124" i="15" s="1"/>
  <c r="Q124" i="15" s="1"/>
  <c r="L124" i="15"/>
  <c r="G124" i="15"/>
  <c r="E124" i="15"/>
  <c r="C124" i="15"/>
  <c r="AE123" i="15"/>
  <c r="AB123" i="15"/>
  <c r="Z123" i="15"/>
  <c r="Y123" i="15"/>
  <c r="X123" i="15"/>
  <c r="K123" i="15"/>
  <c r="R123" i="15" s="1"/>
  <c r="L123" i="15"/>
  <c r="G123" i="15"/>
  <c r="E123" i="15"/>
  <c r="C123" i="15"/>
  <c r="AE122" i="15"/>
  <c r="AB122" i="15"/>
  <c r="Z122" i="15"/>
  <c r="Y122" i="15"/>
  <c r="X122" i="15"/>
  <c r="R122" i="15"/>
  <c r="K122" i="15"/>
  <c r="M122" i="15"/>
  <c r="Q122" i="15"/>
  <c r="L122" i="15"/>
  <c r="G122" i="15"/>
  <c r="E122" i="15"/>
  <c r="C122" i="15"/>
  <c r="AE121" i="15"/>
  <c r="AB121" i="15"/>
  <c r="Z121" i="15"/>
  <c r="Y121" i="15"/>
  <c r="X121" i="15"/>
  <c r="R121" i="15"/>
  <c r="K121" i="15"/>
  <c r="M121" i="15"/>
  <c r="Q121" i="15" s="1"/>
  <c r="L121" i="15"/>
  <c r="G121" i="15"/>
  <c r="E121" i="15"/>
  <c r="C121" i="15"/>
  <c r="AE120" i="15"/>
  <c r="AB120" i="15"/>
  <c r="Z120" i="15"/>
  <c r="Y120" i="15"/>
  <c r="X120" i="15"/>
  <c r="K120" i="15"/>
  <c r="L120" i="15"/>
  <c r="N120" i="15" s="1"/>
  <c r="P120" i="15" s="1"/>
  <c r="AA120" i="15"/>
  <c r="R120" i="15"/>
  <c r="M120" i="15"/>
  <c r="Q120" i="15" s="1"/>
  <c r="G120" i="15"/>
  <c r="E120" i="15"/>
  <c r="C120" i="15"/>
  <c r="AE119" i="15"/>
  <c r="AB119" i="15"/>
  <c r="Z119" i="15"/>
  <c r="Y119" i="15"/>
  <c r="X119" i="15"/>
  <c r="R119" i="15"/>
  <c r="K119" i="15"/>
  <c r="M119" i="15"/>
  <c r="Q119" i="15" s="1"/>
  <c r="L119" i="15"/>
  <c r="G119" i="15"/>
  <c r="E119" i="15"/>
  <c r="C119" i="15"/>
  <c r="AE118" i="15"/>
  <c r="AB118" i="15"/>
  <c r="Z118" i="15"/>
  <c r="Y118" i="15"/>
  <c r="X118" i="15"/>
  <c r="R118" i="15"/>
  <c r="K118" i="15"/>
  <c r="L118" i="15"/>
  <c r="AA118" i="15" s="1"/>
  <c r="N118" i="15"/>
  <c r="P118" i="15" s="1"/>
  <c r="M118" i="15"/>
  <c r="Q118" i="15" s="1"/>
  <c r="G118" i="15"/>
  <c r="E118" i="15"/>
  <c r="C118" i="15"/>
  <c r="AE117" i="15"/>
  <c r="AB117" i="15"/>
  <c r="Z117" i="15"/>
  <c r="Y117" i="15"/>
  <c r="X117" i="15"/>
  <c r="K117" i="15"/>
  <c r="R117" i="15" s="1"/>
  <c r="G117" i="15"/>
  <c r="E117" i="15"/>
  <c r="C117" i="15"/>
  <c r="AE116" i="15"/>
  <c r="AB116" i="15"/>
  <c r="K116" i="15"/>
  <c r="Z116" i="15"/>
  <c r="X116" i="15"/>
  <c r="Y116" i="15"/>
  <c r="G116" i="15"/>
  <c r="E116" i="15"/>
  <c r="C116" i="15"/>
  <c r="AE115" i="15"/>
  <c r="AB115" i="15"/>
  <c r="Z115" i="15"/>
  <c r="Y115" i="15"/>
  <c r="X115" i="15"/>
  <c r="R115" i="15"/>
  <c r="K115" i="15"/>
  <c r="M115" i="15"/>
  <c r="Q115" i="15" s="1"/>
  <c r="L115" i="15"/>
  <c r="AA115" i="15" s="1"/>
  <c r="G115" i="15"/>
  <c r="E115" i="15"/>
  <c r="C115" i="15"/>
  <c r="AE114" i="15"/>
  <c r="AB114" i="15"/>
  <c r="Z114" i="15"/>
  <c r="Y114" i="15"/>
  <c r="X114" i="15"/>
  <c r="K114" i="15"/>
  <c r="L114" i="15"/>
  <c r="R114" i="15"/>
  <c r="G114" i="15"/>
  <c r="E114" i="15"/>
  <c r="C114" i="15"/>
  <c r="AE113" i="15"/>
  <c r="AB113" i="15"/>
  <c r="K113" i="15"/>
  <c r="L113" i="15"/>
  <c r="N113" i="15" s="1"/>
  <c r="P113" i="15" s="1"/>
  <c r="Z113" i="15"/>
  <c r="X113" i="15"/>
  <c r="Y113" i="15"/>
  <c r="R113" i="15"/>
  <c r="M113" i="15"/>
  <c r="Q113" i="15" s="1"/>
  <c r="G113" i="15"/>
  <c r="E113" i="15"/>
  <c r="C113" i="15"/>
  <c r="AE112" i="15"/>
  <c r="AB112" i="15"/>
  <c r="Z112" i="15"/>
  <c r="Y112" i="15"/>
  <c r="X112" i="15"/>
  <c r="R112" i="15"/>
  <c r="K112" i="15"/>
  <c r="M112" i="15"/>
  <c r="Q112" i="15" s="1"/>
  <c r="L112" i="15"/>
  <c r="N112" i="15" s="1"/>
  <c r="P112" i="15" s="1"/>
  <c r="G112" i="15"/>
  <c r="E112" i="15"/>
  <c r="C112" i="15"/>
  <c r="AE111" i="15"/>
  <c r="AB111" i="15"/>
  <c r="Z111" i="15"/>
  <c r="Y111" i="15"/>
  <c r="X111" i="15"/>
  <c r="K111" i="15"/>
  <c r="R111" i="15" s="1"/>
  <c r="L111" i="15"/>
  <c r="AA111" i="15"/>
  <c r="G111" i="15"/>
  <c r="E111" i="15"/>
  <c r="C111" i="15"/>
  <c r="AE110" i="15"/>
  <c r="AB110" i="15"/>
  <c r="Z110" i="15"/>
  <c r="Y110" i="15"/>
  <c r="X110" i="15"/>
  <c r="K110" i="15"/>
  <c r="G110" i="15"/>
  <c r="E110" i="15"/>
  <c r="C110" i="15"/>
  <c r="AE109" i="15"/>
  <c r="AB109" i="15"/>
  <c r="K109" i="15"/>
  <c r="L109" i="15" s="1"/>
  <c r="Z109" i="15"/>
  <c r="Y109" i="15"/>
  <c r="X109" i="15"/>
  <c r="R109" i="15"/>
  <c r="G109" i="15"/>
  <c r="E109" i="15"/>
  <c r="C109" i="15"/>
  <c r="AE108" i="15"/>
  <c r="AB108" i="15"/>
  <c r="K108" i="15"/>
  <c r="L108" i="15" s="1"/>
  <c r="AA108" i="15" s="1"/>
  <c r="Z108" i="15"/>
  <c r="Y108" i="15"/>
  <c r="X108" i="15"/>
  <c r="N108" i="15"/>
  <c r="P108" i="15" s="1"/>
  <c r="M108" i="15"/>
  <c r="Q108" i="15" s="1"/>
  <c r="G108" i="15"/>
  <c r="E108" i="15"/>
  <c r="C108" i="15"/>
  <c r="AE107" i="15"/>
  <c r="AB107" i="15"/>
  <c r="Z107" i="15"/>
  <c r="Y107" i="15"/>
  <c r="X107" i="15"/>
  <c r="K107" i="15"/>
  <c r="R107" i="15" s="1"/>
  <c r="G107" i="15"/>
  <c r="E107" i="15"/>
  <c r="C107" i="15"/>
  <c r="AE106" i="15"/>
  <c r="AB106" i="15"/>
  <c r="Z106" i="15"/>
  <c r="Y106" i="15"/>
  <c r="X106" i="15"/>
  <c r="K106" i="15"/>
  <c r="R106" i="15" s="1"/>
  <c r="G106" i="15"/>
  <c r="E106" i="15"/>
  <c r="C106" i="15"/>
  <c r="AE105" i="15"/>
  <c r="AB105" i="15"/>
  <c r="Z105" i="15"/>
  <c r="Y105" i="15"/>
  <c r="X105" i="15"/>
  <c r="R105" i="15"/>
  <c r="K105" i="15"/>
  <c r="M105" i="15"/>
  <c r="Q105" i="15" s="1"/>
  <c r="G105" i="15"/>
  <c r="E105" i="15"/>
  <c r="C105" i="15"/>
  <c r="AE104" i="15"/>
  <c r="AB104" i="15"/>
  <c r="Z104" i="15"/>
  <c r="Y104" i="15"/>
  <c r="X104" i="15"/>
  <c r="AD104" i="15" s="1"/>
  <c r="K104" i="15"/>
  <c r="R104" i="15" s="1"/>
  <c r="L104" i="15"/>
  <c r="AA104" i="15" s="1"/>
  <c r="M104" i="15"/>
  <c r="Q104" i="15" s="1"/>
  <c r="G104" i="15"/>
  <c r="E104" i="15"/>
  <c r="C104" i="15"/>
  <c r="AE103" i="15"/>
  <c r="AB103" i="15"/>
  <c r="Z103" i="15"/>
  <c r="Y103" i="15"/>
  <c r="X103" i="15"/>
  <c r="K103" i="15"/>
  <c r="R103" i="15" s="1"/>
  <c r="M103" i="15"/>
  <c r="Q103" i="15" s="1"/>
  <c r="L103" i="15"/>
  <c r="G103" i="15"/>
  <c r="E103" i="15"/>
  <c r="C103" i="15"/>
  <c r="AE102" i="15"/>
  <c r="AB102" i="15"/>
  <c r="Z102" i="15"/>
  <c r="Y102" i="15"/>
  <c r="X102" i="15"/>
  <c r="K102" i="15"/>
  <c r="G102" i="15"/>
  <c r="E102" i="15"/>
  <c r="C102" i="15"/>
  <c r="AE101" i="15"/>
  <c r="AB101" i="15"/>
  <c r="Z101" i="15"/>
  <c r="Y101" i="15"/>
  <c r="X101" i="15"/>
  <c r="K101" i="15"/>
  <c r="R101" i="15" s="1"/>
  <c r="L101" i="15"/>
  <c r="G101" i="15"/>
  <c r="E101" i="15"/>
  <c r="C101" i="15"/>
  <c r="AE100" i="15"/>
  <c r="AB100" i="15"/>
  <c r="Z100" i="15"/>
  <c r="Y100" i="15"/>
  <c r="X100" i="15"/>
  <c r="AD100" i="15" s="1"/>
  <c r="K100" i="15"/>
  <c r="L100" i="15" s="1"/>
  <c r="AA100" i="15" s="1"/>
  <c r="R100" i="15"/>
  <c r="G100" i="15"/>
  <c r="E100" i="15"/>
  <c r="C100" i="15"/>
  <c r="AE99" i="15"/>
  <c r="AB99" i="15"/>
  <c r="Z99" i="15"/>
  <c r="Y99" i="15"/>
  <c r="X99" i="15"/>
  <c r="R99" i="15"/>
  <c r="K99" i="15"/>
  <c r="M99" i="15"/>
  <c r="Q99" i="15" s="1"/>
  <c r="L99" i="15"/>
  <c r="G99" i="15"/>
  <c r="E99" i="15"/>
  <c r="C99" i="15"/>
  <c r="AE98" i="15"/>
  <c r="AB98" i="15"/>
  <c r="Z98" i="15"/>
  <c r="Y98" i="15"/>
  <c r="X98" i="15"/>
  <c r="K98" i="15"/>
  <c r="R98" i="15" s="1"/>
  <c r="L98" i="15"/>
  <c r="G98" i="15"/>
  <c r="E98" i="15"/>
  <c r="C98" i="15"/>
  <c r="AE97" i="15"/>
  <c r="AB97" i="15"/>
  <c r="Z97" i="15"/>
  <c r="Y97" i="15"/>
  <c r="X97" i="15"/>
  <c r="K97" i="15"/>
  <c r="R97" i="15" s="1"/>
  <c r="L97" i="15"/>
  <c r="G97" i="15"/>
  <c r="E97" i="15"/>
  <c r="C97" i="15"/>
  <c r="AE96" i="15"/>
  <c r="AB96" i="15"/>
  <c r="Z96" i="15"/>
  <c r="Y96" i="15"/>
  <c r="X96" i="15"/>
  <c r="K96" i="15"/>
  <c r="R96" i="15" s="1"/>
  <c r="G96" i="15"/>
  <c r="E96" i="15"/>
  <c r="C96" i="15"/>
  <c r="AE95" i="15"/>
  <c r="AB95" i="15"/>
  <c r="Z95" i="15"/>
  <c r="Y95" i="15"/>
  <c r="X95" i="15"/>
  <c r="R95" i="15"/>
  <c r="K95" i="15"/>
  <c r="M95" i="15"/>
  <c r="Q95" i="15" s="1"/>
  <c r="L95" i="15"/>
  <c r="G95" i="15"/>
  <c r="E95" i="15"/>
  <c r="C95" i="15"/>
  <c r="AE94" i="15"/>
  <c r="AB94" i="15"/>
  <c r="Z94" i="15"/>
  <c r="Y94" i="15"/>
  <c r="X94" i="15"/>
  <c r="K94" i="15"/>
  <c r="G94" i="15"/>
  <c r="E94" i="15"/>
  <c r="C94" i="15"/>
  <c r="AE93" i="15"/>
  <c r="AB93" i="15"/>
  <c r="Z93" i="15"/>
  <c r="Y93" i="15"/>
  <c r="X93" i="15"/>
  <c r="R93" i="15"/>
  <c r="K93" i="15"/>
  <c r="L93" i="15" s="1"/>
  <c r="M93" i="15"/>
  <c r="Q93" i="15" s="1"/>
  <c r="G93" i="15"/>
  <c r="E93" i="15"/>
  <c r="C93" i="15"/>
  <c r="AE92" i="15"/>
  <c r="AB92" i="15"/>
  <c r="Z92" i="15"/>
  <c r="Y92" i="15"/>
  <c r="X92" i="15"/>
  <c r="K92" i="15"/>
  <c r="G92" i="15"/>
  <c r="E92" i="15"/>
  <c r="C92" i="15"/>
  <c r="AE91" i="15"/>
  <c r="AB91" i="15"/>
  <c r="Z91" i="15"/>
  <c r="Y91" i="15"/>
  <c r="X91" i="15"/>
  <c r="K91" i="15"/>
  <c r="R91" i="15" s="1"/>
  <c r="G91" i="15"/>
  <c r="E91" i="15"/>
  <c r="C91" i="15"/>
  <c r="AE90" i="15"/>
  <c r="AB90" i="15"/>
  <c r="Z90" i="15"/>
  <c r="Y90" i="15"/>
  <c r="X90" i="15"/>
  <c r="K90" i="15"/>
  <c r="R90" i="15" s="1"/>
  <c r="G90" i="15"/>
  <c r="E90" i="15"/>
  <c r="C90" i="15"/>
  <c r="AE89" i="15"/>
  <c r="AB89" i="15"/>
  <c r="Z89" i="15"/>
  <c r="Y89" i="15"/>
  <c r="X89" i="15"/>
  <c r="R89" i="15"/>
  <c r="K89" i="15"/>
  <c r="L89" i="15" s="1"/>
  <c r="M89" i="15"/>
  <c r="Q89" i="15" s="1"/>
  <c r="G89" i="15"/>
  <c r="E89" i="15"/>
  <c r="C89" i="15"/>
  <c r="AE88" i="15"/>
  <c r="AB88" i="15"/>
  <c r="Z88" i="15"/>
  <c r="Y88" i="15"/>
  <c r="X88" i="15"/>
  <c r="K88" i="15"/>
  <c r="R88" i="15" s="1"/>
  <c r="L88" i="15"/>
  <c r="G88" i="15"/>
  <c r="E88" i="15"/>
  <c r="C88" i="15"/>
  <c r="AE87" i="15"/>
  <c r="AB87" i="15"/>
  <c r="Z87" i="15"/>
  <c r="Y87" i="15"/>
  <c r="X87" i="15"/>
  <c r="R87" i="15"/>
  <c r="K87" i="15"/>
  <c r="M87" i="15" s="1"/>
  <c r="Q87" i="15" s="1"/>
  <c r="L87" i="15"/>
  <c r="G87" i="15"/>
  <c r="E87" i="15"/>
  <c r="C87" i="15"/>
  <c r="AE86" i="15"/>
  <c r="AB86" i="15"/>
  <c r="Z86" i="15"/>
  <c r="Y86" i="15"/>
  <c r="X86" i="15"/>
  <c r="K86" i="15"/>
  <c r="L86" i="15" s="1"/>
  <c r="G86" i="15"/>
  <c r="E86" i="15"/>
  <c r="C86" i="15"/>
  <c r="AE85" i="15"/>
  <c r="AB85" i="15"/>
  <c r="Z85" i="15"/>
  <c r="Y85" i="15"/>
  <c r="X85" i="15"/>
  <c r="R85" i="15"/>
  <c r="K85" i="15"/>
  <c r="M85" i="15"/>
  <c r="Q85" i="15" s="1"/>
  <c r="L85" i="15"/>
  <c r="G85" i="15"/>
  <c r="E85" i="15"/>
  <c r="C85" i="15"/>
  <c r="AE84" i="15"/>
  <c r="AB84" i="15"/>
  <c r="Z84" i="15"/>
  <c r="Y84" i="15"/>
  <c r="X84" i="15"/>
  <c r="K84" i="15"/>
  <c r="G84" i="15"/>
  <c r="E84" i="15"/>
  <c r="C84" i="15"/>
  <c r="AE83" i="15"/>
  <c r="AB83" i="15"/>
  <c r="Z83" i="15"/>
  <c r="Y83" i="15"/>
  <c r="X83" i="15"/>
  <c r="K83" i="15"/>
  <c r="G83" i="15"/>
  <c r="E83" i="15"/>
  <c r="C83" i="15"/>
  <c r="AE82" i="15"/>
  <c r="AB82" i="15"/>
  <c r="Z82" i="15"/>
  <c r="Y82" i="15"/>
  <c r="X82" i="15"/>
  <c r="R82" i="15"/>
  <c r="K82" i="15"/>
  <c r="M82" i="15"/>
  <c r="Q82" i="15" s="1"/>
  <c r="L82" i="15"/>
  <c r="G82" i="15"/>
  <c r="E82" i="15"/>
  <c r="C82" i="15"/>
  <c r="AE81" i="15"/>
  <c r="AB81" i="15"/>
  <c r="Z81" i="15"/>
  <c r="Y81" i="15"/>
  <c r="X81" i="15"/>
  <c r="R81" i="15"/>
  <c r="K81" i="15"/>
  <c r="L81" i="15"/>
  <c r="G81" i="15"/>
  <c r="E81" i="15"/>
  <c r="C81" i="15"/>
  <c r="AE80" i="15"/>
  <c r="AB80" i="15"/>
  <c r="Z80" i="15"/>
  <c r="Y80" i="15"/>
  <c r="X80" i="15"/>
  <c r="K80" i="15"/>
  <c r="G80" i="15"/>
  <c r="E80" i="15"/>
  <c r="C80" i="15"/>
  <c r="AE79" i="15"/>
  <c r="AB79" i="15"/>
  <c r="Z79" i="15"/>
  <c r="Y79" i="15"/>
  <c r="X79" i="15"/>
  <c r="K79" i="15"/>
  <c r="G79" i="15"/>
  <c r="E79" i="15"/>
  <c r="C79" i="15"/>
  <c r="AE78" i="15"/>
  <c r="AB78" i="15"/>
  <c r="Z78" i="15"/>
  <c r="Y78" i="15"/>
  <c r="X78" i="15"/>
  <c r="K78" i="15"/>
  <c r="L78" i="15" s="1"/>
  <c r="R78" i="15"/>
  <c r="G78" i="15"/>
  <c r="E78" i="15"/>
  <c r="C78" i="15"/>
  <c r="AE77" i="15"/>
  <c r="AB77" i="15"/>
  <c r="Z77" i="15"/>
  <c r="Y77" i="15"/>
  <c r="X77" i="15"/>
  <c r="R77" i="15"/>
  <c r="K77" i="15"/>
  <c r="M77" i="15"/>
  <c r="Q77" i="15" s="1"/>
  <c r="L77" i="15"/>
  <c r="AA77" i="15" s="1"/>
  <c r="G77" i="15"/>
  <c r="E77" i="15"/>
  <c r="C77" i="15"/>
  <c r="AE76" i="15"/>
  <c r="AB76" i="15"/>
  <c r="Z76" i="15"/>
  <c r="Y76" i="15"/>
  <c r="X76" i="15"/>
  <c r="K76" i="15"/>
  <c r="L76" i="15"/>
  <c r="R76" i="15"/>
  <c r="G76" i="15"/>
  <c r="E76" i="15"/>
  <c r="C76" i="15"/>
  <c r="AE75" i="15"/>
  <c r="AB75" i="15"/>
  <c r="Z75" i="15"/>
  <c r="Y75" i="15"/>
  <c r="X75" i="15"/>
  <c r="K75" i="15"/>
  <c r="R75" i="15" s="1"/>
  <c r="L75" i="15"/>
  <c r="AA75" i="15"/>
  <c r="G75" i="15"/>
  <c r="E75" i="15"/>
  <c r="C75" i="15"/>
  <c r="AE74" i="15"/>
  <c r="AB74" i="15"/>
  <c r="Z74" i="15"/>
  <c r="Y74" i="15"/>
  <c r="X74" i="15"/>
  <c r="K74" i="15"/>
  <c r="G74" i="15"/>
  <c r="E74" i="15"/>
  <c r="C74" i="15"/>
  <c r="AE73" i="15"/>
  <c r="AB73" i="15"/>
  <c r="Z73" i="15"/>
  <c r="Y73" i="15"/>
  <c r="X73" i="15"/>
  <c r="K73" i="15"/>
  <c r="R73" i="15" s="1"/>
  <c r="G73" i="15"/>
  <c r="E73" i="15"/>
  <c r="C73" i="15"/>
  <c r="AE72" i="15"/>
  <c r="AB72" i="15"/>
  <c r="Z72" i="15"/>
  <c r="Y72" i="15"/>
  <c r="X72" i="15"/>
  <c r="K72" i="15"/>
  <c r="L72" i="15" s="1"/>
  <c r="R72" i="15"/>
  <c r="G72" i="15"/>
  <c r="E72" i="15"/>
  <c r="C72" i="15"/>
  <c r="AE71" i="15"/>
  <c r="AB71" i="15"/>
  <c r="Z71" i="15"/>
  <c r="Y71" i="15"/>
  <c r="X71" i="15"/>
  <c r="AD71" i="15" s="1"/>
  <c r="K71" i="15"/>
  <c r="L71" i="15" s="1"/>
  <c r="AA71" i="15" s="1"/>
  <c r="G71" i="15"/>
  <c r="E71" i="15"/>
  <c r="C71" i="15"/>
  <c r="AE70" i="15"/>
  <c r="AB70" i="15"/>
  <c r="Z70" i="15"/>
  <c r="Y70" i="15"/>
  <c r="X70" i="15"/>
  <c r="K70" i="15"/>
  <c r="L70" i="15" s="1"/>
  <c r="G70" i="15"/>
  <c r="E70" i="15"/>
  <c r="C70" i="15"/>
  <c r="AE69" i="15"/>
  <c r="AB69" i="15"/>
  <c r="Z69" i="15"/>
  <c r="Y69" i="15"/>
  <c r="X69" i="15"/>
  <c r="K69" i="15"/>
  <c r="G69" i="15"/>
  <c r="E69" i="15"/>
  <c r="C69" i="15"/>
  <c r="AE68" i="15"/>
  <c r="AB68" i="15"/>
  <c r="Z68" i="15"/>
  <c r="Y68" i="15"/>
  <c r="X68" i="15"/>
  <c r="K68" i="15"/>
  <c r="L68" i="15" s="1"/>
  <c r="R68" i="15"/>
  <c r="G68" i="15"/>
  <c r="E68" i="15"/>
  <c r="C68" i="15"/>
  <c r="AE67" i="15"/>
  <c r="AB67" i="15"/>
  <c r="Z67" i="15"/>
  <c r="Y67" i="15"/>
  <c r="X67" i="15"/>
  <c r="AD67" i="15" s="1"/>
  <c r="R67" i="15"/>
  <c r="K67" i="15"/>
  <c r="M67" i="15" s="1"/>
  <c r="Q67" i="15" s="1"/>
  <c r="L67" i="15"/>
  <c r="AA67" i="15" s="1"/>
  <c r="G67" i="15"/>
  <c r="E67" i="15"/>
  <c r="C67" i="15"/>
  <c r="AE66" i="15"/>
  <c r="AB66" i="15"/>
  <c r="Z66" i="15"/>
  <c r="Y66" i="15"/>
  <c r="X66" i="15"/>
  <c r="K66" i="15"/>
  <c r="L66" i="15"/>
  <c r="R66" i="15"/>
  <c r="G66" i="15"/>
  <c r="E66" i="15"/>
  <c r="C66" i="15"/>
  <c r="AE65" i="15"/>
  <c r="AB65" i="15"/>
  <c r="Z65" i="15"/>
  <c r="Y65" i="15"/>
  <c r="X65" i="15"/>
  <c r="R65" i="15"/>
  <c r="K65" i="15"/>
  <c r="M65" i="15"/>
  <c r="Q65" i="15" s="1"/>
  <c r="L65" i="15"/>
  <c r="AA65" i="15"/>
  <c r="G65" i="15"/>
  <c r="E65" i="15"/>
  <c r="C65" i="15"/>
  <c r="AE64" i="15"/>
  <c r="AB64" i="15"/>
  <c r="Z64" i="15"/>
  <c r="Y64" i="15"/>
  <c r="X64" i="15"/>
  <c r="K64" i="15"/>
  <c r="G64" i="15"/>
  <c r="E64" i="15"/>
  <c r="C64" i="15"/>
  <c r="AE63" i="15"/>
  <c r="AB63" i="15"/>
  <c r="Z63" i="15"/>
  <c r="Y63" i="15"/>
  <c r="X63" i="15"/>
  <c r="K63" i="15"/>
  <c r="R63" i="15" s="1"/>
  <c r="G63" i="15"/>
  <c r="E63" i="15"/>
  <c r="C63" i="15"/>
  <c r="AE62" i="15"/>
  <c r="AB62" i="15"/>
  <c r="Z62" i="15"/>
  <c r="Y62" i="15"/>
  <c r="X62" i="15"/>
  <c r="K62" i="15"/>
  <c r="L62" i="15" s="1"/>
  <c r="R62" i="15"/>
  <c r="G62" i="15"/>
  <c r="E62" i="15"/>
  <c r="C62" i="15"/>
  <c r="AE61" i="15"/>
  <c r="AB61" i="15"/>
  <c r="Z61" i="15"/>
  <c r="Y61" i="15"/>
  <c r="X61" i="15"/>
  <c r="AD61" i="15" s="1"/>
  <c r="K61" i="15"/>
  <c r="R61" i="15" s="1"/>
  <c r="L61" i="15"/>
  <c r="AA61" i="15" s="1"/>
  <c r="G61" i="15"/>
  <c r="E61" i="15"/>
  <c r="C61" i="15"/>
  <c r="AE60" i="15"/>
  <c r="AB60" i="15"/>
  <c r="Z60" i="15"/>
  <c r="Y60" i="15"/>
  <c r="X60" i="15"/>
  <c r="K60" i="15"/>
  <c r="L60" i="15"/>
  <c r="R60" i="15"/>
  <c r="G60" i="15"/>
  <c r="E60" i="15"/>
  <c r="C60" i="15"/>
  <c r="AE59" i="15"/>
  <c r="AB59" i="15"/>
  <c r="Z59" i="15"/>
  <c r="Y59" i="15"/>
  <c r="X59" i="15"/>
  <c r="R59" i="15"/>
  <c r="K59" i="15"/>
  <c r="M59" i="15"/>
  <c r="Q59" i="15" s="1"/>
  <c r="L59" i="15"/>
  <c r="AA59" i="15" s="1"/>
  <c r="G59" i="15"/>
  <c r="E59" i="15"/>
  <c r="C59" i="15"/>
  <c r="AE58" i="15"/>
  <c r="AB58" i="15"/>
  <c r="Z58" i="15"/>
  <c r="Y58" i="15"/>
  <c r="X58" i="15"/>
  <c r="K58" i="15"/>
  <c r="L58" i="15" s="1"/>
  <c r="G58" i="15"/>
  <c r="E58" i="15"/>
  <c r="C58" i="15"/>
  <c r="AE57" i="15"/>
  <c r="AB57" i="15"/>
  <c r="Z57" i="15"/>
  <c r="Y57" i="15"/>
  <c r="X57" i="15"/>
  <c r="K57" i="15"/>
  <c r="G57" i="15"/>
  <c r="E57" i="15"/>
  <c r="C57" i="15"/>
  <c r="AE56" i="15"/>
  <c r="AB56" i="15"/>
  <c r="Z56" i="15"/>
  <c r="Y56" i="15"/>
  <c r="X56" i="15"/>
  <c r="K56" i="15"/>
  <c r="L56" i="15"/>
  <c r="R56" i="15"/>
  <c r="G56" i="15"/>
  <c r="E56" i="15"/>
  <c r="C56" i="15"/>
  <c r="AE55" i="15"/>
  <c r="AB55" i="15"/>
  <c r="Z55" i="15"/>
  <c r="Y55" i="15"/>
  <c r="X55" i="15"/>
  <c r="R55" i="15"/>
  <c r="K55" i="15"/>
  <c r="M55" i="15" s="1"/>
  <c r="Q55" i="15" s="1"/>
  <c r="G55" i="15"/>
  <c r="E55" i="15"/>
  <c r="C55" i="15"/>
  <c r="AE54" i="15"/>
  <c r="AB54" i="15"/>
  <c r="Z54" i="15"/>
  <c r="Y54" i="15"/>
  <c r="X54" i="15"/>
  <c r="K54" i="15"/>
  <c r="L54" i="15" s="1"/>
  <c r="G54" i="15"/>
  <c r="E54" i="15"/>
  <c r="C54" i="15"/>
  <c r="AE53" i="15"/>
  <c r="X53" i="15"/>
  <c r="AD53" i="15" s="1"/>
  <c r="Y53" i="15"/>
  <c r="Z53" i="15"/>
  <c r="K53" i="15"/>
  <c r="M53" i="15" s="1"/>
  <c r="Q53" i="15" s="1"/>
  <c r="L53" i="15"/>
  <c r="AA53" i="15" s="1"/>
  <c r="AB53" i="15"/>
  <c r="R53" i="15"/>
  <c r="G53" i="15"/>
  <c r="E53" i="15"/>
  <c r="C53" i="15"/>
  <c r="AE52" i="15"/>
  <c r="AB52" i="15"/>
  <c r="Z52" i="15"/>
  <c r="Y52" i="15"/>
  <c r="X52" i="15"/>
  <c r="K52" i="15"/>
  <c r="G52" i="15"/>
  <c r="E52" i="15"/>
  <c r="C52" i="15"/>
  <c r="AE51" i="15"/>
  <c r="X51" i="15"/>
  <c r="Y51" i="15"/>
  <c r="Z51" i="15"/>
  <c r="K51" i="15"/>
  <c r="R51" i="15" s="1"/>
  <c r="AB51" i="15"/>
  <c r="M51" i="15"/>
  <c r="Q51" i="15" s="1"/>
  <c r="G51" i="15"/>
  <c r="E51" i="15"/>
  <c r="C51" i="15"/>
  <c r="AE50" i="15"/>
  <c r="AB50" i="15"/>
  <c r="Z50" i="15"/>
  <c r="Y50" i="15"/>
  <c r="X50" i="15"/>
  <c r="K50" i="15"/>
  <c r="G50" i="15"/>
  <c r="E50" i="15"/>
  <c r="C50" i="15"/>
  <c r="AE49" i="15"/>
  <c r="X49" i="15"/>
  <c r="Y49" i="15"/>
  <c r="Z49" i="15"/>
  <c r="K49" i="15"/>
  <c r="R49" i="15" s="1"/>
  <c r="AB49" i="15"/>
  <c r="M49" i="15"/>
  <c r="Q49" i="15" s="1"/>
  <c r="G49" i="15"/>
  <c r="E49" i="15"/>
  <c r="C49" i="15"/>
  <c r="AE48" i="15"/>
  <c r="AB48" i="15"/>
  <c r="Z48" i="15"/>
  <c r="Y48" i="15"/>
  <c r="X48" i="15"/>
  <c r="K48" i="15"/>
  <c r="M48" i="15" s="1"/>
  <c r="Q48" i="15" s="1"/>
  <c r="G48" i="15"/>
  <c r="E48" i="15"/>
  <c r="C48" i="15"/>
  <c r="AE47" i="15"/>
  <c r="AB47" i="15"/>
  <c r="Z47" i="15"/>
  <c r="Y47" i="15"/>
  <c r="X47" i="15"/>
  <c r="R47" i="15"/>
  <c r="K47" i="15"/>
  <c r="M47" i="15" s="1"/>
  <c r="Q47" i="15" s="1"/>
  <c r="L47" i="15"/>
  <c r="G47" i="15"/>
  <c r="E47" i="15"/>
  <c r="C47" i="15"/>
  <c r="AE46" i="15"/>
  <c r="AB46" i="15"/>
  <c r="Z46" i="15"/>
  <c r="Y46" i="15"/>
  <c r="X46" i="15"/>
  <c r="K46" i="15"/>
  <c r="M46" i="15" s="1"/>
  <c r="Q46" i="15" s="1"/>
  <c r="L46" i="15"/>
  <c r="G46" i="15"/>
  <c r="E46" i="15"/>
  <c r="C46" i="15"/>
  <c r="AE45" i="15"/>
  <c r="AB45" i="15"/>
  <c r="Z45" i="15"/>
  <c r="Y45" i="15"/>
  <c r="X45" i="15"/>
  <c r="R45" i="15"/>
  <c r="K45" i="15"/>
  <c r="M45" i="15" s="1"/>
  <c r="Q45" i="15" s="1"/>
  <c r="L45" i="15"/>
  <c r="G45" i="15"/>
  <c r="E45" i="15"/>
  <c r="C45" i="15"/>
  <c r="AE44" i="15"/>
  <c r="AB44" i="15"/>
  <c r="Z44" i="15"/>
  <c r="Y44" i="15"/>
  <c r="X44" i="15"/>
  <c r="K44" i="15"/>
  <c r="G44" i="15"/>
  <c r="E44" i="15"/>
  <c r="C44" i="15"/>
  <c r="AE43" i="15"/>
  <c r="AB43" i="15"/>
  <c r="Z43" i="15"/>
  <c r="Y43" i="15"/>
  <c r="X43" i="15"/>
  <c r="R43" i="15"/>
  <c r="K43" i="15"/>
  <c r="M43" i="15"/>
  <c r="Q43" i="15" s="1"/>
  <c r="L43" i="15"/>
  <c r="G43" i="15"/>
  <c r="E43" i="15"/>
  <c r="C43" i="15"/>
  <c r="AE42" i="15"/>
  <c r="AB42" i="15"/>
  <c r="Z42" i="15"/>
  <c r="Y42" i="15"/>
  <c r="X42" i="15"/>
  <c r="R42" i="15"/>
  <c r="K42" i="15"/>
  <c r="M42" i="15"/>
  <c r="Q42" i="15" s="1"/>
  <c r="L42" i="15"/>
  <c r="G42" i="15"/>
  <c r="E42" i="15"/>
  <c r="C42" i="15"/>
  <c r="AE41" i="15"/>
  <c r="AB41" i="15"/>
  <c r="Z41" i="15"/>
  <c r="Y41" i="15"/>
  <c r="X41" i="15"/>
  <c r="R41" i="15"/>
  <c r="K41" i="15"/>
  <c r="M41" i="15"/>
  <c r="Q41" i="15" s="1"/>
  <c r="L41" i="15"/>
  <c r="G41" i="15"/>
  <c r="E41" i="15"/>
  <c r="C41" i="15"/>
  <c r="AE40" i="15"/>
  <c r="AB40" i="15"/>
  <c r="Z40" i="15"/>
  <c r="Y40" i="15"/>
  <c r="X40" i="15"/>
  <c r="K40" i="15"/>
  <c r="G40" i="15"/>
  <c r="E40" i="15"/>
  <c r="C40" i="15"/>
  <c r="AE39" i="15"/>
  <c r="AB39" i="15"/>
  <c r="Z39" i="15"/>
  <c r="Y39" i="15"/>
  <c r="X39" i="15"/>
  <c r="K39" i="15"/>
  <c r="R39" i="15" s="1"/>
  <c r="G39" i="15"/>
  <c r="E39" i="15"/>
  <c r="C39" i="15"/>
  <c r="AE38" i="15"/>
  <c r="AB38" i="15"/>
  <c r="Z38" i="15"/>
  <c r="Y38" i="15"/>
  <c r="X38" i="15"/>
  <c r="R38" i="15"/>
  <c r="K38" i="15"/>
  <c r="M38" i="15" s="1"/>
  <c r="Q38" i="15" s="1"/>
  <c r="L38" i="15"/>
  <c r="G38" i="15"/>
  <c r="E38" i="15"/>
  <c r="C38" i="15"/>
  <c r="AE37" i="15"/>
  <c r="AB37" i="15"/>
  <c r="Z37" i="15"/>
  <c r="Y37" i="15"/>
  <c r="X37" i="15"/>
  <c r="K37" i="15"/>
  <c r="L37" i="15" s="1"/>
  <c r="G37" i="15"/>
  <c r="E37" i="15"/>
  <c r="C37" i="15"/>
  <c r="AE36" i="15"/>
  <c r="AB36" i="15"/>
  <c r="Z36" i="15"/>
  <c r="Y36" i="15"/>
  <c r="X36" i="15"/>
  <c r="K36" i="15"/>
  <c r="M36" i="15" s="1"/>
  <c r="Q36" i="15" s="1"/>
  <c r="G36" i="15"/>
  <c r="E36" i="15"/>
  <c r="C36" i="15"/>
  <c r="AE35" i="15"/>
  <c r="AB35" i="15"/>
  <c r="Z35" i="15"/>
  <c r="Y35" i="15"/>
  <c r="X35" i="15"/>
  <c r="R35" i="15"/>
  <c r="K35" i="15"/>
  <c r="M35" i="15"/>
  <c r="Q35" i="15" s="1"/>
  <c r="L35" i="15"/>
  <c r="G35" i="15"/>
  <c r="E35" i="15"/>
  <c r="C35" i="15"/>
  <c r="AE34" i="15"/>
  <c r="AB34" i="15"/>
  <c r="Z34" i="15"/>
  <c r="Y34" i="15"/>
  <c r="X34" i="15"/>
  <c r="R34" i="15"/>
  <c r="K34" i="15"/>
  <c r="M34" i="15"/>
  <c r="Q34" i="15" s="1"/>
  <c r="L34" i="15"/>
  <c r="N34" i="15"/>
  <c r="P34" i="15" s="1"/>
  <c r="G34" i="15"/>
  <c r="E34" i="15"/>
  <c r="C34" i="15"/>
  <c r="AE33" i="15"/>
  <c r="AB33" i="15"/>
  <c r="Z33" i="15"/>
  <c r="Y33" i="15"/>
  <c r="X33" i="15"/>
  <c r="K33" i="15"/>
  <c r="G33" i="15"/>
  <c r="E33" i="15"/>
  <c r="C33" i="15"/>
  <c r="AE32" i="15"/>
  <c r="AB32" i="15"/>
  <c r="Z32" i="15"/>
  <c r="Y32" i="15"/>
  <c r="X32" i="15"/>
  <c r="K32" i="15"/>
  <c r="G32" i="15"/>
  <c r="E32" i="15"/>
  <c r="C32" i="15"/>
  <c r="AE31" i="15"/>
  <c r="AB31" i="15"/>
  <c r="Z31" i="15"/>
  <c r="Y31" i="15"/>
  <c r="X31" i="15"/>
  <c r="R31" i="15"/>
  <c r="K31" i="15"/>
  <c r="M31" i="15"/>
  <c r="Q31" i="15" s="1"/>
  <c r="L31" i="15"/>
  <c r="G31" i="15"/>
  <c r="E31" i="15"/>
  <c r="C31" i="15"/>
  <c r="AE30" i="15"/>
  <c r="AB30" i="15"/>
  <c r="Z30" i="15"/>
  <c r="Y30" i="15"/>
  <c r="X30" i="15"/>
  <c r="K30" i="15"/>
  <c r="M30" i="15" s="1"/>
  <c r="Q30" i="15" s="1"/>
  <c r="G30" i="15"/>
  <c r="E30" i="15"/>
  <c r="C30" i="15"/>
  <c r="AE29" i="15"/>
  <c r="AB29" i="15"/>
  <c r="Z29" i="15"/>
  <c r="Y29" i="15"/>
  <c r="X29" i="15"/>
  <c r="R29" i="15"/>
  <c r="K29" i="15"/>
  <c r="M29" i="15"/>
  <c r="Q29" i="15" s="1"/>
  <c r="L29" i="15"/>
  <c r="G29" i="15"/>
  <c r="E29" i="15"/>
  <c r="C29" i="15"/>
  <c r="AE28" i="15"/>
  <c r="AB28" i="15"/>
  <c r="Z28" i="15"/>
  <c r="Y28" i="15"/>
  <c r="X28" i="15"/>
  <c r="R28" i="15"/>
  <c r="K28" i="15"/>
  <c r="M28" i="15" s="1"/>
  <c r="Q28" i="15" s="1"/>
  <c r="L28" i="15"/>
  <c r="N28" i="15" s="1"/>
  <c r="P28" i="15" s="1"/>
  <c r="G28" i="15"/>
  <c r="E28" i="15"/>
  <c r="C28" i="15"/>
  <c r="AE27" i="15"/>
  <c r="AB27" i="15"/>
  <c r="Z27" i="15"/>
  <c r="Y27" i="15"/>
  <c r="X27" i="15"/>
  <c r="K27" i="15"/>
  <c r="L27" i="15" s="1"/>
  <c r="R27" i="15"/>
  <c r="G27" i="15"/>
  <c r="E27" i="15"/>
  <c r="C27" i="15"/>
  <c r="AE26" i="15"/>
  <c r="AB26" i="15"/>
  <c r="Z26" i="15"/>
  <c r="Y26" i="15"/>
  <c r="X26" i="15"/>
  <c r="K26" i="15"/>
  <c r="M26" i="15" s="1"/>
  <c r="Q26" i="15" s="1"/>
  <c r="G26" i="15"/>
  <c r="E26" i="15"/>
  <c r="C26" i="15"/>
  <c r="AE25" i="15"/>
  <c r="AB25" i="15"/>
  <c r="Z25" i="15"/>
  <c r="Y25" i="15"/>
  <c r="X25" i="15"/>
  <c r="K25" i="15"/>
  <c r="L25" i="15"/>
  <c r="R25" i="15"/>
  <c r="G25" i="15"/>
  <c r="E25" i="15"/>
  <c r="C25" i="15"/>
  <c r="AE24" i="15"/>
  <c r="AB24" i="15"/>
  <c r="Z24" i="15"/>
  <c r="Y24" i="15"/>
  <c r="X24" i="15"/>
  <c r="K24" i="15"/>
  <c r="M24" i="15" s="1"/>
  <c r="Q24" i="15" s="1"/>
  <c r="G24" i="15"/>
  <c r="E24" i="15"/>
  <c r="C24" i="15"/>
  <c r="AE23" i="15"/>
  <c r="AB23" i="15"/>
  <c r="Z23" i="15"/>
  <c r="Y23" i="15"/>
  <c r="X23" i="15"/>
  <c r="K23" i="15"/>
  <c r="L23" i="15" s="1"/>
  <c r="G23" i="15"/>
  <c r="E23" i="15"/>
  <c r="C23" i="15"/>
  <c r="AE22" i="15"/>
  <c r="AB22" i="15"/>
  <c r="Z22" i="15"/>
  <c r="Y22" i="15"/>
  <c r="X22" i="15"/>
  <c r="K22" i="15"/>
  <c r="M22" i="15" s="1"/>
  <c r="Q22" i="15" s="1"/>
  <c r="G22" i="15"/>
  <c r="E22" i="15"/>
  <c r="C22" i="15"/>
  <c r="AE21" i="15"/>
  <c r="AB21" i="15"/>
  <c r="Z21" i="15"/>
  <c r="Y21" i="15"/>
  <c r="X21" i="15"/>
  <c r="K21" i="15"/>
  <c r="L21" i="15" s="1"/>
  <c r="R21" i="15"/>
  <c r="G21" i="15"/>
  <c r="E21" i="15"/>
  <c r="C21" i="15"/>
  <c r="AE20" i="15"/>
  <c r="AB20" i="15"/>
  <c r="Z20" i="15"/>
  <c r="Y20" i="15"/>
  <c r="X20" i="15"/>
  <c r="K20" i="15"/>
  <c r="M20" i="15" s="1"/>
  <c r="Q20" i="15" s="1"/>
  <c r="G20" i="15"/>
  <c r="E20" i="15"/>
  <c r="C20" i="15"/>
  <c r="AE19" i="15"/>
  <c r="AB19" i="15"/>
  <c r="Z19" i="15"/>
  <c r="Y19" i="15"/>
  <c r="X19" i="15"/>
  <c r="K19" i="15"/>
  <c r="R19" i="15" s="1"/>
  <c r="L19" i="15"/>
  <c r="G19" i="15"/>
  <c r="E19" i="15"/>
  <c r="C19" i="15"/>
  <c r="AE18" i="15"/>
  <c r="AB18" i="15"/>
  <c r="Z18" i="15"/>
  <c r="Y18" i="15"/>
  <c r="X18" i="15"/>
  <c r="K18" i="15"/>
  <c r="M18" i="15" s="1"/>
  <c r="Q18" i="15" s="1"/>
  <c r="G18" i="15"/>
  <c r="E18" i="15"/>
  <c r="C18" i="15"/>
  <c r="AE17" i="15"/>
  <c r="AB17" i="15"/>
  <c r="Z17" i="15"/>
  <c r="Y17" i="15"/>
  <c r="X17" i="15"/>
  <c r="K17" i="15"/>
  <c r="L17" i="15" s="1"/>
  <c r="G17" i="15"/>
  <c r="E17" i="15"/>
  <c r="C17" i="15"/>
  <c r="AE16" i="15"/>
  <c r="AB16" i="15"/>
  <c r="Z16" i="15"/>
  <c r="Y16" i="15"/>
  <c r="X16" i="15"/>
  <c r="K16" i="15"/>
  <c r="M16" i="15" s="1"/>
  <c r="Q16" i="15" s="1"/>
  <c r="G16" i="15"/>
  <c r="E16" i="15"/>
  <c r="C16" i="15"/>
  <c r="AE15" i="15"/>
  <c r="AB15" i="15"/>
  <c r="Z15" i="15"/>
  <c r="Y15" i="15"/>
  <c r="X15" i="15"/>
  <c r="K15" i="15"/>
  <c r="L15" i="15"/>
  <c r="R15" i="15"/>
  <c r="G15" i="15"/>
  <c r="E15" i="15"/>
  <c r="C15" i="15"/>
  <c r="AE14" i="15"/>
  <c r="AB14" i="15"/>
  <c r="Z14" i="15"/>
  <c r="Y14" i="15"/>
  <c r="X14" i="15"/>
  <c r="K14" i="15"/>
  <c r="M14" i="15"/>
  <c r="Q14" i="15"/>
  <c r="G14" i="15"/>
  <c r="E14" i="15"/>
  <c r="C14" i="15"/>
  <c r="AE13" i="15"/>
  <c r="AB13" i="15"/>
  <c r="Z13" i="15"/>
  <c r="Y13" i="15"/>
  <c r="X13" i="15"/>
  <c r="K13" i="15"/>
  <c r="L13" i="15"/>
  <c r="R13" i="15"/>
  <c r="G13" i="15"/>
  <c r="E13" i="15"/>
  <c r="C13" i="15"/>
  <c r="AE12" i="15"/>
  <c r="AB12" i="15"/>
  <c r="Z12" i="15"/>
  <c r="Y12" i="15"/>
  <c r="X12" i="15"/>
  <c r="K12" i="15"/>
  <c r="M12" i="15" s="1"/>
  <c r="Q12" i="15" s="1"/>
  <c r="G12" i="15"/>
  <c r="E12" i="15"/>
  <c r="C12" i="15"/>
  <c r="AE11" i="15"/>
  <c r="AB11" i="15"/>
  <c r="Z11" i="15"/>
  <c r="Y11" i="15"/>
  <c r="X11" i="15"/>
  <c r="K11" i="15"/>
  <c r="R11" i="15" s="1"/>
  <c r="L11" i="15"/>
  <c r="G11" i="15"/>
  <c r="E11" i="15"/>
  <c r="C11" i="15"/>
  <c r="AE10" i="15"/>
  <c r="AB10" i="15"/>
  <c r="Z10" i="15"/>
  <c r="Y10" i="15"/>
  <c r="X10" i="15"/>
  <c r="K10" i="15"/>
  <c r="M10" i="15" s="1"/>
  <c r="Q10" i="15" s="1"/>
  <c r="G10" i="15"/>
  <c r="E10" i="15"/>
  <c r="C10" i="15"/>
  <c r="AE9" i="15"/>
  <c r="AB9" i="15"/>
  <c r="Z9" i="15"/>
  <c r="Y9" i="15"/>
  <c r="X9" i="15"/>
  <c r="K9" i="15"/>
  <c r="G9" i="15"/>
  <c r="E9" i="15"/>
  <c r="C9" i="15"/>
  <c r="AE8" i="15"/>
  <c r="AB8" i="15"/>
  <c r="Z8" i="15"/>
  <c r="Y8" i="15"/>
  <c r="X8" i="15"/>
  <c r="K8" i="15"/>
  <c r="G8" i="15"/>
  <c r="E8" i="15"/>
  <c r="C8" i="15"/>
  <c r="AE7" i="15"/>
  <c r="AB7" i="15"/>
  <c r="Z7" i="15"/>
  <c r="Y7" i="15"/>
  <c r="X7" i="15"/>
  <c r="K7" i="15"/>
  <c r="L7" i="15" s="1"/>
  <c r="G7" i="15"/>
  <c r="E7" i="15"/>
  <c r="C7" i="15"/>
  <c r="AE6" i="15"/>
  <c r="AB6" i="15"/>
  <c r="Z6" i="15"/>
  <c r="Y6" i="15"/>
  <c r="X6" i="15"/>
  <c r="K6" i="15"/>
  <c r="G6" i="15"/>
  <c r="E6" i="15"/>
  <c r="C6" i="15"/>
  <c r="AE5" i="15"/>
  <c r="AB5" i="15"/>
  <c r="Z5" i="15"/>
  <c r="Y5" i="15"/>
  <c r="X5" i="15"/>
  <c r="K5" i="15"/>
  <c r="G5" i="15"/>
  <c r="E5" i="15"/>
  <c r="C5" i="15"/>
  <c r="C3" i="15"/>
  <c r="D3" i="15" s="1"/>
  <c r="E3" i="15" s="1"/>
  <c r="F3" i="15" s="1"/>
  <c r="X4" i="15"/>
  <c r="AB200" i="12"/>
  <c r="Y200" i="12"/>
  <c r="W200" i="12"/>
  <c r="V200" i="12"/>
  <c r="U200" i="12"/>
  <c r="O200" i="12"/>
  <c r="X200" i="12"/>
  <c r="AB199" i="12"/>
  <c r="Y199" i="12"/>
  <c r="W199" i="12"/>
  <c r="V199" i="12"/>
  <c r="U199" i="12"/>
  <c r="AB198" i="12"/>
  <c r="Y198" i="12"/>
  <c r="W198" i="12"/>
  <c r="V198" i="12"/>
  <c r="U198" i="12"/>
  <c r="X198" i="12"/>
  <c r="O198" i="12"/>
  <c r="AB197" i="12"/>
  <c r="Y197" i="12"/>
  <c r="W197" i="12"/>
  <c r="V197" i="12"/>
  <c r="U197" i="12"/>
  <c r="O197" i="12"/>
  <c r="AB196" i="12"/>
  <c r="Y196" i="12"/>
  <c r="W196" i="12"/>
  <c r="V196" i="12"/>
  <c r="AA196" i="12" s="1"/>
  <c r="U196" i="12"/>
  <c r="O196" i="12"/>
  <c r="X196" i="12"/>
  <c r="U195" i="12"/>
  <c r="V195" i="12"/>
  <c r="W195" i="12"/>
  <c r="X195" i="12"/>
  <c r="Y195" i="12"/>
  <c r="AB195" i="12"/>
  <c r="O195" i="12"/>
  <c r="AB194" i="12"/>
  <c r="Y194" i="12"/>
  <c r="W194" i="12"/>
  <c r="AA194" i="12" s="1"/>
  <c r="AC194" i="12" s="1"/>
  <c r="V194" i="12"/>
  <c r="U194" i="12"/>
  <c r="X194" i="12"/>
  <c r="O194" i="12"/>
  <c r="AB193" i="12"/>
  <c r="Y193" i="12"/>
  <c r="W193" i="12"/>
  <c r="V193" i="12"/>
  <c r="U193" i="12"/>
  <c r="O193" i="12"/>
  <c r="X193" i="12"/>
  <c r="AB192" i="12"/>
  <c r="Y192" i="12"/>
  <c r="W192" i="12"/>
  <c r="V192" i="12"/>
  <c r="U192" i="12"/>
  <c r="O192" i="12"/>
  <c r="X192" i="12"/>
  <c r="AB191" i="12"/>
  <c r="Y191" i="12"/>
  <c r="W191" i="12"/>
  <c r="V191" i="12"/>
  <c r="U191" i="12"/>
  <c r="AB190" i="12"/>
  <c r="Y190" i="12"/>
  <c r="W190" i="12"/>
  <c r="V190" i="12"/>
  <c r="U190" i="12"/>
  <c r="X190" i="12"/>
  <c r="AA190" i="12"/>
  <c r="O190" i="12"/>
  <c r="AB189" i="12"/>
  <c r="Y189" i="12"/>
  <c r="W189" i="12"/>
  <c r="V189" i="12"/>
  <c r="U189" i="12"/>
  <c r="O189" i="12"/>
  <c r="AB188" i="12"/>
  <c r="Y188" i="12"/>
  <c r="W188" i="12"/>
  <c r="V188" i="12"/>
  <c r="U188" i="12"/>
  <c r="AA188" i="12" s="1"/>
  <c r="O188" i="12"/>
  <c r="X188" i="12"/>
  <c r="AB187" i="12"/>
  <c r="Y187" i="12"/>
  <c r="W187" i="12"/>
  <c r="V187" i="12"/>
  <c r="U187" i="12"/>
  <c r="AA187" i="12" s="1"/>
  <c r="O187" i="12"/>
  <c r="X187" i="12"/>
  <c r="AB186" i="12"/>
  <c r="Y186" i="12"/>
  <c r="W186" i="12"/>
  <c r="V186" i="12"/>
  <c r="U186" i="12"/>
  <c r="O186" i="12"/>
  <c r="X186" i="12"/>
  <c r="AB185" i="12"/>
  <c r="Y185" i="12"/>
  <c r="W185" i="12"/>
  <c r="V185" i="12"/>
  <c r="U185" i="12"/>
  <c r="O185" i="12"/>
  <c r="X185" i="12"/>
  <c r="AB184" i="12"/>
  <c r="Y184" i="12"/>
  <c r="W184" i="12"/>
  <c r="AA184" i="12" s="1"/>
  <c r="V184" i="12"/>
  <c r="U184" i="12"/>
  <c r="X184" i="12"/>
  <c r="O184" i="12"/>
  <c r="AB183" i="12"/>
  <c r="Y183" i="12"/>
  <c r="W183" i="12"/>
  <c r="V183" i="12"/>
  <c r="U183" i="12"/>
  <c r="AB182" i="12"/>
  <c r="Y182" i="12"/>
  <c r="W182" i="12"/>
  <c r="V182" i="12"/>
  <c r="U182" i="12"/>
  <c r="AB181" i="12"/>
  <c r="Y181" i="12"/>
  <c r="W181" i="12"/>
  <c r="V181" i="12"/>
  <c r="U181" i="12"/>
  <c r="O181" i="12"/>
  <c r="AB180" i="12"/>
  <c r="Y180" i="12"/>
  <c r="W180" i="12"/>
  <c r="V180" i="12"/>
  <c r="U180" i="12"/>
  <c r="O180" i="12"/>
  <c r="U179" i="12"/>
  <c r="AA179" i="12" s="1"/>
  <c r="AC179" i="12" s="1"/>
  <c r="V179" i="12"/>
  <c r="W179" i="12"/>
  <c r="X179" i="12"/>
  <c r="Y179" i="12"/>
  <c r="AB179" i="12"/>
  <c r="O179" i="12"/>
  <c r="AB178" i="12"/>
  <c r="Y178" i="12"/>
  <c r="W178" i="12"/>
  <c r="V178" i="12"/>
  <c r="U178" i="12"/>
  <c r="O178" i="12"/>
  <c r="AB177" i="12"/>
  <c r="Y177" i="12"/>
  <c r="W177" i="12"/>
  <c r="V177" i="12"/>
  <c r="U177" i="12"/>
  <c r="O177" i="12"/>
  <c r="X177" i="12"/>
  <c r="AB176" i="12"/>
  <c r="Y176" i="12"/>
  <c r="W176" i="12"/>
  <c r="V176" i="12"/>
  <c r="U176" i="12"/>
  <c r="O176" i="12"/>
  <c r="X176" i="12"/>
  <c r="AB175" i="12"/>
  <c r="Y175" i="12"/>
  <c r="W175" i="12"/>
  <c r="V175" i="12"/>
  <c r="U175" i="12"/>
  <c r="AB174" i="12"/>
  <c r="Y174" i="12"/>
  <c r="W174" i="12"/>
  <c r="V174" i="12"/>
  <c r="U174" i="12"/>
  <c r="AA174" i="12" s="1"/>
  <c r="X174" i="12"/>
  <c r="O174" i="12"/>
  <c r="AB173" i="12"/>
  <c r="Y173" i="12"/>
  <c r="W173" i="12"/>
  <c r="V173" i="12"/>
  <c r="U173" i="12"/>
  <c r="O173" i="12"/>
  <c r="AB172" i="12"/>
  <c r="Y172" i="12"/>
  <c r="W172" i="12"/>
  <c r="V172" i="12"/>
  <c r="U172" i="12"/>
  <c r="AA172" i="12" s="1"/>
  <c r="O172" i="12"/>
  <c r="X172" i="12"/>
  <c r="AB171" i="12"/>
  <c r="Y171" i="12"/>
  <c r="W171" i="12"/>
  <c r="V171" i="12"/>
  <c r="U171" i="12"/>
  <c r="O171" i="12"/>
  <c r="X171" i="12"/>
  <c r="AB170" i="12"/>
  <c r="Y170" i="12"/>
  <c r="W170" i="12"/>
  <c r="V170" i="12"/>
  <c r="U170" i="12"/>
  <c r="O170" i="12"/>
  <c r="X170" i="12"/>
  <c r="AB169" i="12"/>
  <c r="Y169" i="12"/>
  <c r="W169" i="12"/>
  <c r="V169" i="12"/>
  <c r="U169" i="12"/>
  <c r="O169" i="12"/>
  <c r="X169" i="12"/>
  <c r="AB168" i="12"/>
  <c r="Y168" i="12"/>
  <c r="W168" i="12"/>
  <c r="V168" i="12"/>
  <c r="U168" i="12"/>
  <c r="O168" i="12"/>
  <c r="X168" i="12"/>
  <c r="AB167" i="12"/>
  <c r="Y167" i="12"/>
  <c r="W167" i="12"/>
  <c r="V167" i="12"/>
  <c r="U167" i="12"/>
  <c r="AB166" i="12"/>
  <c r="Y166" i="12"/>
  <c r="W166" i="12"/>
  <c r="V166" i="12"/>
  <c r="U166" i="12"/>
  <c r="X166" i="12"/>
  <c r="O166" i="12"/>
  <c r="AB165" i="12"/>
  <c r="Y165" i="12"/>
  <c r="W165" i="12"/>
  <c r="V165" i="12"/>
  <c r="U165" i="12"/>
  <c r="O165" i="12"/>
  <c r="AB164" i="12"/>
  <c r="Y164" i="12"/>
  <c r="W164" i="12"/>
  <c r="V164" i="12"/>
  <c r="AA164" i="12" s="1"/>
  <c r="U164" i="12"/>
  <c r="X164" i="12"/>
  <c r="O164" i="12"/>
  <c r="U163" i="12"/>
  <c r="V163" i="12"/>
  <c r="W163" i="12"/>
  <c r="X163" i="12"/>
  <c r="AA163" i="12" s="1"/>
  <c r="AC163" i="12" s="1"/>
  <c r="Y163" i="12"/>
  <c r="AB163" i="12"/>
  <c r="O163" i="12"/>
  <c r="AB162" i="12"/>
  <c r="Y162" i="12"/>
  <c r="W162" i="12"/>
  <c r="V162" i="12"/>
  <c r="U162" i="12"/>
  <c r="X162" i="12"/>
  <c r="AA162" i="12"/>
  <c r="AC162" i="12" s="1"/>
  <c r="O162" i="12"/>
  <c r="AB161" i="12"/>
  <c r="Y161" i="12"/>
  <c r="W161" i="12"/>
  <c r="V161" i="12"/>
  <c r="U161" i="12"/>
  <c r="X161" i="12"/>
  <c r="O161" i="12"/>
  <c r="AB160" i="12"/>
  <c r="Y160" i="12"/>
  <c r="W160" i="12"/>
  <c r="V160" i="12"/>
  <c r="U160" i="12"/>
  <c r="O160" i="12"/>
  <c r="X160" i="12"/>
  <c r="AB159" i="12"/>
  <c r="Y159" i="12"/>
  <c r="W159" i="12"/>
  <c r="V159" i="12"/>
  <c r="U159" i="12"/>
  <c r="AB158" i="12"/>
  <c r="Y158" i="12"/>
  <c r="W158" i="12"/>
  <c r="V158" i="12"/>
  <c r="U158" i="12"/>
  <c r="AA158" i="12" s="1"/>
  <c r="X158" i="12"/>
  <c r="O158" i="12"/>
  <c r="AB157" i="12"/>
  <c r="Y157" i="12"/>
  <c r="W157" i="12"/>
  <c r="V157" i="12"/>
  <c r="U157" i="12"/>
  <c r="O157" i="12"/>
  <c r="AB156" i="12"/>
  <c r="Y156" i="12"/>
  <c r="W156" i="12"/>
  <c r="V156" i="12"/>
  <c r="AA156" i="12" s="1"/>
  <c r="U156" i="12"/>
  <c r="O156" i="12"/>
  <c r="X156" i="12"/>
  <c r="AB155" i="12"/>
  <c r="Y155" i="12"/>
  <c r="W155" i="12"/>
  <c r="V155" i="12"/>
  <c r="AA155" i="12" s="1"/>
  <c r="U155" i="12"/>
  <c r="O155" i="12"/>
  <c r="X155" i="12"/>
  <c r="AB154" i="12"/>
  <c r="Y154" i="12"/>
  <c r="W154" i="12"/>
  <c r="V154" i="12"/>
  <c r="U154" i="12"/>
  <c r="O154" i="12"/>
  <c r="X154" i="12"/>
  <c r="AB153" i="12"/>
  <c r="Y153" i="12"/>
  <c r="W153" i="12"/>
  <c r="V153" i="12"/>
  <c r="U153" i="12"/>
  <c r="O153" i="12"/>
  <c r="X153" i="12"/>
  <c r="AB152" i="12"/>
  <c r="Y152" i="12"/>
  <c r="W152" i="12"/>
  <c r="V152" i="12"/>
  <c r="U152" i="12"/>
  <c r="X152" i="12"/>
  <c r="O152" i="12"/>
  <c r="AB151" i="12"/>
  <c r="Y151" i="12"/>
  <c r="W151" i="12"/>
  <c r="V151" i="12"/>
  <c r="U151" i="12"/>
  <c r="AB150" i="12"/>
  <c r="Y150" i="12"/>
  <c r="W150" i="12"/>
  <c r="V150" i="12"/>
  <c r="U150" i="12"/>
  <c r="O150" i="12"/>
  <c r="AB149" i="12"/>
  <c r="Y149" i="12"/>
  <c r="X149" i="12"/>
  <c r="W149" i="12"/>
  <c r="V149" i="12"/>
  <c r="U149" i="12"/>
  <c r="O149" i="12"/>
  <c r="AB148" i="12"/>
  <c r="U148" i="12"/>
  <c r="AA148" i="12" s="1"/>
  <c r="V148" i="12"/>
  <c r="W148" i="12"/>
  <c r="X148" i="12"/>
  <c r="Y148" i="12"/>
  <c r="O148" i="12"/>
  <c r="AB147" i="12"/>
  <c r="Y147" i="12"/>
  <c r="W147" i="12"/>
  <c r="U147" i="12"/>
  <c r="AA147" i="12" s="1"/>
  <c r="V147" i="12"/>
  <c r="X147" i="12"/>
  <c r="O147" i="12"/>
  <c r="AB146" i="12"/>
  <c r="Y146" i="12"/>
  <c r="X146" i="12"/>
  <c r="W146" i="12"/>
  <c r="V146" i="12"/>
  <c r="U146" i="12"/>
  <c r="AA146" i="12" s="1"/>
  <c r="O146" i="12"/>
  <c r="AB145" i="12"/>
  <c r="Y145" i="12"/>
  <c r="W145" i="12"/>
  <c r="V145" i="12"/>
  <c r="U145" i="12"/>
  <c r="O145" i="12"/>
  <c r="X145" i="12"/>
  <c r="AB144" i="12"/>
  <c r="Y144" i="12"/>
  <c r="W144" i="12"/>
  <c r="AA144" i="12" s="1"/>
  <c r="V144" i="12"/>
  <c r="U144" i="12"/>
  <c r="X144" i="12"/>
  <c r="O144" i="12"/>
  <c r="AB143" i="12"/>
  <c r="Y143" i="12"/>
  <c r="X143" i="12"/>
  <c r="W143" i="12"/>
  <c r="V143" i="12"/>
  <c r="U143" i="12"/>
  <c r="O143" i="12"/>
  <c r="AB142" i="12"/>
  <c r="Y142" i="12"/>
  <c r="W142" i="12"/>
  <c r="V142" i="12"/>
  <c r="U142" i="12"/>
  <c r="AB141" i="12"/>
  <c r="Y141" i="12"/>
  <c r="X141" i="12"/>
  <c r="W141" i="12"/>
  <c r="V141" i="12"/>
  <c r="U141" i="12"/>
  <c r="O141" i="12"/>
  <c r="AB140" i="12"/>
  <c r="Y140" i="12"/>
  <c r="W140" i="12"/>
  <c r="V140" i="12"/>
  <c r="U140" i="12"/>
  <c r="O140" i="12"/>
  <c r="U139" i="12"/>
  <c r="V139" i="12"/>
  <c r="W139" i="12"/>
  <c r="X139" i="12"/>
  <c r="AA139" i="12" s="1"/>
  <c r="Y139" i="12"/>
  <c r="AB139" i="12"/>
  <c r="AC139" i="12"/>
  <c r="O139" i="12"/>
  <c r="AB138" i="12"/>
  <c r="Y138" i="12"/>
  <c r="W138" i="12"/>
  <c r="V138" i="12"/>
  <c r="U138" i="12"/>
  <c r="AB137" i="12"/>
  <c r="Y137" i="12"/>
  <c r="W137" i="12"/>
  <c r="V137" i="12"/>
  <c r="U137" i="12"/>
  <c r="AA137" i="12" s="1"/>
  <c r="X137" i="12"/>
  <c r="O137" i="12"/>
  <c r="AB136" i="12"/>
  <c r="Y136" i="12"/>
  <c r="W136" i="12"/>
  <c r="V136" i="12"/>
  <c r="U136" i="12"/>
  <c r="AA136" i="12" s="1"/>
  <c r="X136" i="12"/>
  <c r="AB135" i="12"/>
  <c r="Y135" i="12"/>
  <c r="W135" i="12"/>
  <c r="V135" i="12"/>
  <c r="U135" i="12"/>
  <c r="X135" i="12"/>
  <c r="AB134" i="12"/>
  <c r="Y134" i="12"/>
  <c r="W134" i="12"/>
  <c r="V134" i="12"/>
  <c r="U134" i="12"/>
  <c r="O134" i="12"/>
  <c r="AB133" i="12"/>
  <c r="Y133" i="12"/>
  <c r="W133" i="12"/>
  <c r="V133" i="12"/>
  <c r="U133" i="12"/>
  <c r="O133" i="12"/>
  <c r="X133" i="12"/>
  <c r="AB132" i="12"/>
  <c r="Y132" i="12"/>
  <c r="W132" i="12"/>
  <c r="U132" i="12"/>
  <c r="V132" i="12"/>
  <c r="X132" i="12"/>
  <c r="AA132" i="12"/>
  <c r="O132" i="12"/>
  <c r="AB131" i="12"/>
  <c r="Y131" i="12"/>
  <c r="W131" i="12"/>
  <c r="V131" i="12"/>
  <c r="U131" i="12"/>
  <c r="AB130" i="12"/>
  <c r="Y130" i="12"/>
  <c r="W130" i="12"/>
  <c r="V130" i="12"/>
  <c r="U130" i="12"/>
  <c r="AA130" i="12" s="1"/>
  <c r="X130" i="12"/>
  <c r="O130" i="12"/>
  <c r="AB129" i="12"/>
  <c r="U129" i="12"/>
  <c r="V129" i="12"/>
  <c r="W129" i="12"/>
  <c r="Y129" i="12"/>
  <c r="O129" i="12"/>
  <c r="AB128" i="12"/>
  <c r="Y128" i="12"/>
  <c r="W128" i="12"/>
  <c r="V128" i="12"/>
  <c r="U128" i="12"/>
  <c r="O128" i="12"/>
  <c r="X128" i="12"/>
  <c r="AB127" i="12"/>
  <c r="Y127" i="12"/>
  <c r="W127" i="12"/>
  <c r="V127" i="12"/>
  <c r="U127" i="12"/>
  <c r="O127" i="12"/>
  <c r="X127" i="12"/>
  <c r="AB126" i="12"/>
  <c r="Y126" i="12"/>
  <c r="W126" i="12"/>
  <c r="V126" i="12"/>
  <c r="U126" i="12"/>
  <c r="X126" i="12"/>
  <c r="AB125" i="12"/>
  <c r="Y125" i="12"/>
  <c r="W125" i="12"/>
  <c r="V125" i="12"/>
  <c r="U125" i="12"/>
  <c r="X125" i="12"/>
  <c r="O125" i="12"/>
  <c r="AB124" i="12"/>
  <c r="Y124" i="12"/>
  <c r="W124" i="12"/>
  <c r="V124" i="12"/>
  <c r="U124" i="12"/>
  <c r="O124" i="12"/>
  <c r="X124" i="12"/>
  <c r="AB123" i="12"/>
  <c r="Y123" i="12"/>
  <c r="W123" i="12"/>
  <c r="V123" i="12"/>
  <c r="U123" i="12"/>
  <c r="AB122" i="12"/>
  <c r="Y122" i="12"/>
  <c r="W122" i="12"/>
  <c r="V122" i="12"/>
  <c r="U122" i="12"/>
  <c r="X122" i="12"/>
  <c r="O122" i="12"/>
  <c r="AB121" i="12"/>
  <c r="U121" i="12"/>
  <c r="V121" i="12"/>
  <c r="AA121" i="12" s="1"/>
  <c r="W121" i="12"/>
  <c r="X121" i="12"/>
  <c r="Y121" i="12"/>
  <c r="O121" i="12"/>
  <c r="AB120" i="12"/>
  <c r="Y120" i="12"/>
  <c r="W120" i="12"/>
  <c r="V120" i="12"/>
  <c r="U120" i="12"/>
  <c r="O120" i="12"/>
  <c r="AB119" i="12"/>
  <c r="Y119" i="12"/>
  <c r="W119" i="12"/>
  <c r="V119" i="12"/>
  <c r="U119" i="12"/>
  <c r="AA119" i="12" s="1"/>
  <c r="AC119" i="12" s="1"/>
  <c r="X119" i="12"/>
  <c r="O119" i="12"/>
  <c r="AB118" i="12"/>
  <c r="Y118" i="12"/>
  <c r="W118" i="12"/>
  <c r="AA118" i="12" s="1"/>
  <c r="V118" i="12"/>
  <c r="U118" i="12"/>
  <c r="X118" i="12"/>
  <c r="AB117" i="12"/>
  <c r="Y117" i="12"/>
  <c r="W117" i="12"/>
  <c r="V117" i="12"/>
  <c r="U117" i="12"/>
  <c r="O117" i="12"/>
  <c r="X117" i="12"/>
  <c r="AB116" i="12"/>
  <c r="Y116" i="12"/>
  <c r="W116" i="12"/>
  <c r="U116" i="12"/>
  <c r="AA116" i="12" s="1"/>
  <c r="V116" i="12"/>
  <c r="X116" i="12"/>
  <c r="O116" i="12"/>
  <c r="AB115" i="12"/>
  <c r="Y115" i="12"/>
  <c r="W115" i="12"/>
  <c r="V115" i="12"/>
  <c r="U115" i="12"/>
  <c r="AB114" i="12"/>
  <c r="Y114" i="12"/>
  <c r="W114" i="12"/>
  <c r="V114" i="12"/>
  <c r="AA114" i="12" s="1"/>
  <c r="U114" i="12"/>
  <c r="X114" i="12"/>
  <c r="O114" i="12"/>
  <c r="AB113" i="12"/>
  <c r="U113" i="12"/>
  <c r="V113" i="12"/>
  <c r="W113" i="12"/>
  <c r="AA113" i="12" s="1"/>
  <c r="X113" i="12"/>
  <c r="Y113" i="12"/>
  <c r="O113" i="12"/>
  <c r="AB112" i="12"/>
  <c r="Y112" i="12"/>
  <c r="W112" i="12"/>
  <c r="V112" i="12"/>
  <c r="AA112" i="12" s="1"/>
  <c r="U112" i="12"/>
  <c r="X112" i="12"/>
  <c r="O112" i="12"/>
  <c r="U111" i="12"/>
  <c r="V111" i="12"/>
  <c r="W111" i="12"/>
  <c r="Y111" i="12"/>
  <c r="AB111" i="12"/>
  <c r="AB110" i="12"/>
  <c r="Y110" i="12"/>
  <c r="W110" i="12"/>
  <c r="V110" i="12"/>
  <c r="U110" i="12"/>
  <c r="X110" i="12"/>
  <c r="AB109" i="12"/>
  <c r="Y109" i="12"/>
  <c r="W109" i="12"/>
  <c r="V109" i="12"/>
  <c r="U109" i="12"/>
  <c r="AB108" i="12"/>
  <c r="Y108" i="12"/>
  <c r="W108" i="12"/>
  <c r="V108" i="12"/>
  <c r="U108" i="12"/>
  <c r="O108" i="12"/>
  <c r="X108" i="12"/>
  <c r="AB107" i="12"/>
  <c r="Y107" i="12"/>
  <c r="W107" i="12"/>
  <c r="V107" i="12"/>
  <c r="U107" i="12"/>
  <c r="AB106" i="12"/>
  <c r="Y106" i="12"/>
  <c r="W106" i="12"/>
  <c r="V106" i="12"/>
  <c r="U106" i="12"/>
  <c r="X106" i="12"/>
  <c r="O106" i="12"/>
  <c r="AB105" i="12"/>
  <c r="Y105" i="12"/>
  <c r="W105" i="12"/>
  <c r="V105" i="12"/>
  <c r="U105" i="12"/>
  <c r="AA105" i="12" s="1"/>
  <c r="O105" i="12"/>
  <c r="X105" i="12"/>
  <c r="AB104" i="12"/>
  <c r="Y104" i="12"/>
  <c r="W104" i="12"/>
  <c r="V104" i="12"/>
  <c r="U104" i="12"/>
  <c r="X104" i="12"/>
  <c r="O104" i="12"/>
  <c r="AB103" i="12"/>
  <c r="Y103" i="12"/>
  <c r="W103" i="12"/>
  <c r="V103" i="12"/>
  <c r="U103" i="12"/>
  <c r="O103" i="12"/>
  <c r="X103" i="12"/>
  <c r="AB102" i="12"/>
  <c r="Y102" i="12"/>
  <c r="W102" i="12"/>
  <c r="V102" i="12"/>
  <c r="U102" i="12"/>
  <c r="X102" i="12"/>
  <c r="AA102" i="12"/>
  <c r="AC102" i="12" s="1"/>
  <c r="AB101" i="12"/>
  <c r="Y101" i="12"/>
  <c r="W101" i="12"/>
  <c r="V101" i="12"/>
  <c r="U101" i="12"/>
  <c r="X101" i="12"/>
  <c r="AA101" i="12"/>
  <c r="O101" i="12"/>
  <c r="AB100" i="12"/>
  <c r="Y100" i="12"/>
  <c r="W100" i="12"/>
  <c r="U100" i="12"/>
  <c r="V100" i="12"/>
  <c r="X100" i="12"/>
  <c r="AA100" i="12"/>
  <c r="O100" i="12"/>
  <c r="AB99" i="12"/>
  <c r="Y99" i="12"/>
  <c r="W99" i="12"/>
  <c r="V99" i="12"/>
  <c r="U99" i="12"/>
  <c r="AB98" i="12"/>
  <c r="Y98" i="12"/>
  <c r="W98" i="12"/>
  <c r="V98" i="12"/>
  <c r="U98" i="12"/>
  <c r="AA98" i="12" s="1"/>
  <c r="X98" i="12"/>
  <c r="O98" i="12"/>
  <c r="AB97" i="12"/>
  <c r="U97" i="12"/>
  <c r="AA97" i="12" s="1"/>
  <c r="V97" i="12"/>
  <c r="W97" i="12"/>
  <c r="X97" i="12"/>
  <c r="Y97" i="12"/>
  <c r="O97" i="12"/>
  <c r="AB96" i="12"/>
  <c r="Y96" i="12"/>
  <c r="W96" i="12"/>
  <c r="V96" i="12"/>
  <c r="U96" i="12"/>
  <c r="O96" i="12"/>
  <c r="X96" i="12"/>
  <c r="AB95" i="12"/>
  <c r="Y95" i="12"/>
  <c r="W95" i="12"/>
  <c r="V95" i="12"/>
  <c r="U95" i="12"/>
  <c r="O95" i="12"/>
  <c r="X95" i="12"/>
  <c r="AB94" i="12"/>
  <c r="Y94" i="12"/>
  <c r="W94" i="12"/>
  <c r="V94" i="12"/>
  <c r="U94" i="12"/>
  <c r="X94" i="12"/>
  <c r="AB93" i="12"/>
  <c r="Y93" i="12"/>
  <c r="W93" i="12"/>
  <c r="V93" i="12"/>
  <c r="AA93" i="12" s="1"/>
  <c r="U93" i="12"/>
  <c r="X93" i="12"/>
  <c r="O93" i="12"/>
  <c r="AB92" i="12"/>
  <c r="Y92" i="12"/>
  <c r="W92" i="12"/>
  <c r="V92" i="12"/>
  <c r="U92" i="12"/>
  <c r="O92" i="12"/>
  <c r="X92" i="12"/>
  <c r="AB91" i="12"/>
  <c r="Y91" i="12"/>
  <c r="W91" i="12"/>
  <c r="V91" i="12"/>
  <c r="U91" i="12"/>
  <c r="AB90" i="12"/>
  <c r="Y90" i="12"/>
  <c r="W90" i="12"/>
  <c r="V90" i="12"/>
  <c r="U90" i="12"/>
  <c r="X90" i="12"/>
  <c r="O90" i="12"/>
  <c r="AB89" i="12"/>
  <c r="U89" i="12"/>
  <c r="V89" i="12"/>
  <c r="AA89" i="12" s="1"/>
  <c r="W89" i="12"/>
  <c r="X89" i="12"/>
  <c r="Y89" i="12"/>
  <c r="O89" i="12"/>
  <c r="AB88" i="12"/>
  <c r="Y88" i="12"/>
  <c r="W88" i="12"/>
  <c r="V88" i="12"/>
  <c r="U88" i="12"/>
  <c r="O88" i="12"/>
  <c r="X88" i="12"/>
  <c r="AB87" i="12"/>
  <c r="Y87" i="12"/>
  <c r="W87" i="12"/>
  <c r="V87" i="12"/>
  <c r="U87" i="12"/>
  <c r="X87" i="12"/>
  <c r="O87" i="12"/>
  <c r="AB86" i="12"/>
  <c r="Y86" i="12"/>
  <c r="W86" i="12"/>
  <c r="AA86" i="12" s="1"/>
  <c r="V86" i="12"/>
  <c r="U86" i="12"/>
  <c r="X86" i="12"/>
  <c r="AB85" i="12"/>
  <c r="Y85" i="12"/>
  <c r="W85" i="12"/>
  <c r="V85" i="12"/>
  <c r="U85" i="12"/>
  <c r="O85" i="12"/>
  <c r="X85" i="12"/>
  <c r="AB84" i="12"/>
  <c r="Y84" i="12"/>
  <c r="W84" i="12"/>
  <c r="U84" i="12"/>
  <c r="V84" i="12"/>
  <c r="X84" i="12"/>
  <c r="O84" i="12"/>
  <c r="AB83" i="12"/>
  <c r="Y83" i="12"/>
  <c r="W83" i="12"/>
  <c r="V83" i="12"/>
  <c r="U83" i="12"/>
  <c r="AB82" i="12"/>
  <c r="Y82" i="12"/>
  <c r="W82" i="12"/>
  <c r="V82" i="12"/>
  <c r="AA82" i="12" s="1"/>
  <c r="U82" i="12"/>
  <c r="X82" i="12"/>
  <c r="O82" i="12"/>
  <c r="AB81" i="12"/>
  <c r="U81" i="12"/>
  <c r="V81" i="12"/>
  <c r="AA81" i="12" s="1"/>
  <c r="W81" i="12"/>
  <c r="X81" i="12"/>
  <c r="Y81" i="12"/>
  <c r="O81" i="12"/>
  <c r="AB80" i="12"/>
  <c r="Y80" i="12"/>
  <c r="W80" i="12"/>
  <c r="V80" i="12"/>
  <c r="AA80" i="12" s="1"/>
  <c r="U80" i="12"/>
  <c r="X80" i="12"/>
  <c r="O80" i="12"/>
  <c r="U79" i="12"/>
  <c r="V79" i="12"/>
  <c r="W79" i="12"/>
  <c r="X79" i="12"/>
  <c r="AA79" i="12" s="1"/>
  <c r="AC79" i="12" s="1"/>
  <c r="Y79" i="12"/>
  <c r="AB79" i="12"/>
  <c r="O79" i="12"/>
  <c r="AB78" i="12"/>
  <c r="Y78" i="12"/>
  <c r="W78" i="12"/>
  <c r="V78" i="12"/>
  <c r="U78" i="12"/>
  <c r="AB77" i="12"/>
  <c r="AC77" i="12" s="1"/>
  <c r="AD77" i="12" s="1"/>
  <c r="Q77" i="12" s="1"/>
  <c r="Y77" i="12"/>
  <c r="W77" i="12"/>
  <c r="V77" i="12"/>
  <c r="U77" i="12"/>
  <c r="AA77" i="12" s="1"/>
  <c r="X77" i="12"/>
  <c r="O77" i="12"/>
  <c r="AB76" i="12"/>
  <c r="Y76" i="12"/>
  <c r="W76" i="12"/>
  <c r="U76" i="12"/>
  <c r="V76" i="12"/>
  <c r="O76" i="12"/>
  <c r="AB75" i="12"/>
  <c r="Y75" i="12"/>
  <c r="W75" i="12"/>
  <c r="V75" i="12"/>
  <c r="U75" i="12"/>
  <c r="AB74" i="12"/>
  <c r="Y74" i="12"/>
  <c r="W74" i="12"/>
  <c r="V74" i="12"/>
  <c r="U74" i="12"/>
  <c r="O74" i="12"/>
  <c r="AB73" i="12"/>
  <c r="Y73" i="12"/>
  <c r="W73" i="12"/>
  <c r="V73" i="12"/>
  <c r="U73" i="12"/>
  <c r="AA73" i="12" s="1"/>
  <c r="O73" i="12"/>
  <c r="X73" i="12"/>
  <c r="AB72" i="12"/>
  <c r="Y72" i="12"/>
  <c r="W72" i="12"/>
  <c r="V72" i="12"/>
  <c r="U72" i="12"/>
  <c r="AA72" i="12" s="1"/>
  <c r="X72" i="12"/>
  <c r="O72" i="12"/>
  <c r="AB71" i="12"/>
  <c r="Y71" i="12"/>
  <c r="W71" i="12"/>
  <c r="V71" i="12"/>
  <c r="U71" i="12"/>
  <c r="O71" i="12"/>
  <c r="X71" i="12"/>
  <c r="AB70" i="12"/>
  <c r="Y70" i="12"/>
  <c r="W70" i="12"/>
  <c r="V70" i="12"/>
  <c r="AA70" i="12" s="1"/>
  <c r="AC70" i="12" s="1"/>
  <c r="U70" i="12"/>
  <c r="X70" i="12"/>
  <c r="AB69" i="12"/>
  <c r="Y69" i="12"/>
  <c r="W69" i="12"/>
  <c r="V69" i="12"/>
  <c r="U69" i="12"/>
  <c r="X69" i="12"/>
  <c r="O69" i="12"/>
  <c r="AB68" i="12"/>
  <c r="Y68" i="12"/>
  <c r="W68" i="12"/>
  <c r="U68" i="12"/>
  <c r="V68" i="12"/>
  <c r="X68" i="12"/>
  <c r="O68" i="12"/>
  <c r="AB67" i="12"/>
  <c r="Y67" i="12"/>
  <c r="W67" i="12"/>
  <c r="V67" i="12"/>
  <c r="U67" i="12"/>
  <c r="AB66" i="12"/>
  <c r="Y66" i="12"/>
  <c r="W66" i="12"/>
  <c r="V66" i="12"/>
  <c r="U66" i="12"/>
  <c r="AA66" i="12" s="1"/>
  <c r="X66" i="12"/>
  <c r="O66" i="12"/>
  <c r="AB65" i="12"/>
  <c r="U65" i="12"/>
  <c r="V65" i="12"/>
  <c r="W65" i="12"/>
  <c r="Y65" i="12"/>
  <c r="O65" i="12"/>
  <c r="AB64" i="12"/>
  <c r="Y64" i="12"/>
  <c r="W64" i="12"/>
  <c r="V64" i="12"/>
  <c r="U64" i="12"/>
  <c r="O64" i="12"/>
  <c r="X64" i="12"/>
  <c r="AB63" i="12"/>
  <c r="Y63" i="12"/>
  <c r="W63" i="12"/>
  <c r="V63" i="12"/>
  <c r="U63" i="12"/>
  <c r="O63" i="12"/>
  <c r="X63" i="12"/>
  <c r="AB62" i="12"/>
  <c r="Y62" i="12"/>
  <c r="W62" i="12"/>
  <c r="V62" i="12"/>
  <c r="U62" i="12"/>
  <c r="X62" i="12"/>
  <c r="AB61" i="12"/>
  <c r="Y61" i="12"/>
  <c r="W61" i="12"/>
  <c r="V61" i="12"/>
  <c r="U61" i="12"/>
  <c r="AA61" i="12" s="1"/>
  <c r="X61" i="12"/>
  <c r="O61" i="12"/>
  <c r="AB60" i="12"/>
  <c r="Y60" i="12"/>
  <c r="W60" i="12"/>
  <c r="V60" i="12"/>
  <c r="U60" i="12"/>
  <c r="O60" i="12"/>
  <c r="X60" i="12"/>
  <c r="AB59" i="12"/>
  <c r="Y59" i="12"/>
  <c r="W59" i="12"/>
  <c r="V59" i="12"/>
  <c r="U59" i="12"/>
  <c r="AB58" i="12"/>
  <c r="Y58" i="12"/>
  <c r="W58" i="12"/>
  <c r="V58" i="12"/>
  <c r="U58" i="12"/>
  <c r="X58" i="12"/>
  <c r="O58" i="12"/>
  <c r="AB57" i="12"/>
  <c r="U57" i="12"/>
  <c r="AA57" i="12" s="1"/>
  <c r="V57" i="12"/>
  <c r="W57" i="12"/>
  <c r="X57" i="12"/>
  <c r="Y57" i="12"/>
  <c r="O57" i="12"/>
  <c r="AB56" i="12"/>
  <c r="Y56" i="12"/>
  <c r="W56" i="12"/>
  <c r="V56" i="12"/>
  <c r="U56" i="12"/>
  <c r="O56" i="12"/>
  <c r="AB55" i="12"/>
  <c r="Y55" i="12"/>
  <c r="W55" i="12"/>
  <c r="V55" i="12"/>
  <c r="U55" i="12"/>
  <c r="O55" i="12"/>
  <c r="X55" i="12"/>
  <c r="AB54" i="12"/>
  <c r="Y54" i="12"/>
  <c r="W54" i="12"/>
  <c r="V54" i="12"/>
  <c r="AA54" i="12" s="1"/>
  <c r="U54" i="12"/>
  <c r="X54" i="12"/>
  <c r="AB53" i="12"/>
  <c r="Y53" i="12"/>
  <c r="W53" i="12"/>
  <c r="V53" i="12"/>
  <c r="U53" i="12"/>
  <c r="O53" i="12"/>
  <c r="X53" i="12"/>
  <c r="AB52" i="12"/>
  <c r="Y52" i="12"/>
  <c r="W52" i="12"/>
  <c r="V52" i="12"/>
  <c r="U52" i="12"/>
  <c r="O52" i="12"/>
  <c r="X52" i="12"/>
  <c r="AB51" i="12"/>
  <c r="Y51" i="12"/>
  <c r="W51" i="12"/>
  <c r="V51" i="12"/>
  <c r="U51" i="12"/>
  <c r="AB50" i="12"/>
  <c r="Y50" i="12"/>
  <c r="W50" i="12"/>
  <c r="AA50" i="12" s="1"/>
  <c r="V50" i="12"/>
  <c r="U50" i="12"/>
  <c r="X50" i="12"/>
  <c r="O50" i="12"/>
  <c r="AB49" i="12"/>
  <c r="U49" i="12"/>
  <c r="V49" i="12"/>
  <c r="W49" i="12"/>
  <c r="X49" i="12"/>
  <c r="Y49" i="12"/>
  <c r="O49" i="12"/>
  <c r="AB48" i="12"/>
  <c r="Y48" i="12"/>
  <c r="W48" i="12"/>
  <c r="V48" i="12"/>
  <c r="U48" i="12"/>
  <c r="O48" i="12"/>
  <c r="X48" i="12"/>
  <c r="AB47" i="12"/>
  <c r="Y47" i="12"/>
  <c r="W47" i="12"/>
  <c r="V47" i="12"/>
  <c r="U47" i="12"/>
  <c r="AB46" i="12"/>
  <c r="Y46" i="12"/>
  <c r="W46" i="12"/>
  <c r="V46" i="12"/>
  <c r="U46" i="12"/>
  <c r="X46" i="12"/>
  <c r="AA46" i="12"/>
  <c r="AC46" i="12" s="1"/>
  <c r="AB45" i="12"/>
  <c r="Y45" i="12"/>
  <c r="W45" i="12"/>
  <c r="V45" i="12"/>
  <c r="U45" i="12"/>
  <c r="AB44" i="12"/>
  <c r="Y44" i="12"/>
  <c r="W44" i="12"/>
  <c r="V44" i="12"/>
  <c r="U44" i="12"/>
  <c r="O44" i="12"/>
  <c r="X44" i="12"/>
  <c r="AB43" i="12"/>
  <c r="Y43" i="12"/>
  <c r="W43" i="12"/>
  <c r="V43" i="12"/>
  <c r="U43" i="12"/>
  <c r="AB42" i="12"/>
  <c r="Y42" i="12"/>
  <c r="W42" i="12"/>
  <c r="V42" i="12"/>
  <c r="U42" i="12"/>
  <c r="X42" i="12"/>
  <c r="O42" i="12"/>
  <c r="AB41" i="12"/>
  <c r="Y41" i="12"/>
  <c r="W41" i="12"/>
  <c r="V41" i="12"/>
  <c r="U41" i="12"/>
  <c r="AA41" i="12" s="1"/>
  <c r="O41" i="12"/>
  <c r="X41" i="12"/>
  <c r="AB40" i="12"/>
  <c r="Y40" i="12"/>
  <c r="W40" i="12"/>
  <c r="V40" i="12"/>
  <c r="U40" i="12"/>
  <c r="AA40" i="12" s="1"/>
  <c r="X40" i="12"/>
  <c r="O40" i="12"/>
  <c r="AB39" i="12"/>
  <c r="Y39" i="12"/>
  <c r="W39" i="12"/>
  <c r="V39" i="12"/>
  <c r="U39" i="12"/>
  <c r="AA39" i="12" s="1"/>
  <c r="AC39" i="12" s="1"/>
  <c r="X39" i="12"/>
  <c r="AB38" i="12"/>
  <c r="Y38" i="12"/>
  <c r="W38" i="12"/>
  <c r="V38" i="12"/>
  <c r="U38" i="12"/>
  <c r="X38" i="12"/>
  <c r="AB37" i="12"/>
  <c r="Y37" i="12"/>
  <c r="W37" i="12"/>
  <c r="V37" i="12"/>
  <c r="U37" i="12"/>
  <c r="X37" i="12"/>
  <c r="AA37" i="12"/>
  <c r="AC37" i="12" s="1"/>
  <c r="O37" i="12"/>
  <c r="AB36" i="12"/>
  <c r="Y36" i="12"/>
  <c r="W36" i="12"/>
  <c r="V36" i="12"/>
  <c r="U36" i="12"/>
  <c r="O36" i="12"/>
  <c r="X36" i="12"/>
  <c r="AB35" i="12"/>
  <c r="Y35" i="12"/>
  <c r="W35" i="12"/>
  <c r="V35" i="12"/>
  <c r="U35" i="12"/>
  <c r="AB34" i="12"/>
  <c r="Y34" i="12"/>
  <c r="W34" i="12"/>
  <c r="V34" i="12"/>
  <c r="U34" i="12"/>
  <c r="X34" i="12"/>
  <c r="O34" i="12"/>
  <c r="AB33" i="12"/>
  <c r="U33" i="12"/>
  <c r="V33" i="12"/>
  <c r="W33" i="12"/>
  <c r="X33" i="12"/>
  <c r="Y33" i="12"/>
  <c r="O33" i="12"/>
  <c r="AB32" i="12"/>
  <c r="Y32" i="12"/>
  <c r="W32" i="12"/>
  <c r="V32" i="12"/>
  <c r="U32" i="12"/>
  <c r="O32" i="12"/>
  <c r="X32" i="12"/>
  <c r="AB31" i="12"/>
  <c r="Y31" i="12"/>
  <c r="W31" i="12"/>
  <c r="V31" i="12"/>
  <c r="U31" i="12"/>
  <c r="X31" i="12"/>
  <c r="AB30" i="12"/>
  <c r="Y30" i="12"/>
  <c r="W30" i="12"/>
  <c r="V30" i="12"/>
  <c r="U30" i="12"/>
  <c r="X30" i="12"/>
  <c r="AA30" i="12"/>
  <c r="AC30" i="12" s="1"/>
  <c r="AB29" i="12"/>
  <c r="Y29" i="12"/>
  <c r="W29" i="12"/>
  <c r="V29" i="12"/>
  <c r="U29" i="12"/>
  <c r="O29" i="12"/>
  <c r="X29" i="12"/>
  <c r="AB28" i="12"/>
  <c r="Y28" i="12"/>
  <c r="W28" i="12"/>
  <c r="V28" i="12"/>
  <c r="U28" i="12"/>
  <c r="O28" i="12"/>
  <c r="X28" i="12"/>
  <c r="AB27" i="12"/>
  <c r="Y27" i="12"/>
  <c r="W27" i="12"/>
  <c r="V27" i="12"/>
  <c r="U27" i="12"/>
  <c r="AB26" i="12"/>
  <c r="Y26" i="12"/>
  <c r="W26" i="12"/>
  <c r="V26" i="12"/>
  <c r="U26" i="12"/>
  <c r="X26" i="12"/>
  <c r="O26" i="12"/>
  <c r="AB25" i="12"/>
  <c r="Y25" i="12"/>
  <c r="W25" i="12"/>
  <c r="V25" i="12"/>
  <c r="U25" i="12"/>
  <c r="AA25" i="12" s="1"/>
  <c r="O25" i="12"/>
  <c r="X25" i="12"/>
  <c r="AB24" i="12"/>
  <c r="Y24" i="12"/>
  <c r="W24" i="12"/>
  <c r="V24" i="12"/>
  <c r="U24" i="12"/>
  <c r="AA24" i="12" s="1"/>
  <c r="X24" i="12"/>
  <c r="O24" i="12"/>
  <c r="AB23" i="12"/>
  <c r="Y23" i="12"/>
  <c r="W23" i="12"/>
  <c r="V23" i="12"/>
  <c r="U23" i="12"/>
  <c r="X23" i="12"/>
  <c r="AB22" i="12"/>
  <c r="Y22" i="12"/>
  <c r="W22" i="12"/>
  <c r="V22" i="12"/>
  <c r="U22" i="12"/>
  <c r="X22" i="12"/>
  <c r="AB21" i="12"/>
  <c r="Y21" i="12"/>
  <c r="W21" i="12"/>
  <c r="V21" i="12"/>
  <c r="U21" i="12"/>
  <c r="O21" i="12"/>
  <c r="X21" i="12"/>
  <c r="AB20" i="12"/>
  <c r="Y20" i="12"/>
  <c r="W20" i="12"/>
  <c r="U20" i="12"/>
  <c r="V20" i="12"/>
  <c r="X20" i="12"/>
  <c r="O20" i="12"/>
  <c r="AB19" i="12"/>
  <c r="Y19" i="12"/>
  <c r="W19" i="12"/>
  <c r="V19" i="12"/>
  <c r="U19" i="12"/>
  <c r="AB18" i="12"/>
  <c r="Y18" i="12"/>
  <c r="W18" i="12"/>
  <c r="V18" i="12"/>
  <c r="U18" i="12"/>
  <c r="O18" i="12"/>
  <c r="AB17" i="12"/>
  <c r="Y17" i="12"/>
  <c r="W17" i="12"/>
  <c r="V17" i="12"/>
  <c r="AA17" i="12" s="1"/>
  <c r="AC17" i="12" s="1"/>
  <c r="U17" i="12"/>
  <c r="X17" i="12"/>
  <c r="O17" i="12"/>
  <c r="AB16" i="12"/>
  <c r="Y16" i="12"/>
  <c r="W16" i="12"/>
  <c r="V16" i="12"/>
  <c r="U16" i="12"/>
  <c r="X16" i="12"/>
  <c r="AB15" i="12"/>
  <c r="Y15" i="12"/>
  <c r="W15" i="12"/>
  <c r="V15" i="12"/>
  <c r="U15" i="12"/>
  <c r="AB14" i="12"/>
  <c r="Y14" i="12"/>
  <c r="W14" i="12"/>
  <c r="U14" i="12"/>
  <c r="X14" i="12"/>
  <c r="O14" i="12"/>
  <c r="AB13" i="12"/>
  <c r="Y13" i="12"/>
  <c r="W13" i="12"/>
  <c r="V13" i="12"/>
  <c r="U13" i="12"/>
  <c r="O13" i="12"/>
  <c r="AB12" i="12"/>
  <c r="Y12" i="12"/>
  <c r="W12" i="12"/>
  <c r="V12" i="12"/>
  <c r="U12" i="12"/>
  <c r="X12" i="12"/>
  <c r="AB11" i="12"/>
  <c r="Y11" i="12"/>
  <c r="W11" i="12"/>
  <c r="V11" i="12"/>
  <c r="U11" i="12"/>
  <c r="AB10" i="12"/>
  <c r="Y10" i="12"/>
  <c r="W10" i="12"/>
  <c r="V10" i="12"/>
  <c r="U10" i="12"/>
  <c r="X10" i="12"/>
  <c r="O10" i="12"/>
  <c r="AB9" i="12"/>
  <c r="Y9" i="12"/>
  <c r="W9" i="12"/>
  <c r="U9" i="12"/>
  <c r="X9" i="12"/>
  <c r="O9" i="12"/>
  <c r="AB8" i="12"/>
  <c r="Y8" i="12"/>
  <c r="W8" i="12"/>
  <c r="V8" i="12"/>
  <c r="U8" i="12"/>
  <c r="X8" i="12"/>
  <c r="O8" i="12"/>
  <c r="AB7" i="12"/>
  <c r="Y7" i="12"/>
  <c r="W7" i="12"/>
  <c r="V7" i="12"/>
  <c r="U7" i="12"/>
  <c r="AB6" i="12"/>
  <c r="Y6" i="12"/>
  <c r="W6" i="12"/>
  <c r="V6" i="12"/>
  <c r="U6" i="12"/>
  <c r="O6" i="12"/>
  <c r="AB5" i="12"/>
  <c r="Y5" i="12"/>
  <c r="W5" i="12"/>
  <c r="V5" i="12"/>
  <c r="U5" i="12"/>
  <c r="X5" i="12"/>
  <c r="O5" i="12"/>
  <c r="U4" i="12"/>
  <c r="C3" i="12"/>
  <c r="D3" i="12" s="1"/>
  <c r="AB200" i="4"/>
  <c r="Y200" i="4"/>
  <c r="W200" i="4"/>
  <c r="V200" i="4"/>
  <c r="U200" i="4"/>
  <c r="K200" i="4"/>
  <c r="O200" i="4" s="1"/>
  <c r="L200" i="4"/>
  <c r="X200" i="4" s="1"/>
  <c r="N200" i="4"/>
  <c r="G200" i="4"/>
  <c r="E200" i="4"/>
  <c r="C200" i="4"/>
  <c r="AB199" i="4"/>
  <c r="U199" i="4"/>
  <c r="V199" i="4"/>
  <c r="W199" i="4"/>
  <c r="K199" i="4"/>
  <c r="L199" i="4"/>
  <c r="X199" i="4" s="1"/>
  <c r="Y199" i="4"/>
  <c r="O199" i="4"/>
  <c r="N199" i="4"/>
  <c r="G199" i="4"/>
  <c r="E199" i="4"/>
  <c r="C199" i="4"/>
  <c r="AB198" i="4"/>
  <c r="Y198" i="4"/>
  <c r="W198" i="4"/>
  <c r="V198" i="4"/>
  <c r="U198" i="4"/>
  <c r="O198" i="4"/>
  <c r="K198" i="4"/>
  <c r="L198" i="4"/>
  <c r="X198" i="4" s="1"/>
  <c r="N198" i="4"/>
  <c r="G198" i="4"/>
  <c r="E198" i="4"/>
  <c r="C198" i="4"/>
  <c r="AB197" i="4"/>
  <c r="Y197" i="4"/>
  <c r="W197" i="4"/>
  <c r="V197" i="4"/>
  <c r="AA197" i="4" s="1"/>
  <c r="U197" i="4"/>
  <c r="K197" i="4"/>
  <c r="L197" i="4"/>
  <c r="X197" i="4" s="1"/>
  <c r="N197" i="4"/>
  <c r="G197" i="4"/>
  <c r="E197" i="4"/>
  <c r="C197" i="4"/>
  <c r="AB196" i="4"/>
  <c r="Y196" i="4"/>
  <c r="W196" i="4"/>
  <c r="V196" i="4"/>
  <c r="U196" i="4"/>
  <c r="K196" i="4"/>
  <c r="N196" i="4"/>
  <c r="G196" i="4"/>
  <c r="E196" i="4"/>
  <c r="C196" i="4"/>
  <c r="AB195" i="4"/>
  <c r="U195" i="4"/>
  <c r="V195" i="4"/>
  <c r="W195" i="4"/>
  <c r="K195" i="4"/>
  <c r="O195" i="4" s="1"/>
  <c r="Y195" i="4"/>
  <c r="N195" i="4"/>
  <c r="G195" i="4"/>
  <c r="E195" i="4"/>
  <c r="C195" i="4"/>
  <c r="AB194" i="4"/>
  <c r="Y194" i="4"/>
  <c r="W194" i="4"/>
  <c r="U194" i="4"/>
  <c r="V194" i="4"/>
  <c r="AA194" i="4" s="1"/>
  <c r="K194" i="4"/>
  <c r="L194" i="4"/>
  <c r="X194" i="4" s="1"/>
  <c r="O194" i="4"/>
  <c r="N194" i="4"/>
  <c r="G194" i="4"/>
  <c r="E194" i="4"/>
  <c r="C194" i="4"/>
  <c r="AB193" i="4"/>
  <c r="Y193" i="4"/>
  <c r="W193" i="4"/>
  <c r="V193" i="4"/>
  <c r="U193" i="4"/>
  <c r="K193" i="4"/>
  <c r="L193" i="4"/>
  <c r="N193" i="4"/>
  <c r="G193" i="4"/>
  <c r="E193" i="4"/>
  <c r="C193" i="4"/>
  <c r="AB192" i="4"/>
  <c r="Y192" i="4"/>
  <c r="W192" i="4"/>
  <c r="V192" i="4"/>
  <c r="U192" i="4"/>
  <c r="K192" i="4"/>
  <c r="L192" i="4" s="1"/>
  <c r="X192" i="4" s="1"/>
  <c r="N192" i="4"/>
  <c r="G192" i="4"/>
  <c r="E192" i="4"/>
  <c r="C192" i="4"/>
  <c r="AB191" i="4"/>
  <c r="U191" i="4"/>
  <c r="V191" i="4"/>
  <c r="W191" i="4"/>
  <c r="K191" i="4"/>
  <c r="L191" i="4" s="1"/>
  <c r="X191" i="4"/>
  <c r="Y191" i="4"/>
  <c r="AA191" i="4"/>
  <c r="O191" i="4"/>
  <c r="N191" i="4"/>
  <c r="G191" i="4"/>
  <c r="E191" i="4"/>
  <c r="C191" i="4"/>
  <c r="AB190" i="4"/>
  <c r="Y190" i="4"/>
  <c r="W190" i="4"/>
  <c r="V190" i="4"/>
  <c r="U190" i="4"/>
  <c r="K190" i="4"/>
  <c r="O190" i="4" s="1"/>
  <c r="L190" i="4"/>
  <c r="X190" i="4" s="1"/>
  <c r="N190" i="4"/>
  <c r="G190" i="4"/>
  <c r="E190" i="4"/>
  <c r="C190" i="4"/>
  <c r="AB189" i="4"/>
  <c r="Y189" i="4"/>
  <c r="W189" i="4"/>
  <c r="V189" i="4"/>
  <c r="U189" i="4"/>
  <c r="K189" i="4"/>
  <c r="L189" i="4" s="1"/>
  <c r="N189" i="4"/>
  <c r="G189" i="4"/>
  <c r="E189" i="4"/>
  <c r="C189" i="4"/>
  <c r="U188" i="4"/>
  <c r="V188" i="4"/>
  <c r="W188" i="4"/>
  <c r="AA188" i="4" s="1"/>
  <c r="K188" i="4"/>
  <c r="L188" i="4"/>
  <c r="X188" i="4"/>
  <c r="Y188" i="4"/>
  <c r="AB188" i="4"/>
  <c r="N188" i="4"/>
  <c r="O188" i="4"/>
  <c r="G188" i="4"/>
  <c r="E188" i="4"/>
  <c r="C188" i="4"/>
  <c r="AB187" i="4"/>
  <c r="Y187" i="4"/>
  <c r="W187" i="4"/>
  <c r="V187" i="4"/>
  <c r="U187" i="4"/>
  <c r="AA187" i="4" s="1"/>
  <c r="K187" i="4"/>
  <c r="L187" i="4"/>
  <c r="X187" i="4" s="1"/>
  <c r="O187" i="4"/>
  <c r="N187" i="4"/>
  <c r="G187" i="4"/>
  <c r="E187" i="4"/>
  <c r="C187" i="4"/>
  <c r="AB186" i="4"/>
  <c r="Y186" i="4"/>
  <c r="W186" i="4"/>
  <c r="U186" i="4"/>
  <c r="V186" i="4"/>
  <c r="K186" i="4"/>
  <c r="O186" i="4" s="1"/>
  <c r="L186" i="4"/>
  <c r="X186" i="4" s="1"/>
  <c r="AA186" i="4" s="1"/>
  <c r="N186" i="4"/>
  <c r="G186" i="4"/>
  <c r="E186" i="4"/>
  <c r="C186" i="4"/>
  <c r="AB185" i="4"/>
  <c r="Y185" i="4"/>
  <c r="K185" i="4"/>
  <c r="W185" i="4"/>
  <c r="V185" i="4"/>
  <c r="U185" i="4"/>
  <c r="N185" i="4"/>
  <c r="G185" i="4"/>
  <c r="E185" i="4"/>
  <c r="C185" i="4"/>
  <c r="AB184" i="4"/>
  <c r="Y184" i="4"/>
  <c r="W184" i="4"/>
  <c r="V184" i="4"/>
  <c r="U184" i="4"/>
  <c r="K184" i="4"/>
  <c r="L184" i="4" s="1"/>
  <c r="N184" i="4"/>
  <c r="O184" i="4"/>
  <c r="G184" i="4"/>
  <c r="E184" i="4"/>
  <c r="C184" i="4"/>
  <c r="AB183" i="4"/>
  <c r="Y183" i="4"/>
  <c r="W183" i="4"/>
  <c r="V183" i="4"/>
  <c r="U183" i="4"/>
  <c r="AA183" i="4" s="1"/>
  <c r="K183" i="4"/>
  <c r="L183" i="4"/>
  <c r="X183" i="4"/>
  <c r="O183" i="4"/>
  <c r="N183" i="4"/>
  <c r="G183" i="4"/>
  <c r="E183" i="4"/>
  <c r="C183" i="4"/>
  <c r="AB182" i="4"/>
  <c r="Y182" i="4"/>
  <c r="W182" i="4"/>
  <c r="V182" i="4"/>
  <c r="U182" i="4"/>
  <c r="K182" i="4"/>
  <c r="L182" i="4"/>
  <c r="X182" i="4" s="1"/>
  <c r="O182" i="4"/>
  <c r="N182" i="4"/>
  <c r="G182" i="4"/>
  <c r="E182" i="4"/>
  <c r="C182" i="4"/>
  <c r="AB181" i="4"/>
  <c r="Y181" i="4"/>
  <c r="W181" i="4"/>
  <c r="V181" i="4"/>
  <c r="U181" i="4"/>
  <c r="O181" i="4"/>
  <c r="K181" i="4"/>
  <c r="L181" i="4"/>
  <c r="X181" i="4" s="1"/>
  <c r="N181" i="4"/>
  <c r="G181" i="4"/>
  <c r="E181" i="4"/>
  <c r="C181" i="4"/>
  <c r="AB180" i="4"/>
  <c r="Y180" i="4"/>
  <c r="W180" i="4"/>
  <c r="V180" i="4"/>
  <c r="U180" i="4"/>
  <c r="K180" i="4"/>
  <c r="O180" i="4" s="1"/>
  <c r="L180" i="4"/>
  <c r="X180" i="4" s="1"/>
  <c r="N180" i="4"/>
  <c r="G180" i="4"/>
  <c r="E180" i="4"/>
  <c r="C180" i="4"/>
  <c r="AB179" i="4"/>
  <c r="Y179" i="4"/>
  <c r="U179" i="4"/>
  <c r="V179" i="4"/>
  <c r="AA179" i="4" s="1"/>
  <c r="W179" i="4"/>
  <c r="K179" i="4"/>
  <c r="L179" i="4"/>
  <c r="X179" i="4" s="1"/>
  <c r="O179" i="4"/>
  <c r="N179" i="4"/>
  <c r="G179" i="4"/>
  <c r="E179" i="4"/>
  <c r="C179" i="4"/>
  <c r="AB178" i="4"/>
  <c r="U178" i="4"/>
  <c r="V178" i="4"/>
  <c r="W178" i="4"/>
  <c r="K178" i="4"/>
  <c r="O178" i="4" s="1"/>
  <c r="L178" i="4"/>
  <c r="X178" i="4" s="1"/>
  <c r="Y178" i="4"/>
  <c r="AA178" i="4" s="1"/>
  <c r="N178" i="4"/>
  <c r="G178" i="4"/>
  <c r="E178" i="4"/>
  <c r="C178" i="4"/>
  <c r="AB177" i="4"/>
  <c r="Y177" i="4"/>
  <c r="W177" i="4"/>
  <c r="V177" i="4"/>
  <c r="U177" i="4"/>
  <c r="K177" i="4"/>
  <c r="N177" i="4"/>
  <c r="G177" i="4"/>
  <c r="E177" i="4"/>
  <c r="C177" i="4"/>
  <c r="AB176" i="4"/>
  <c r="Y176" i="4"/>
  <c r="W176" i="4"/>
  <c r="V176" i="4"/>
  <c r="U176" i="4"/>
  <c r="K176" i="4"/>
  <c r="O176" i="4" s="1"/>
  <c r="N176" i="4"/>
  <c r="G176" i="4"/>
  <c r="E176" i="4"/>
  <c r="C176" i="4"/>
  <c r="AB175" i="4"/>
  <c r="Y175" i="4"/>
  <c r="W175" i="4"/>
  <c r="V175" i="4"/>
  <c r="U175" i="4"/>
  <c r="K175" i="4"/>
  <c r="N175" i="4"/>
  <c r="G175" i="4"/>
  <c r="E175" i="4"/>
  <c r="C175" i="4"/>
  <c r="U174" i="4"/>
  <c r="V174" i="4"/>
  <c r="AA174" i="4" s="1"/>
  <c r="AC174" i="4" s="1"/>
  <c r="W174" i="4"/>
  <c r="K174" i="4"/>
  <c r="O174" i="4" s="1"/>
  <c r="L174" i="4"/>
  <c r="X174" i="4" s="1"/>
  <c r="Y174" i="4"/>
  <c r="AB174" i="4"/>
  <c r="N174" i="4"/>
  <c r="G174" i="4"/>
  <c r="E174" i="4"/>
  <c r="C174" i="4"/>
  <c r="AB173" i="4"/>
  <c r="Y173" i="4"/>
  <c r="W173" i="4"/>
  <c r="V173" i="4"/>
  <c r="U173" i="4"/>
  <c r="O173" i="4"/>
  <c r="K173" i="4"/>
  <c r="L173" i="4"/>
  <c r="X173" i="4" s="1"/>
  <c r="N173" i="4"/>
  <c r="G173" i="4"/>
  <c r="E173" i="4"/>
  <c r="C173" i="4"/>
  <c r="AB172" i="4"/>
  <c r="Y172" i="4"/>
  <c r="W172" i="4"/>
  <c r="V172" i="4"/>
  <c r="U172" i="4"/>
  <c r="K172" i="4"/>
  <c r="L172" i="4" s="1"/>
  <c r="N172" i="4"/>
  <c r="O172" i="4"/>
  <c r="G172" i="4"/>
  <c r="E172" i="4"/>
  <c r="C172" i="4"/>
  <c r="AB171" i="4"/>
  <c r="Y171" i="4"/>
  <c r="W171" i="4"/>
  <c r="V171" i="4"/>
  <c r="U171" i="4"/>
  <c r="AA171" i="4" s="1"/>
  <c r="AC171" i="4" s="1"/>
  <c r="K171" i="4"/>
  <c r="L171" i="4"/>
  <c r="X171" i="4"/>
  <c r="O171" i="4"/>
  <c r="N171" i="4"/>
  <c r="G171" i="4"/>
  <c r="E171" i="4"/>
  <c r="C171" i="4"/>
  <c r="AB170" i="4"/>
  <c r="Y170" i="4"/>
  <c r="K170" i="4"/>
  <c r="W170" i="4"/>
  <c r="V170" i="4"/>
  <c r="U170" i="4"/>
  <c r="N170" i="4"/>
  <c r="G170" i="4"/>
  <c r="E170" i="4"/>
  <c r="C170" i="4"/>
  <c r="AB169" i="4"/>
  <c r="Y169" i="4"/>
  <c r="W169" i="4"/>
  <c r="V169" i="4"/>
  <c r="U169" i="4"/>
  <c r="K169" i="4"/>
  <c r="O169" i="4" s="1"/>
  <c r="L169" i="4"/>
  <c r="X169" i="4" s="1"/>
  <c r="N169" i="4"/>
  <c r="G169" i="4"/>
  <c r="E169" i="4"/>
  <c r="C169" i="4"/>
  <c r="AB168" i="4"/>
  <c r="Y168" i="4"/>
  <c r="W168" i="4"/>
  <c r="V168" i="4"/>
  <c r="U168" i="4"/>
  <c r="K168" i="4"/>
  <c r="N168" i="4"/>
  <c r="G168" i="4"/>
  <c r="E168" i="4"/>
  <c r="C168" i="4"/>
  <c r="AB167" i="4"/>
  <c r="Y167" i="4"/>
  <c r="W167" i="4"/>
  <c r="V167" i="4"/>
  <c r="U167" i="4"/>
  <c r="K167" i="4"/>
  <c r="N167" i="4"/>
  <c r="G167" i="4"/>
  <c r="E167" i="4"/>
  <c r="C167" i="4"/>
  <c r="AB166" i="4"/>
  <c r="Y166" i="4"/>
  <c r="W166" i="4"/>
  <c r="V166" i="4"/>
  <c r="U166" i="4"/>
  <c r="K166" i="4"/>
  <c r="N166" i="4"/>
  <c r="G166" i="4"/>
  <c r="E166" i="4"/>
  <c r="C166" i="4"/>
  <c r="AB165" i="4"/>
  <c r="Y165" i="4"/>
  <c r="W165" i="4"/>
  <c r="V165" i="4"/>
  <c r="U165" i="4"/>
  <c r="K165" i="4"/>
  <c r="L165" i="4" s="1"/>
  <c r="X165" i="4" s="1"/>
  <c r="N165" i="4"/>
  <c r="G165" i="4"/>
  <c r="E165" i="4"/>
  <c r="C165" i="4"/>
  <c r="AB164" i="4"/>
  <c r="Y164" i="4"/>
  <c r="W164" i="4"/>
  <c r="V164" i="4"/>
  <c r="U164" i="4"/>
  <c r="K164" i="4"/>
  <c r="N164" i="4"/>
  <c r="G164" i="4"/>
  <c r="E164" i="4"/>
  <c r="C164" i="4"/>
  <c r="AB163" i="4"/>
  <c r="Y163" i="4"/>
  <c r="W163" i="4"/>
  <c r="V163" i="4"/>
  <c r="U163" i="4"/>
  <c r="K163" i="4"/>
  <c r="L163" i="4" s="1"/>
  <c r="N163" i="4"/>
  <c r="X163" i="4"/>
  <c r="O163" i="4"/>
  <c r="G163" i="4"/>
  <c r="E163" i="4"/>
  <c r="C163" i="4"/>
  <c r="AB162" i="4"/>
  <c r="Y162" i="4"/>
  <c r="W162" i="4"/>
  <c r="V162" i="4"/>
  <c r="U162" i="4"/>
  <c r="K162" i="4"/>
  <c r="N162" i="4"/>
  <c r="G162" i="4"/>
  <c r="E162" i="4"/>
  <c r="C162" i="4"/>
  <c r="AB161" i="4"/>
  <c r="Y161" i="4"/>
  <c r="W161" i="4"/>
  <c r="V161" i="4"/>
  <c r="U161" i="4"/>
  <c r="O161" i="4"/>
  <c r="K161" i="4"/>
  <c r="L161" i="4"/>
  <c r="N161" i="4"/>
  <c r="X161" i="4"/>
  <c r="G161" i="4"/>
  <c r="E161" i="4"/>
  <c r="C161" i="4"/>
  <c r="AB160" i="4"/>
  <c r="Y160" i="4"/>
  <c r="W160" i="4"/>
  <c r="V160" i="4"/>
  <c r="U160" i="4"/>
  <c r="K160" i="4"/>
  <c r="L160" i="4"/>
  <c r="N160" i="4"/>
  <c r="G160" i="4"/>
  <c r="E160" i="4"/>
  <c r="C160" i="4"/>
  <c r="AB159" i="4"/>
  <c r="Y159" i="4"/>
  <c r="W159" i="4"/>
  <c r="V159" i="4"/>
  <c r="U159" i="4"/>
  <c r="K159" i="4"/>
  <c r="L159" i="4" s="1"/>
  <c r="X159" i="4" s="1"/>
  <c r="AA159" i="4" s="1"/>
  <c r="N159" i="4"/>
  <c r="O159" i="4"/>
  <c r="G159" i="4"/>
  <c r="E159" i="4"/>
  <c r="C159" i="4"/>
  <c r="AB158" i="4"/>
  <c r="Y158" i="4"/>
  <c r="W158" i="4"/>
  <c r="V158" i="4"/>
  <c r="U158" i="4"/>
  <c r="AA158" i="4" s="1"/>
  <c r="K158" i="4"/>
  <c r="L158" i="4"/>
  <c r="N158" i="4"/>
  <c r="X158" i="4"/>
  <c r="O158" i="4"/>
  <c r="G158" i="4"/>
  <c r="E158" i="4"/>
  <c r="C158" i="4"/>
  <c r="AB157" i="4"/>
  <c r="Y157" i="4"/>
  <c r="W157" i="4"/>
  <c r="V157" i="4"/>
  <c r="U157" i="4"/>
  <c r="O157" i="4"/>
  <c r="K157" i="4"/>
  <c r="L157" i="4" s="1"/>
  <c r="X157" i="4" s="1"/>
  <c r="N157" i="4"/>
  <c r="G157" i="4"/>
  <c r="E157" i="4"/>
  <c r="C157" i="4"/>
  <c r="AB156" i="4"/>
  <c r="Y156" i="4"/>
  <c r="W156" i="4"/>
  <c r="V156" i="4"/>
  <c r="U156" i="4"/>
  <c r="K156" i="4"/>
  <c r="L156" i="4" s="1"/>
  <c r="N156" i="4"/>
  <c r="O156" i="4"/>
  <c r="G156" i="4"/>
  <c r="E156" i="4"/>
  <c r="C156" i="4"/>
  <c r="AB155" i="4"/>
  <c r="Y155" i="4"/>
  <c r="W155" i="4"/>
  <c r="V155" i="4"/>
  <c r="U155" i="4"/>
  <c r="K155" i="4"/>
  <c r="N155" i="4"/>
  <c r="G155" i="4"/>
  <c r="E155" i="4"/>
  <c r="C155" i="4"/>
  <c r="AB154" i="4"/>
  <c r="Y154" i="4"/>
  <c r="W154" i="4"/>
  <c r="V154" i="4"/>
  <c r="U154" i="4"/>
  <c r="K154" i="4"/>
  <c r="O154" i="4" s="1"/>
  <c r="L154" i="4"/>
  <c r="X154" i="4" s="1"/>
  <c r="N154" i="4"/>
  <c r="G154" i="4"/>
  <c r="E154" i="4"/>
  <c r="C154" i="4"/>
  <c r="AB153" i="4"/>
  <c r="Y153" i="4"/>
  <c r="W153" i="4"/>
  <c r="V153" i="4"/>
  <c r="U153" i="4"/>
  <c r="K153" i="4"/>
  <c r="L153" i="4" s="1"/>
  <c r="X153" i="4" s="1"/>
  <c r="O153" i="4"/>
  <c r="N153" i="4"/>
  <c r="G153" i="4"/>
  <c r="E153" i="4"/>
  <c r="C153" i="4"/>
  <c r="AB152" i="4"/>
  <c r="Y152" i="4"/>
  <c r="W152" i="4"/>
  <c r="V152" i="4"/>
  <c r="U152" i="4"/>
  <c r="K152" i="4"/>
  <c r="L152" i="4" s="1"/>
  <c r="N152" i="4"/>
  <c r="G152" i="4"/>
  <c r="E152" i="4"/>
  <c r="C152" i="4"/>
  <c r="AB151" i="4"/>
  <c r="Y151" i="4"/>
  <c r="W151" i="4"/>
  <c r="V151" i="4"/>
  <c r="U151" i="4"/>
  <c r="K151" i="4"/>
  <c r="L151" i="4"/>
  <c r="X151" i="4" s="1"/>
  <c r="N151" i="4"/>
  <c r="O151" i="4"/>
  <c r="G151" i="4"/>
  <c r="E151" i="4"/>
  <c r="C151" i="4"/>
  <c r="AB150" i="4"/>
  <c r="U150" i="4"/>
  <c r="V150" i="4"/>
  <c r="W150" i="4"/>
  <c r="K150" i="4"/>
  <c r="Y150" i="4"/>
  <c r="N150" i="4"/>
  <c r="G150" i="4"/>
  <c r="E150" i="4"/>
  <c r="C150" i="4"/>
  <c r="AB149" i="4"/>
  <c r="Y149" i="4"/>
  <c r="W149" i="4"/>
  <c r="V149" i="4"/>
  <c r="U149" i="4"/>
  <c r="K149" i="4"/>
  <c r="N149" i="4"/>
  <c r="G149" i="4"/>
  <c r="E149" i="4"/>
  <c r="C149" i="4"/>
  <c r="AB148" i="4"/>
  <c r="Y148" i="4"/>
  <c r="W148" i="4"/>
  <c r="V148" i="4"/>
  <c r="U148" i="4"/>
  <c r="K148" i="4"/>
  <c r="L148" i="4" s="1"/>
  <c r="N148" i="4"/>
  <c r="O148" i="4"/>
  <c r="G148" i="4"/>
  <c r="E148" i="4"/>
  <c r="C148" i="4"/>
  <c r="AB147" i="4"/>
  <c r="Y147" i="4"/>
  <c r="W147" i="4"/>
  <c r="V147" i="4"/>
  <c r="U147" i="4"/>
  <c r="K147" i="4"/>
  <c r="N147" i="4"/>
  <c r="G147" i="4"/>
  <c r="E147" i="4"/>
  <c r="C147" i="4"/>
  <c r="AB146" i="4"/>
  <c r="Y146" i="4"/>
  <c r="W146" i="4"/>
  <c r="V146" i="4"/>
  <c r="U146" i="4"/>
  <c r="K146" i="4"/>
  <c r="O146" i="4" s="1"/>
  <c r="L146" i="4"/>
  <c r="X146" i="4" s="1"/>
  <c r="AA146" i="4" s="1"/>
  <c r="N146" i="4"/>
  <c r="G146" i="4"/>
  <c r="E146" i="4"/>
  <c r="C146" i="4"/>
  <c r="AB145" i="4"/>
  <c r="Y145" i="4"/>
  <c r="W145" i="4"/>
  <c r="V145" i="4"/>
  <c r="AA145" i="4" s="1"/>
  <c r="U145" i="4"/>
  <c r="O145" i="4"/>
  <c r="K145" i="4"/>
  <c r="L145" i="4"/>
  <c r="N145" i="4"/>
  <c r="X145" i="4"/>
  <c r="G145" i="4"/>
  <c r="E145" i="4"/>
  <c r="C145" i="4"/>
  <c r="AB144" i="4"/>
  <c r="Y144" i="4"/>
  <c r="W144" i="4"/>
  <c r="V144" i="4"/>
  <c r="U144" i="4"/>
  <c r="K144" i="4"/>
  <c r="L144" i="4"/>
  <c r="X144" i="4" s="1"/>
  <c r="AA144" i="4" s="1"/>
  <c r="N144" i="4"/>
  <c r="G144" i="4"/>
  <c r="E144" i="4"/>
  <c r="C144" i="4"/>
  <c r="AB143" i="4"/>
  <c r="Y143" i="4"/>
  <c r="W143" i="4"/>
  <c r="V143" i="4"/>
  <c r="U143" i="4"/>
  <c r="K143" i="4"/>
  <c r="L143" i="4" s="1"/>
  <c r="X143" i="4" s="1"/>
  <c r="N143" i="4"/>
  <c r="O143" i="4"/>
  <c r="G143" i="4"/>
  <c r="E143" i="4"/>
  <c r="C143" i="4"/>
  <c r="AB142" i="4"/>
  <c r="Y142" i="4"/>
  <c r="W142" i="4"/>
  <c r="V142" i="4"/>
  <c r="U142" i="4"/>
  <c r="K142" i="4"/>
  <c r="O142" i="4" s="1"/>
  <c r="N142" i="4"/>
  <c r="G142" i="4"/>
  <c r="E142" i="4"/>
  <c r="C142" i="4"/>
  <c r="AB141" i="4"/>
  <c r="Y141" i="4"/>
  <c r="W141" i="4"/>
  <c r="V141" i="4"/>
  <c r="U141" i="4"/>
  <c r="K141" i="4"/>
  <c r="O141" i="4" s="1"/>
  <c r="L141" i="4"/>
  <c r="X141" i="4" s="1"/>
  <c r="AA141" i="4" s="1"/>
  <c r="N141" i="4"/>
  <c r="G141" i="4"/>
  <c r="E141" i="4"/>
  <c r="C141" i="4"/>
  <c r="AB140" i="4"/>
  <c r="Y140" i="4"/>
  <c r="W140" i="4"/>
  <c r="V140" i="4"/>
  <c r="U140" i="4"/>
  <c r="K140" i="4"/>
  <c r="L140" i="4" s="1"/>
  <c r="N140" i="4"/>
  <c r="G140" i="4"/>
  <c r="E140" i="4"/>
  <c r="C140" i="4"/>
  <c r="AB139" i="4"/>
  <c r="Y139" i="4"/>
  <c r="W139" i="4"/>
  <c r="V139" i="4"/>
  <c r="U139" i="4"/>
  <c r="K139" i="4"/>
  <c r="O139" i="4" s="1"/>
  <c r="L139" i="4"/>
  <c r="X139" i="4" s="1"/>
  <c r="N139" i="4"/>
  <c r="G139" i="4"/>
  <c r="E139" i="4"/>
  <c r="C139" i="4"/>
  <c r="AB138" i="4"/>
  <c r="Y138" i="4"/>
  <c r="W138" i="4"/>
  <c r="V138" i="4"/>
  <c r="U138" i="4"/>
  <c r="K138" i="4"/>
  <c r="L138" i="4"/>
  <c r="N138" i="4"/>
  <c r="O138" i="4"/>
  <c r="G138" i="4"/>
  <c r="E138" i="4"/>
  <c r="C138" i="4"/>
  <c r="AB137" i="4"/>
  <c r="Y137" i="4"/>
  <c r="W137" i="4"/>
  <c r="V137" i="4"/>
  <c r="U137" i="4"/>
  <c r="K137" i="4"/>
  <c r="L137" i="4" s="1"/>
  <c r="X137" i="4" s="1"/>
  <c r="N137" i="4"/>
  <c r="G137" i="4"/>
  <c r="E137" i="4"/>
  <c r="C137" i="4"/>
  <c r="AB136" i="4"/>
  <c r="Y136" i="4"/>
  <c r="W136" i="4"/>
  <c r="V136" i="4"/>
  <c r="U136" i="4"/>
  <c r="K136" i="4"/>
  <c r="L136" i="4" s="1"/>
  <c r="N136" i="4"/>
  <c r="G136" i="4"/>
  <c r="E136" i="4"/>
  <c r="C136" i="4"/>
  <c r="AB135" i="4"/>
  <c r="Y135" i="4"/>
  <c r="W135" i="4"/>
  <c r="V135" i="4"/>
  <c r="U135" i="4"/>
  <c r="K135" i="4"/>
  <c r="N135" i="4"/>
  <c r="G135" i="4"/>
  <c r="E135" i="4"/>
  <c r="C135" i="4"/>
  <c r="AB134" i="4"/>
  <c r="Y134" i="4"/>
  <c r="W134" i="4"/>
  <c r="V134" i="4"/>
  <c r="U134" i="4"/>
  <c r="K134" i="4"/>
  <c r="O134" i="4" s="1"/>
  <c r="N134" i="4"/>
  <c r="G134" i="4"/>
  <c r="E134" i="4"/>
  <c r="C134" i="4"/>
  <c r="AB133" i="4"/>
  <c r="Y133" i="4"/>
  <c r="W133" i="4"/>
  <c r="V133" i="4"/>
  <c r="U133" i="4"/>
  <c r="O133" i="4"/>
  <c r="K133" i="4"/>
  <c r="L133" i="4"/>
  <c r="N133" i="4"/>
  <c r="X133" i="4"/>
  <c r="G133" i="4"/>
  <c r="E133" i="4"/>
  <c r="C133" i="4"/>
  <c r="AB132" i="4"/>
  <c r="Y132" i="4"/>
  <c r="W132" i="4"/>
  <c r="V132" i="4"/>
  <c r="U132" i="4"/>
  <c r="K132" i="4"/>
  <c r="O132" i="4" s="1"/>
  <c r="N132" i="4"/>
  <c r="G132" i="4"/>
  <c r="E132" i="4"/>
  <c r="C132" i="4"/>
  <c r="AB131" i="4"/>
  <c r="Y131" i="4"/>
  <c r="W131" i="4"/>
  <c r="V131" i="4"/>
  <c r="U131" i="4"/>
  <c r="K131" i="4"/>
  <c r="L131" i="4"/>
  <c r="N131" i="4"/>
  <c r="X131" i="4"/>
  <c r="O131" i="4"/>
  <c r="G131" i="4"/>
  <c r="E131" i="4"/>
  <c r="C131" i="4"/>
  <c r="AB130" i="4"/>
  <c r="Y130" i="4"/>
  <c r="W130" i="4"/>
  <c r="V130" i="4"/>
  <c r="U130" i="4"/>
  <c r="K130" i="4"/>
  <c r="N130" i="4"/>
  <c r="G130" i="4"/>
  <c r="E130" i="4"/>
  <c r="C130" i="4"/>
  <c r="AB129" i="4"/>
  <c r="Y129" i="4"/>
  <c r="W129" i="4"/>
  <c r="V129" i="4"/>
  <c r="U129" i="4"/>
  <c r="K129" i="4"/>
  <c r="L129" i="4" s="1"/>
  <c r="X129" i="4" s="1"/>
  <c r="AA129" i="4"/>
  <c r="O129" i="4"/>
  <c r="N129" i="4"/>
  <c r="G129" i="4"/>
  <c r="E129" i="4"/>
  <c r="C129" i="4"/>
  <c r="AB128" i="4"/>
  <c r="Y128" i="4"/>
  <c r="W128" i="4"/>
  <c r="AA128" i="4" s="1"/>
  <c r="V128" i="4"/>
  <c r="U128" i="4"/>
  <c r="K128" i="4"/>
  <c r="L128" i="4" s="1"/>
  <c r="N128" i="4"/>
  <c r="G128" i="4"/>
  <c r="E128" i="4"/>
  <c r="C128" i="4"/>
  <c r="AB127" i="4"/>
  <c r="Y127" i="4"/>
  <c r="W127" i="4"/>
  <c r="V127" i="4"/>
  <c r="U127" i="4"/>
  <c r="K127" i="4"/>
  <c r="L127" i="4"/>
  <c r="X127" i="4"/>
  <c r="AA127" i="4"/>
  <c r="N127" i="4"/>
  <c r="O127" i="4"/>
  <c r="G127" i="4"/>
  <c r="E127" i="4"/>
  <c r="C127" i="4"/>
  <c r="AB126" i="4"/>
  <c r="Y126" i="4"/>
  <c r="W126" i="4"/>
  <c r="AA126" i="4" s="1"/>
  <c r="V126" i="4"/>
  <c r="U126" i="4"/>
  <c r="K126" i="4"/>
  <c r="L126" i="4"/>
  <c r="N126" i="4"/>
  <c r="X126" i="4"/>
  <c r="O126" i="4"/>
  <c r="G126" i="4"/>
  <c r="E126" i="4"/>
  <c r="C126" i="4"/>
  <c r="AB125" i="4"/>
  <c r="Y125" i="4"/>
  <c r="W125" i="4"/>
  <c r="V125" i="4"/>
  <c r="U125" i="4"/>
  <c r="K125" i="4"/>
  <c r="O125" i="4" s="1"/>
  <c r="N125" i="4"/>
  <c r="G125" i="4"/>
  <c r="E125" i="4"/>
  <c r="C125" i="4"/>
  <c r="AB124" i="4"/>
  <c r="Y124" i="4"/>
  <c r="W124" i="4"/>
  <c r="V124" i="4"/>
  <c r="U124" i="4"/>
  <c r="K124" i="4"/>
  <c r="O124" i="4" s="1"/>
  <c r="L124" i="4"/>
  <c r="N124" i="4"/>
  <c r="G124" i="4"/>
  <c r="E124" i="4"/>
  <c r="C124" i="4"/>
  <c r="AB123" i="4"/>
  <c r="Y123" i="4"/>
  <c r="W123" i="4"/>
  <c r="V123" i="4"/>
  <c r="U123" i="4"/>
  <c r="K123" i="4"/>
  <c r="L123" i="4" s="1"/>
  <c r="X123" i="4" s="1"/>
  <c r="N123" i="4"/>
  <c r="O123" i="4"/>
  <c r="G123" i="4"/>
  <c r="E123" i="4"/>
  <c r="C123" i="4"/>
  <c r="AB122" i="4"/>
  <c r="Y122" i="4"/>
  <c r="W122" i="4"/>
  <c r="V122" i="4"/>
  <c r="U122" i="4"/>
  <c r="AA122" i="4" s="1"/>
  <c r="K122" i="4"/>
  <c r="L122" i="4"/>
  <c r="N122" i="4"/>
  <c r="O122" i="4"/>
  <c r="G122" i="4"/>
  <c r="E122" i="4"/>
  <c r="C122" i="4"/>
  <c r="AB121" i="4"/>
  <c r="Y121" i="4"/>
  <c r="W121" i="4"/>
  <c r="V121" i="4"/>
  <c r="U121" i="4"/>
  <c r="K121" i="4"/>
  <c r="O121" i="4" s="1"/>
  <c r="L121" i="4"/>
  <c r="X121" i="4" s="1"/>
  <c r="N121" i="4"/>
  <c r="G121" i="4"/>
  <c r="E121" i="4"/>
  <c r="C121" i="4"/>
  <c r="AB120" i="4"/>
  <c r="Y120" i="4"/>
  <c r="W120" i="4"/>
  <c r="V120" i="4"/>
  <c r="U120" i="4"/>
  <c r="K120" i="4"/>
  <c r="L120" i="4" s="1"/>
  <c r="X120" i="4" s="1"/>
  <c r="AA120" i="4" s="1"/>
  <c r="N120" i="4"/>
  <c r="G120" i="4"/>
  <c r="E120" i="4"/>
  <c r="C120" i="4"/>
  <c r="AB119" i="4"/>
  <c r="Y119" i="4"/>
  <c r="W119" i="4"/>
  <c r="V119" i="4"/>
  <c r="U119" i="4"/>
  <c r="K119" i="4"/>
  <c r="O119" i="4" s="1"/>
  <c r="L119" i="4"/>
  <c r="N119" i="4"/>
  <c r="X119" i="4"/>
  <c r="G119" i="4"/>
  <c r="E119" i="4"/>
  <c r="C119" i="4"/>
  <c r="AB118" i="4"/>
  <c r="U118" i="4"/>
  <c r="V118" i="4"/>
  <c r="W118" i="4"/>
  <c r="K118" i="4"/>
  <c r="L118" i="4"/>
  <c r="X118" i="4" s="1"/>
  <c r="Y118" i="4"/>
  <c r="N118" i="4"/>
  <c r="O118" i="4"/>
  <c r="G118" i="4"/>
  <c r="E118" i="4"/>
  <c r="C118" i="4"/>
  <c r="AB117" i="4"/>
  <c r="Y117" i="4"/>
  <c r="W117" i="4"/>
  <c r="U117" i="4"/>
  <c r="V117" i="4"/>
  <c r="K117" i="4"/>
  <c r="N117" i="4"/>
  <c r="G117" i="4"/>
  <c r="E117" i="4"/>
  <c r="C117" i="4"/>
  <c r="AB116" i="4"/>
  <c r="Y116" i="4"/>
  <c r="W116" i="4"/>
  <c r="V116" i="4"/>
  <c r="U116" i="4"/>
  <c r="K116" i="4"/>
  <c r="L116" i="4"/>
  <c r="N116" i="4"/>
  <c r="G116" i="4"/>
  <c r="E116" i="4"/>
  <c r="C116" i="4"/>
  <c r="AB115" i="4"/>
  <c r="Y115" i="4"/>
  <c r="W115" i="4"/>
  <c r="V115" i="4"/>
  <c r="U115" i="4"/>
  <c r="K115" i="4"/>
  <c r="L115" i="4"/>
  <c r="N115" i="4"/>
  <c r="X115" i="4"/>
  <c r="O115" i="4"/>
  <c r="G115" i="4"/>
  <c r="E115" i="4"/>
  <c r="C115" i="4"/>
  <c r="AB114" i="4"/>
  <c r="Y114" i="4"/>
  <c r="W114" i="4"/>
  <c r="V114" i="4"/>
  <c r="U114" i="4"/>
  <c r="K114" i="4"/>
  <c r="O114" i="4" s="1"/>
  <c r="L114" i="4"/>
  <c r="N114" i="4"/>
  <c r="G114" i="4"/>
  <c r="E114" i="4"/>
  <c r="C114" i="4"/>
  <c r="AB113" i="4"/>
  <c r="Y113" i="4"/>
  <c r="W113" i="4"/>
  <c r="V113" i="4"/>
  <c r="AA113" i="4" s="1"/>
  <c r="U113" i="4"/>
  <c r="K113" i="4"/>
  <c r="L113" i="4" s="1"/>
  <c r="X113" i="4" s="1"/>
  <c r="O113" i="4"/>
  <c r="N113" i="4"/>
  <c r="G113" i="4"/>
  <c r="E113" i="4"/>
  <c r="C113" i="4"/>
  <c r="AB112" i="4"/>
  <c r="Y112" i="4"/>
  <c r="W112" i="4"/>
  <c r="V112" i="4"/>
  <c r="U112" i="4"/>
  <c r="AA112" i="4" s="1"/>
  <c r="K112" i="4"/>
  <c r="L112" i="4" s="1"/>
  <c r="N112" i="4"/>
  <c r="G112" i="4"/>
  <c r="E112" i="4"/>
  <c r="C112" i="4"/>
  <c r="AB111" i="4"/>
  <c r="Y111" i="4"/>
  <c r="W111" i="4"/>
  <c r="AA111" i="4" s="1"/>
  <c r="V111" i="4"/>
  <c r="U111" i="4"/>
  <c r="K111" i="4"/>
  <c r="L111" i="4"/>
  <c r="N111" i="4"/>
  <c r="X111" i="4"/>
  <c r="O111" i="4"/>
  <c r="G111" i="4"/>
  <c r="E111" i="4"/>
  <c r="C111" i="4"/>
  <c r="AB110" i="4"/>
  <c r="Y110" i="4"/>
  <c r="W110" i="4"/>
  <c r="V110" i="4"/>
  <c r="U110" i="4"/>
  <c r="K110" i="4"/>
  <c r="N110" i="4"/>
  <c r="G110" i="4"/>
  <c r="E110" i="4"/>
  <c r="C110" i="4"/>
  <c r="AB109" i="4"/>
  <c r="Y109" i="4"/>
  <c r="W109" i="4"/>
  <c r="V109" i="4"/>
  <c r="U109" i="4"/>
  <c r="K109" i="4"/>
  <c r="O109" i="4" s="1"/>
  <c r="L109" i="4"/>
  <c r="X109" i="4"/>
  <c r="N109" i="4"/>
  <c r="G109" i="4"/>
  <c r="E109" i="4"/>
  <c r="C109" i="4"/>
  <c r="AB108" i="4"/>
  <c r="Y108" i="4"/>
  <c r="K108" i="4"/>
  <c r="L108" i="4"/>
  <c r="X108" i="4" s="1"/>
  <c r="W108" i="4"/>
  <c r="V108" i="4"/>
  <c r="U108" i="4"/>
  <c r="N108" i="4"/>
  <c r="G108" i="4"/>
  <c r="E108" i="4"/>
  <c r="C108" i="4"/>
  <c r="AB107" i="4"/>
  <c r="Y107" i="4"/>
  <c r="W107" i="4"/>
  <c r="V107" i="4"/>
  <c r="U107" i="4"/>
  <c r="K107" i="4"/>
  <c r="N107" i="4"/>
  <c r="G107" i="4"/>
  <c r="E107" i="4"/>
  <c r="C107" i="4"/>
  <c r="AB106" i="4"/>
  <c r="Y106" i="4"/>
  <c r="W106" i="4"/>
  <c r="V106" i="4"/>
  <c r="U106" i="4"/>
  <c r="K106" i="4"/>
  <c r="L106" i="4"/>
  <c r="N106" i="4"/>
  <c r="X106" i="4"/>
  <c r="G106" i="4"/>
  <c r="E106" i="4"/>
  <c r="C106" i="4"/>
  <c r="AB105" i="4"/>
  <c r="Y105" i="4"/>
  <c r="W105" i="4"/>
  <c r="V105" i="4"/>
  <c r="U105" i="4"/>
  <c r="K105" i="4"/>
  <c r="O105" i="4" s="1"/>
  <c r="N105" i="4"/>
  <c r="G105" i="4"/>
  <c r="E105" i="4"/>
  <c r="C105" i="4"/>
  <c r="AB104" i="4"/>
  <c r="Y104" i="4"/>
  <c r="W104" i="4"/>
  <c r="V104" i="4"/>
  <c r="U104" i="4"/>
  <c r="K104" i="4"/>
  <c r="L104" i="4"/>
  <c r="N104" i="4"/>
  <c r="G104" i="4"/>
  <c r="E104" i="4"/>
  <c r="C104" i="4"/>
  <c r="AB103" i="4"/>
  <c r="Y103" i="4"/>
  <c r="W103" i="4"/>
  <c r="V103" i="4"/>
  <c r="U103" i="4"/>
  <c r="K103" i="4"/>
  <c r="L103" i="4"/>
  <c r="N103" i="4"/>
  <c r="O103" i="4"/>
  <c r="G103" i="4"/>
  <c r="E103" i="4"/>
  <c r="C103" i="4"/>
  <c r="AB102" i="4"/>
  <c r="Y102" i="4"/>
  <c r="W102" i="4"/>
  <c r="V102" i="4"/>
  <c r="U102" i="4"/>
  <c r="K102" i="4"/>
  <c r="L102" i="4"/>
  <c r="X102" i="4"/>
  <c r="AA102" i="4"/>
  <c r="N102" i="4"/>
  <c r="O102" i="4"/>
  <c r="G102" i="4"/>
  <c r="E102" i="4"/>
  <c r="C102" i="4"/>
  <c r="AB101" i="4"/>
  <c r="Y101" i="4"/>
  <c r="W101" i="4"/>
  <c r="V101" i="4"/>
  <c r="U101" i="4"/>
  <c r="K101" i="4"/>
  <c r="O101" i="4" s="1"/>
  <c r="N101" i="4"/>
  <c r="G101" i="4"/>
  <c r="E101" i="4"/>
  <c r="C101" i="4"/>
  <c r="AB100" i="4"/>
  <c r="Y100" i="4"/>
  <c r="W100" i="4"/>
  <c r="V100" i="4"/>
  <c r="U100" i="4"/>
  <c r="AA100" i="4" s="1"/>
  <c r="O100" i="4"/>
  <c r="K100" i="4"/>
  <c r="L100" i="4"/>
  <c r="N100" i="4"/>
  <c r="X100" i="4"/>
  <c r="G100" i="4"/>
  <c r="E100" i="4"/>
  <c r="C100" i="4"/>
  <c r="AB99" i="4"/>
  <c r="Y99" i="4"/>
  <c r="W99" i="4"/>
  <c r="V99" i="4"/>
  <c r="U99" i="4"/>
  <c r="K99" i="4"/>
  <c r="L99" i="4"/>
  <c r="N99" i="4"/>
  <c r="X99" i="4"/>
  <c r="O99" i="4"/>
  <c r="G99" i="4"/>
  <c r="E99" i="4"/>
  <c r="C99" i="4"/>
  <c r="AB98" i="4"/>
  <c r="Y98" i="4"/>
  <c r="W98" i="4"/>
  <c r="AA98" i="4" s="1"/>
  <c r="V98" i="4"/>
  <c r="U98" i="4"/>
  <c r="K98" i="4"/>
  <c r="L98" i="4"/>
  <c r="N98" i="4"/>
  <c r="O98" i="4"/>
  <c r="G98" i="4"/>
  <c r="E98" i="4"/>
  <c r="C98" i="4"/>
  <c r="AB97" i="4"/>
  <c r="Y97" i="4"/>
  <c r="W97" i="4"/>
  <c r="V97" i="4"/>
  <c r="U97" i="4"/>
  <c r="K97" i="4"/>
  <c r="N97" i="4"/>
  <c r="G97" i="4"/>
  <c r="E97" i="4"/>
  <c r="C97" i="4"/>
  <c r="AB96" i="4"/>
  <c r="U96" i="4"/>
  <c r="V96" i="4"/>
  <c r="W96" i="4"/>
  <c r="K96" i="4"/>
  <c r="L96" i="4" s="1"/>
  <c r="X96" i="4" s="1"/>
  <c r="AA96" i="4" s="1"/>
  <c r="Y96" i="4"/>
  <c r="N96" i="4"/>
  <c r="G96" i="4"/>
  <c r="E96" i="4"/>
  <c r="C96" i="4"/>
  <c r="AB95" i="4"/>
  <c r="Y95" i="4"/>
  <c r="W95" i="4"/>
  <c r="V95" i="4"/>
  <c r="U95" i="4"/>
  <c r="K95" i="4"/>
  <c r="L95" i="4" s="1"/>
  <c r="X95" i="4" s="1"/>
  <c r="N95" i="4"/>
  <c r="O95" i="4"/>
  <c r="G95" i="4"/>
  <c r="E95" i="4"/>
  <c r="C95" i="4"/>
  <c r="AB94" i="4"/>
  <c r="U94" i="4"/>
  <c r="V94" i="4"/>
  <c r="W94" i="4"/>
  <c r="K94" i="4"/>
  <c r="O94" i="4" s="1"/>
  <c r="L94" i="4"/>
  <c r="X94" i="4" s="1"/>
  <c r="Y94" i="4"/>
  <c r="N94" i="4"/>
  <c r="G94" i="4"/>
  <c r="E94" i="4"/>
  <c r="C94" i="4"/>
  <c r="AB93" i="4"/>
  <c r="Y93" i="4"/>
  <c r="K93" i="4"/>
  <c r="L93" i="4" s="1"/>
  <c r="X93" i="4" s="1"/>
  <c r="W93" i="4"/>
  <c r="V93" i="4"/>
  <c r="U93" i="4"/>
  <c r="AA93" i="4" s="1"/>
  <c r="N93" i="4"/>
  <c r="G93" i="4"/>
  <c r="E93" i="4"/>
  <c r="C93" i="4"/>
  <c r="AB92" i="4"/>
  <c r="Y92" i="4"/>
  <c r="W92" i="4"/>
  <c r="V92" i="4"/>
  <c r="U92" i="4"/>
  <c r="O92" i="4"/>
  <c r="K92" i="4"/>
  <c r="L92" i="4"/>
  <c r="N92" i="4"/>
  <c r="X92" i="4"/>
  <c r="G92" i="4"/>
  <c r="E92" i="4"/>
  <c r="C92" i="4"/>
  <c r="AB91" i="4"/>
  <c r="Y91" i="4"/>
  <c r="W91" i="4"/>
  <c r="V91" i="4"/>
  <c r="U91" i="4"/>
  <c r="K91" i="4"/>
  <c r="O91" i="4" s="1"/>
  <c r="N91" i="4"/>
  <c r="G91" i="4"/>
  <c r="E91" i="4"/>
  <c r="C91" i="4"/>
  <c r="AB90" i="4"/>
  <c r="Y90" i="4"/>
  <c r="W90" i="4"/>
  <c r="V90" i="4"/>
  <c r="U90" i="4"/>
  <c r="K90" i="4"/>
  <c r="L90" i="4"/>
  <c r="N90" i="4"/>
  <c r="X90" i="4"/>
  <c r="G90" i="4"/>
  <c r="E90" i="4"/>
  <c r="C90" i="4"/>
  <c r="AB89" i="4"/>
  <c r="Y89" i="4"/>
  <c r="W89" i="4"/>
  <c r="V89" i="4"/>
  <c r="U89" i="4"/>
  <c r="K89" i="4"/>
  <c r="L89" i="4" s="1"/>
  <c r="X89" i="4" s="1"/>
  <c r="N89" i="4"/>
  <c r="G89" i="4"/>
  <c r="E89" i="4"/>
  <c r="C89" i="4"/>
  <c r="U88" i="4"/>
  <c r="V88" i="4"/>
  <c r="W88" i="4"/>
  <c r="K88" i="4"/>
  <c r="L88" i="4"/>
  <c r="X88" i="4" s="1"/>
  <c r="Y88" i="4"/>
  <c r="AA88" i="4"/>
  <c r="AB88" i="4"/>
  <c r="O88" i="4"/>
  <c r="N88" i="4"/>
  <c r="G88" i="4"/>
  <c r="E88" i="4"/>
  <c r="C88" i="4"/>
  <c r="AB87" i="4"/>
  <c r="Y87" i="4"/>
  <c r="W87" i="4"/>
  <c r="V87" i="4"/>
  <c r="U87" i="4"/>
  <c r="K87" i="4"/>
  <c r="O87" i="4" s="1"/>
  <c r="L87" i="4"/>
  <c r="X87" i="4" s="1"/>
  <c r="N87" i="4"/>
  <c r="G87" i="4"/>
  <c r="E87" i="4"/>
  <c r="C87" i="4"/>
  <c r="U86" i="4"/>
  <c r="AA86" i="4" s="1"/>
  <c r="V86" i="4"/>
  <c r="W86" i="4"/>
  <c r="K86" i="4"/>
  <c r="L86" i="4"/>
  <c r="X86" i="4" s="1"/>
  <c r="Y86" i="4"/>
  <c r="AB86" i="4"/>
  <c r="AC86" i="4"/>
  <c r="AD86" i="4" s="1"/>
  <c r="Q86" i="4" s="1"/>
  <c r="N86" i="4"/>
  <c r="O86" i="4"/>
  <c r="G86" i="4"/>
  <c r="E86" i="4"/>
  <c r="C86" i="4"/>
  <c r="AB85" i="4"/>
  <c r="Y85" i="4"/>
  <c r="W85" i="4"/>
  <c r="V85" i="4"/>
  <c r="U85" i="4"/>
  <c r="K85" i="4"/>
  <c r="L85" i="4" s="1"/>
  <c r="X85" i="4" s="1"/>
  <c r="N85" i="4"/>
  <c r="AA85" i="4"/>
  <c r="G85" i="4"/>
  <c r="E85" i="4"/>
  <c r="C85" i="4"/>
  <c r="AB84" i="4"/>
  <c r="Y84" i="4"/>
  <c r="W84" i="4"/>
  <c r="V84" i="4"/>
  <c r="U84" i="4"/>
  <c r="K84" i="4"/>
  <c r="O84" i="4" s="1"/>
  <c r="N84" i="4"/>
  <c r="G84" i="4"/>
  <c r="E84" i="4"/>
  <c r="C84" i="4"/>
  <c r="AB83" i="4"/>
  <c r="Y83" i="4"/>
  <c r="K83" i="4"/>
  <c r="L83" i="4"/>
  <c r="X83" i="4" s="1"/>
  <c r="U83" i="4"/>
  <c r="V83" i="4"/>
  <c r="W83" i="4"/>
  <c r="N83" i="4"/>
  <c r="O83" i="4"/>
  <c r="G83" i="4"/>
  <c r="E83" i="4"/>
  <c r="C83" i="4"/>
  <c r="AB82" i="4"/>
  <c r="Y82" i="4"/>
  <c r="W82" i="4"/>
  <c r="V82" i="4"/>
  <c r="U82" i="4"/>
  <c r="K82" i="4"/>
  <c r="O82" i="4" s="1"/>
  <c r="N82" i="4"/>
  <c r="G82" i="4"/>
  <c r="E82" i="4"/>
  <c r="C82" i="4"/>
  <c r="AB81" i="4"/>
  <c r="Y81" i="4"/>
  <c r="W81" i="4"/>
  <c r="U81" i="4"/>
  <c r="AA81" i="4" s="1"/>
  <c r="V81" i="4"/>
  <c r="K81" i="4"/>
  <c r="L81" i="4" s="1"/>
  <c r="X81" i="4" s="1"/>
  <c r="O81" i="4"/>
  <c r="N81" i="4"/>
  <c r="G81" i="4"/>
  <c r="E81" i="4"/>
  <c r="C81" i="4"/>
  <c r="AB80" i="4"/>
  <c r="Y80" i="4"/>
  <c r="W80" i="4"/>
  <c r="V80" i="4"/>
  <c r="U80" i="4"/>
  <c r="K80" i="4"/>
  <c r="L80" i="4" s="1"/>
  <c r="X80" i="4" s="1"/>
  <c r="N80" i="4"/>
  <c r="G80" i="4"/>
  <c r="E80" i="4"/>
  <c r="C80" i="4"/>
  <c r="AB79" i="4"/>
  <c r="Y79" i="4"/>
  <c r="W79" i="4"/>
  <c r="V79" i="4"/>
  <c r="U79" i="4"/>
  <c r="K79" i="4"/>
  <c r="O79" i="4" s="1"/>
  <c r="L79" i="4"/>
  <c r="X79" i="4" s="1"/>
  <c r="AA79" i="4" s="1"/>
  <c r="N79" i="4"/>
  <c r="G79" i="4"/>
  <c r="E79" i="4"/>
  <c r="C79" i="4"/>
  <c r="AB78" i="4"/>
  <c r="Y78" i="4"/>
  <c r="W78" i="4"/>
  <c r="V78" i="4"/>
  <c r="AA78" i="4" s="1"/>
  <c r="AC78" i="4" s="1"/>
  <c r="U78" i="4"/>
  <c r="K78" i="4"/>
  <c r="L78" i="4" s="1"/>
  <c r="X78" i="4" s="1"/>
  <c r="N78" i="4"/>
  <c r="O78" i="4"/>
  <c r="G78" i="4"/>
  <c r="E78" i="4"/>
  <c r="C78" i="4"/>
  <c r="AB77" i="4"/>
  <c r="Y77" i="4"/>
  <c r="W77" i="4"/>
  <c r="V77" i="4"/>
  <c r="U77" i="4"/>
  <c r="K77" i="4"/>
  <c r="N77" i="4"/>
  <c r="G77" i="4"/>
  <c r="E77" i="4"/>
  <c r="C77" i="4"/>
  <c r="AB76" i="4"/>
  <c r="Y76" i="4"/>
  <c r="W76" i="4"/>
  <c r="V76" i="4"/>
  <c r="U76" i="4"/>
  <c r="K76" i="4"/>
  <c r="O76" i="4" s="1"/>
  <c r="L76" i="4"/>
  <c r="X76" i="4" s="1"/>
  <c r="AA76" i="4" s="1"/>
  <c r="N76" i="4"/>
  <c r="G76" i="4"/>
  <c r="E76" i="4"/>
  <c r="C76" i="4"/>
  <c r="AB75" i="4"/>
  <c r="Y75" i="4"/>
  <c r="W75" i="4"/>
  <c r="V75" i="4"/>
  <c r="AA75" i="4" s="1"/>
  <c r="U75" i="4"/>
  <c r="K75" i="4"/>
  <c r="L75" i="4" s="1"/>
  <c r="X75" i="4" s="1"/>
  <c r="O75" i="4"/>
  <c r="N75" i="4"/>
  <c r="G75" i="4"/>
  <c r="E75" i="4"/>
  <c r="C75" i="4"/>
  <c r="AB74" i="4"/>
  <c r="Y74" i="4"/>
  <c r="W74" i="4"/>
  <c r="V74" i="4"/>
  <c r="U74" i="4"/>
  <c r="K74" i="4"/>
  <c r="N74" i="4"/>
  <c r="G74" i="4"/>
  <c r="E74" i="4"/>
  <c r="C74" i="4"/>
  <c r="AB73" i="4"/>
  <c r="Y73" i="4"/>
  <c r="W73" i="4"/>
  <c r="V73" i="4"/>
  <c r="U73" i="4"/>
  <c r="K73" i="4"/>
  <c r="L73" i="4" s="1"/>
  <c r="X73" i="4" s="1"/>
  <c r="AA73" i="4"/>
  <c r="O73" i="4"/>
  <c r="N73" i="4"/>
  <c r="G73" i="4"/>
  <c r="E73" i="4"/>
  <c r="C73" i="4"/>
  <c r="AB72" i="4"/>
  <c r="Y72" i="4"/>
  <c r="W72" i="4"/>
  <c r="V72" i="4"/>
  <c r="U72" i="4"/>
  <c r="K72" i="4"/>
  <c r="L72" i="4" s="1"/>
  <c r="X72" i="4" s="1"/>
  <c r="N72" i="4"/>
  <c r="G72" i="4"/>
  <c r="E72" i="4"/>
  <c r="C72" i="4"/>
  <c r="AB71" i="4"/>
  <c r="Y71" i="4"/>
  <c r="W71" i="4"/>
  <c r="V71" i="4"/>
  <c r="U71" i="4"/>
  <c r="O71" i="4"/>
  <c r="K71" i="4"/>
  <c r="L71" i="4" s="1"/>
  <c r="X71" i="4" s="1"/>
  <c r="N71" i="4"/>
  <c r="G71" i="4"/>
  <c r="E71" i="4"/>
  <c r="C71" i="4"/>
  <c r="AB70" i="4"/>
  <c r="Y70" i="4"/>
  <c r="W70" i="4"/>
  <c r="V70" i="4"/>
  <c r="U70" i="4"/>
  <c r="K70" i="4"/>
  <c r="O70" i="4" s="1"/>
  <c r="N70" i="4"/>
  <c r="G70" i="4"/>
  <c r="E70" i="4"/>
  <c r="C70" i="4"/>
  <c r="AB69" i="4"/>
  <c r="Y69" i="4"/>
  <c r="W69" i="4"/>
  <c r="V69" i="4"/>
  <c r="U69" i="4"/>
  <c r="K69" i="4"/>
  <c r="L69" i="4" s="1"/>
  <c r="X69" i="4" s="1"/>
  <c r="O69" i="4"/>
  <c r="N69" i="4"/>
  <c r="G69" i="4"/>
  <c r="E69" i="4"/>
  <c r="C69" i="4"/>
  <c r="AB68" i="4"/>
  <c r="Y68" i="4"/>
  <c r="W68" i="4"/>
  <c r="V68" i="4"/>
  <c r="U68" i="4"/>
  <c r="K68" i="4"/>
  <c r="N68" i="4"/>
  <c r="G68" i="4"/>
  <c r="E68" i="4"/>
  <c r="C68" i="4"/>
  <c r="AB67" i="4"/>
  <c r="Y67" i="4"/>
  <c r="W67" i="4"/>
  <c r="V67" i="4"/>
  <c r="U67" i="4"/>
  <c r="K67" i="4"/>
  <c r="L67" i="4" s="1"/>
  <c r="X67" i="4" s="1"/>
  <c r="AA67" i="4" s="1"/>
  <c r="O67" i="4"/>
  <c r="N67" i="4"/>
  <c r="G67" i="4"/>
  <c r="E67" i="4"/>
  <c r="C67" i="4"/>
  <c r="AB66" i="4"/>
  <c r="Y66" i="4"/>
  <c r="W66" i="4"/>
  <c r="AA66" i="4" s="1"/>
  <c r="V66" i="4"/>
  <c r="U66" i="4"/>
  <c r="K66" i="4"/>
  <c r="L66" i="4" s="1"/>
  <c r="N66" i="4"/>
  <c r="G66" i="4"/>
  <c r="E66" i="4"/>
  <c r="C66" i="4"/>
  <c r="AB65" i="4"/>
  <c r="Y65" i="4"/>
  <c r="W65" i="4"/>
  <c r="V65" i="4"/>
  <c r="U65" i="4"/>
  <c r="K65" i="4"/>
  <c r="O65" i="4" s="1"/>
  <c r="L65" i="4"/>
  <c r="X65" i="4"/>
  <c r="N65" i="4"/>
  <c r="G65" i="4"/>
  <c r="E65" i="4"/>
  <c r="C65" i="4"/>
  <c r="AB64" i="4"/>
  <c r="Y64" i="4"/>
  <c r="W64" i="4"/>
  <c r="V64" i="4"/>
  <c r="U64" i="4"/>
  <c r="K64" i="4"/>
  <c r="L64" i="4" s="1"/>
  <c r="X64" i="4" s="1"/>
  <c r="AA64" i="4" s="1"/>
  <c r="N64" i="4"/>
  <c r="G64" i="4"/>
  <c r="E64" i="4"/>
  <c r="C64" i="4"/>
  <c r="AB63" i="4"/>
  <c r="Y63" i="4"/>
  <c r="W63" i="4"/>
  <c r="V63" i="4"/>
  <c r="U63" i="4"/>
  <c r="K63" i="4"/>
  <c r="O63" i="4" s="1"/>
  <c r="N63" i="4"/>
  <c r="G63" i="4"/>
  <c r="E63" i="4"/>
  <c r="C63" i="4"/>
  <c r="AB62" i="4"/>
  <c r="Y62" i="4"/>
  <c r="W62" i="4"/>
  <c r="V62" i="4"/>
  <c r="U62" i="4"/>
  <c r="K62" i="4"/>
  <c r="O62" i="4" s="1"/>
  <c r="L62" i="4"/>
  <c r="X62" i="4" s="1"/>
  <c r="N62" i="4"/>
  <c r="G62" i="4"/>
  <c r="E62" i="4"/>
  <c r="C62" i="4"/>
  <c r="AB61" i="4"/>
  <c r="Y61" i="4"/>
  <c r="AA61" i="4" s="1"/>
  <c r="W61" i="4"/>
  <c r="V61" i="4"/>
  <c r="U61" i="4"/>
  <c r="K61" i="4"/>
  <c r="L61" i="4" s="1"/>
  <c r="X61" i="4" s="1"/>
  <c r="O61" i="4"/>
  <c r="N61" i="4"/>
  <c r="G61" i="4"/>
  <c r="E61" i="4"/>
  <c r="C61" i="4"/>
  <c r="AB60" i="4"/>
  <c r="Y60" i="4"/>
  <c r="W60" i="4"/>
  <c r="V60" i="4"/>
  <c r="U60" i="4"/>
  <c r="K60" i="4"/>
  <c r="L60" i="4" s="1"/>
  <c r="X60" i="4" s="1"/>
  <c r="AA60" i="4" s="1"/>
  <c r="N60" i="4"/>
  <c r="G60" i="4"/>
  <c r="E60" i="4"/>
  <c r="C60" i="4"/>
  <c r="AB59" i="4"/>
  <c r="Y59" i="4"/>
  <c r="W59" i="4"/>
  <c r="V59" i="4"/>
  <c r="U59" i="4"/>
  <c r="AA59" i="4" s="1"/>
  <c r="K59" i="4"/>
  <c r="O59" i="4" s="1"/>
  <c r="L59" i="4"/>
  <c r="X59" i="4"/>
  <c r="N59" i="4"/>
  <c r="G59" i="4"/>
  <c r="E59" i="4"/>
  <c r="C59" i="4"/>
  <c r="AB58" i="4"/>
  <c r="Y58" i="4"/>
  <c r="W58" i="4"/>
  <c r="V58" i="4"/>
  <c r="U58" i="4"/>
  <c r="K58" i="4"/>
  <c r="L58" i="4" s="1"/>
  <c r="N58" i="4"/>
  <c r="O58" i="4"/>
  <c r="G58" i="4"/>
  <c r="E58" i="4"/>
  <c r="C58" i="4"/>
  <c r="AB57" i="4"/>
  <c r="Y57" i="4"/>
  <c r="W57" i="4"/>
  <c r="V57" i="4"/>
  <c r="U57" i="4"/>
  <c r="K57" i="4"/>
  <c r="N57" i="4"/>
  <c r="G57" i="4"/>
  <c r="E57" i="4"/>
  <c r="C57" i="4"/>
  <c r="AB56" i="4"/>
  <c r="Y56" i="4"/>
  <c r="W56" i="4"/>
  <c r="V56" i="4"/>
  <c r="AA56" i="4" s="1"/>
  <c r="U56" i="4"/>
  <c r="K56" i="4"/>
  <c r="L56" i="4"/>
  <c r="X56" i="4" s="1"/>
  <c r="N56" i="4"/>
  <c r="G56" i="4"/>
  <c r="E56" i="4"/>
  <c r="C56" i="4"/>
  <c r="AB55" i="4"/>
  <c r="Y55" i="4"/>
  <c r="W55" i="4"/>
  <c r="V55" i="4"/>
  <c r="U55" i="4"/>
  <c r="K55" i="4"/>
  <c r="N55" i="4"/>
  <c r="G55" i="4"/>
  <c r="E55" i="4"/>
  <c r="C55" i="4"/>
  <c r="AB54" i="4"/>
  <c r="Y54" i="4"/>
  <c r="W54" i="4"/>
  <c r="V54" i="4"/>
  <c r="U54" i="4"/>
  <c r="K54" i="4"/>
  <c r="N54" i="4"/>
  <c r="G54" i="4"/>
  <c r="E54" i="4"/>
  <c r="C54" i="4"/>
  <c r="AB53" i="4"/>
  <c r="Y53" i="4"/>
  <c r="W53" i="4"/>
  <c r="V53" i="4"/>
  <c r="U53" i="4"/>
  <c r="K53" i="4"/>
  <c r="O53" i="4" s="1"/>
  <c r="L53" i="4"/>
  <c r="X53" i="4"/>
  <c r="N53" i="4"/>
  <c r="G53" i="4"/>
  <c r="E53" i="4"/>
  <c r="C53" i="4"/>
  <c r="AB52" i="4"/>
  <c r="Y52" i="4"/>
  <c r="W52" i="4"/>
  <c r="V52" i="4"/>
  <c r="U52" i="4"/>
  <c r="K52" i="4"/>
  <c r="L52" i="4" s="1"/>
  <c r="N52" i="4"/>
  <c r="O52" i="4"/>
  <c r="G52" i="4"/>
  <c r="E52" i="4"/>
  <c r="C52" i="4"/>
  <c r="AB51" i="4"/>
  <c r="Y51" i="4"/>
  <c r="W51" i="4"/>
  <c r="V51" i="4"/>
  <c r="U51" i="4"/>
  <c r="AA51" i="4" s="1"/>
  <c r="K51" i="4"/>
  <c r="L51" i="4" s="1"/>
  <c r="X51" i="4" s="1"/>
  <c r="N51" i="4"/>
  <c r="G51" i="4"/>
  <c r="E51" i="4"/>
  <c r="C51" i="4"/>
  <c r="AB50" i="4"/>
  <c r="Y50" i="4"/>
  <c r="W50" i="4"/>
  <c r="V50" i="4"/>
  <c r="U50" i="4"/>
  <c r="K50" i="4"/>
  <c r="O50" i="4" s="1"/>
  <c r="N50" i="4"/>
  <c r="G50" i="4"/>
  <c r="E50" i="4"/>
  <c r="C50" i="4"/>
  <c r="AB49" i="4"/>
  <c r="Y49" i="4"/>
  <c r="W49" i="4"/>
  <c r="V49" i="4"/>
  <c r="U49" i="4"/>
  <c r="K49" i="4"/>
  <c r="L49" i="4" s="1"/>
  <c r="X49" i="4" s="1"/>
  <c r="O49" i="4"/>
  <c r="N49" i="4"/>
  <c r="G49" i="4"/>
  <c r="E49" i="4"/>
  <c r="C49" i="4"/>
  <c r="AB48" i="4"/>
  <c r="Y48" i="4"/>
  <c r="W48" i="4"/>
  <c r="V48" i="4"/>
  <c r="U48" i="4"/>
  <c r="K48" i="4"/>
  <c r="L48" i="4" s="1"/>
  <c r="X48" i="4" s="1"/>
  <c r="N48" i="4"/>
  <c r="G48" i="4"/>
  <c r="E48" i="4"/>
  <c r="C48" i="4"/>
  <c r="AB47" i="4"/>
  <c r="Y47" i="4"/>
  <c r="W47" i="4"/>
  <c r="V47" i="4"/>
  <c r="U47" i="4"/>
  <c r="K47" i="4"/>
  <c r="O47" i="4" s="1"/>
  <c r="L47" i="4"/>
  <c r="X47" i="4" s="1"/>
  <c r="N47" i="4"/>
  <c r="G47" i="4"/>
  <c r="E47" i="4"/>
  <c r="C47" i="4"/>
  <c r="AB46" i="4"/>
  <c r="Y46" i="4"/>
  <c r="W46" i="4"/>
  <c r="V46" i="4"/>
  <c r="AA46" i="4" s="1"/>
  <c r="AC46" i="4" s="1"/>
  <c r="U46" i="4"/>
  <c r="K46" i="4"/>
  <c r="L46" i="4" s="1"/>
  <c r="X46" i="4" s="1"/>
  <c r="N46" i="4"/>
  <c r="O46" i="4"/>
  <c r="G46" i="4"/>
  <c r="E46" i="4"/>
  <c r="C46" i="4"/>
  <c r="AB45" i="4"/>
  <c r="Y45" i="4"/>
  <c r="W45" i="4"/>
  <c r="V45" i="4"/>
  <c r="U45" i="4"/>
  <c r="AA45" i="4" s="1"/>
  <c r="K45" i="4"/>
  <c r="L45" i="4" s="1"/>
  <c r="X45" i="4" s="1"/>
  <c r="O45" i="4"/>
  <c r="N45" i="4"/>
  <c r="G45" i="4"/>
  <c r="E45" i="4"/>
  <c r="C45" i="4"/>
  <c r="AB44" i="4"/>
  <c r="Y44" i="4"/>
  <c r="W44" i="4"/>
  <c r="V44" i="4"/>
  <c r="U44" i="4"/>
  <c r="K44" i="4"/>
  <c r="N44" i="4"/>
  <c r="G44" i="4"/>
  <c r="E44" i="4"/>
  <c r="C44" i="4"/>
  <c r="AB43" i="4"/>
  <c r="Y43" i="4"/>
  <c r="W43" i="4"/>
  <c r="V43" i="4"/>
  <c r="U43" i="4"/>
  <c r="K43" i="4"/>
  <c r="L43" i="4" s="1"/>
  <c r="X43" i="4"/>
  <c r="O43" i="4"/>
  <c r="N43" i="4"/>
  <c r="G43" i="4"/>
  <c r="E43" i="4"/>
  <c r="C43" i="4"/>
  <c r="AB42" i="4"/>
  <c r="Y42" i="4"/>
  <c r="W42" i="4"/>
  <c r="V42" i="4"/>
  <c r="U42" i="4"/>
  <c r="K42" i="4"/>
  <c r="N42" i="4"/>
  <c r="G42" i="4"/>
  <c r="E42" i="4"/>
  <c r="C42" i="4"/>
  <c r="AB41" i="4"/>
  <c r="Y41" i="4"/>
  <c r="W41" i="4"/>
  <c r="V41" i="4"/>
  <c r="U41" i="4"/>
  <c r="K41" i="4"/>
  <c r="L41" i="4" s="1"/>
  <c r="X41" i="4" s="1"/>
  <c r="AA41" i="4" s="1"/>
  <c r="AC41" i="4" s="1"/>
  <c r="AD41" i="4" s="1"/>
  <c r="Q41" i="4" s="1"/>
  <c r="O41" i="4"/>
  <c r="N41" i="4"/>
  <c r="G41" i="4"/>
  <c r="E41" i="4"/>
  <c r="C41" i="4"/>
  <c r="AB40" i="4"/>
  <c r="Y40" i="4"/>
  <c r="W40" i="4"/>
  <c r="V40" i="4"/>
  <c r="U40" i="4"/>
  <c r="K40" i="4"/>
  <c r="L40" i="4" s="1"/>
  <c r="X40" i="4" s="1"/>
  <c r="N40" i="4"/>
  <c r="AA40" i="4"/>
  <c r="G40" i="4"/>
  <c r="E40" i="4"/>
  <c r="C40" i="4"/>
  <c r="AB39" i="4"/>
  <c r="Y39" i="4"/>
  <c r="W39" i="4"/>
  <c r="V39" i="4"/>
  <c r="U39" i="4"/>
  <c r="AA39" i="4" s="1"/>
  <c r="O39" i="4"/>
  <c r="K39" i="4"/>
  <c r="L39" i="4" s="1"/>
  <c r="X39" i="4" s="1"/>
  <c r="N39" i="4"/>
  <c r="G39" i="4"/>
  <c r="E39" i="4"/>
  <c r="C39" i="4"/>
  <c r="AB38" i="4"/>
  <c r="Y38" i="4"/>
  <c r="W38" i="4"/>
  <c r="V38" i="4"/>
  <c r="U38" i="4"/>
  <c r="K38" i="4"/>
  <c r="L38" i="4" s="1"/>
  <c r="N38" i="4"/>
  <c r="G38" i="4"/>
  <c r="E38" i="4"/>
  <c r="C38" i="4"/>
  <c r="AB37" i="4"/>
  <c r="Y37" i="4"/>
  <c r="W37" i="4"/>
  <c r="V37" i="4"/>
  <c r="U37" i="4"/>
  <c r="O37" i="4"/>
  <c r="K37" i="4"/>
  <c r="L37" i="4"/>
  <c r="N37" i="4"/>
  <c r="X37" i="4"/>
  <c r="G37" i="4"/>
  <c r="E37" i="4"/>
  <c r="C37" i="4"/>
  <c r="AB36" i="4"/>
  <c r="Y36" i="4"/>
  <c r="W36" i="4"/>
  <c r="V36" i="4"/>
  <c r="U36" i="4"/>
  <c r="K36" i="4"/>
  <c r="L36" i="4"/>
  <c r="N36" i="4"/>
  <c r="O36" i="4"/>
  <c r="G36" i="4"/>
  <c r="E36" i="4"/>
  <c r="C36" i="4"/>
  <c r="AB35" i="4"/>
  <c r="Y35" i="4"/>
  <c r="W35" i="4"/>
  <c r="V35" i="4"/>
  <c r="U35" i="4"/>
  <c r="AA35" i="4" s="1"/>
  <c r="K35" i="4"/>
  <c r="L35" i="4"/>
  <c r="X35" i="4" s="1"/>
  <c r="O35" i="4"/>
  <c r="N35" i="4"/>
  <c r="G35" i="4"/>
  <c r="E35" i="4"/>
  <c r="C35" i="4"/>
  <c r="AB34" i="4"/>
  <c r="Y34" i="4"/>
  <c r="W34" i="4"/>
  <c r="V34" i="4"/>
  <c r="U34" i="4"/>
  <c r="K34" i="4"/>
  <c r="L34" i="4"/>
  <c r="N34" i="4"/>
  <c r="O34" i="4"/>
  <c r="G34" i="4"/>
  <c r="E34" i="4"/>
  <c r="C34" i="4"/>
  <c r="AB33" i="4"/>
  <c r="Y33" i="4"/>
  <c r="W33" i="4"/>
  <c r="V33" i="4"/>
  <c r="U33" i="4"/>
  <c r="K33" i="4"/>
  <c r="N33" i="4"/>
  <c r="G33" i="4"/>
  <c r="E33" i="4"/>
  <c r="C33" i="4"/>
  <c r="AB32" i="4"/>
  <c r="Y32" i="4"/>
  <c r="W32" i="4"/>
  <c r="V32" i="4"/>
  <c r="U32" i="4"/>
  <c r="K32" i="4"/>
  <c r="L32" i="4" s="1"/>
  <c r="X32" i="4" s="1"/>
  <c r="AA32" i="4" s="1"/>
  <c r="AC32" i="4" s="1"/>
  <c r="N32" i="4"/>
  <c r="G32" i="4"/>
  <c r="E32" i="4"/>
  <c r="C32" i="4"/>
  <c r="AB31" i="4"/>
  <c r="Y31" i="4"/>
  <c r="W31" i="4"/>
  <c r="V31" i="4"/>
  <c r="U31" i="4"/>
  <c r="K31" i="4"/>
  <c r="O31" i="4" s="1"/>
  <c r="N31" i="4"/>
  <c r="G31" i="4"/>
  <c r="E31" i="4"/>
  <c r="C31" i="4"/>
  <c r="AB30" i="4"/>
  <c r="Y30" i="4"/>
  <c r="W30" i="4"/>
  <c r="V30" i="4"/>
  <c r="U30" i="4"/>
  <c r="K30" i="4"/>
  <c r="N30" i="4"/>
  <c r="G30" i="4"/>
  <c r="E30" i="4"/>
  <c r="C30" i="4"/>
  <c r="AB29" i="4"/>
  <c r="Y29" i="4"/>
  <c r="W29" i="4"/>
  <c r="V29" i="4"/>
  <c r="U29" i="4"/>
  <c r="K29" i="4"/>
  <c r="L29" i="4" s="1"/>
  <c r="X29" i="4" s="1"/>
  <c r="O29" i="4"/>
  <c r="N29" i="4"/>
  <c r="G29" i="4"/>
  <c r="E29" i="4"/>
  <c r="C29" i="4"/>
  <c r="AB28" i="4"/>
  <c r="Y28" i="4"/>
  <c r="W28" i="4"/>
  <c r="V28" i="4"/>
  <c r="AA28" i="4" s="1"/>
  <c r="U28" i="4"/>
  <c r="K28" i="4"/>
  <c r="L28" i="4" s="1"/>
  <c r="N28" i="4"/>
  <c r="G28" i="4"/>
  <c r="E28" i="4"/>
  <c r="C28" i="4"/>
  <c r="AB27" i="4"/>
  <c r="Y27" i="4"/>
  <c r="W27" i="4"/>
  <c r="V27" i="4"/>
  <c r="U27" i="4"/>
  <c r="K27" i="4"/>
  <c r="L27" i="4" s="1"/>
  <c r="X27" i="4" s="1"/>
  <c r="N27" i="4"/>
  <c r="G27" i="4"/>
  <c r="E27" i="4"/>
  <c r="C27" i="4"/>
  <c r="AB26" i="4"/>
  <c r="Y26" i="4"/>
  <c r="W26" i="4"/>
  <c r="V26" i="4"/>
  <c r="U26" i="4"/>
  <c r="K26" i="4"/>
  <c r="N26" i="4"/>
  <c r="G26" i="4"/>
  <c r="E26" i="4"/>
  <c r="C26" i="4"/>
  <c r="AB25" i="4"/>
  <c r="Y25" i="4"/>
  <c r="W25" i="4"/>
  <c r="AA25" i="4" s="1"/>
  <c r="V25" i="4"/>
  <c r="U25" i="4"/>
  <c r="O25" i="4"/>
  <c r="K25" i="4"/>
  <c r="L25" i="4"/>
  <c r="N25" i="4"/>
  <c r="X25" i="4"/>
  <c r="G25" i="4"/>
  <c r="E25" i="4"/>
  <c r="C25" i="4"/>
  <c r="AB24" i="4"/>
  <c r="Y24" i="4"/>
  <c r="W24" i="4"/>
  <c r="V24" i="4"/>
  <c r="U24" i="4"/>
  <c r="K24" i="4"/>
  <c r="L24" i="4" s="1"/>
  <c r="X24" i="4" s="1"/>
  <c r="N24" i="4"/>
  <c r="G24" i="4"/>
  <c r="E24" i="4"/>
  <c r="C24" i="4"/>
  <c r="AB23" i="4"/>
  <c r="Y23" i="4"/>
  <c r="W23" i="4"/>
  <c r="V23" i="4"/>
  <c r="U23" i="4"/>
  <c r="K23" i="4"/>
  <c r="L23" i="4" s="1"/>
  <c r="X23" i="4" s="1"/>
  <c r="AA23" i="4" s="1"/>
  <c r="O23" i="4"/>
  <c r="N23" i="4"/>
  <c r="G23" i="4"/>
  <c r="E23" i="4"/>
  <c r="C23" i="4"/>
  <c r="AB22" i="4"/>
  <c r="Y22" i="4"/>
  <c r="W22" i="4"/>
  <c r="V22" i="4"/>
  <c r="U22" i="4"/>
  <c r="K22" i="4"/>
  <c r="N22" i="4"/>
  <c r="G22" i="4"/>
  <c r="E22" i="4"/>
  <c r="C22" i="4"/>
  <c r="AB21" i="4"/>
  <c r="Y21" i="4"/>
  <c r="W21" i="4"/>
  <c r="V21" i="4"/>
  <c r="U21" i="4"/>
  <c r="K21" i="4"/>
  <c r="O21" i="4" s="1"/>
  <c r="L21" i="4"/>
  <c r="X21" i="4" s="1"/>
  <c r="N21" i="4"/>
  <c r="G21" i="4"/>
  <c r="E21" i="4"/>
  <c r="C21" i="4"/>
  <c r="AB20" i="4"/>
  <c r="Y20" i="4"/>
  <c r="W20" i="4"/>
  <c r="V20" i="4"/>
  <c r="U20" i="4"/>
  <c r="K20" i="4"/>
  <c r="N20" i="4"/>
  <c r="G20" i="4"/>
  <c r="E20" i="4"/>
  <c r="C20" i="4"/>
  <c r="AB19" i="4"/>
  <c r="Y19" i="4"/>
  <c r="W19" i="4"/>
  <c r="AA19" i="4" s="1"/>
  <c r="V19" i="4"/>
  <c r="U19" i="4"/>
  <c r="O19" i="4"/>
  <c r="K19" i="4"/>
  <c r="L19" i="4"/>
  <c r="N19" i="4"/>
  <c r="X19" i="4"/>
  <c r="G19" i="4"/>
  <c r="E19" i="4"/>
  <c r="C19" i="4"/>
  <c r="AB18" i="4"/>
  <c r="Y18" i="4"/>
  <c r="W18" i="4"/>
  <c r="V18" i="4"/>
  <c r="U18" i="4"/>
  <c r="K18" i="4"/>
  <c r="N18" i="4"/>
  <c r="G18" i="4"/>
  <c r="E18" i="4"/>
  <c r="AB17" i="4"/>
  <c r="Y17" i="4"/>
  <c r="W17" i="4"/>
  <c r="V17" i="4"/>
  <c r="U17" i="4"/>
  <c r="K17" i="4"/>
  <c r="N17" i="4"/>
  <c r="G17" i="4"/>
  <c r="E17" i="4"/>
  <c r="AB16" i="4"/>
  <c r="Y16" i="4"/>
  <c r="W16" i="4"/>
  <c r="V16" i="4"/>
  <c r="U16" i="4"/>
  <c r="K16" i="4"/>
  <c r="L16" i="4" s="1"/>
  <c r="X16" i="4" s="1"/>
  <c r="N16" i="4"/>
  <c r="G16" i="4"/>
  <c r="E16" i="4"/>
  <c r="AB15" i="4"/>
  <c r="Y15" i="4"/>
  <c r="W15" i="4"/>
  <c r="V15" i="4"/>
  <c r="U15" i="4"/>
  <c r="K15" i="4"/>
  <c r="N15" i="4"/>
  <c r="G15" i="4"/>
  <c r="E15" i="4"/>
  <c r="G13" i="3"/>
  <c r="C10" i="4" s="1"/>
  <c r="AB14" i="4"/>
  <c r="Y14" i="4"/>
  <c r="W14" i="4"/>
  <c r="V14" i="4"/>
  <c r="U14" i="4"/>
  <c r="K14" i="4"/>
  <c r="L14" i="4" s="1"/>
  <c r="X14" i="4" s="1"/>
  <c r="N14" i="4"/>
  <c r="O14" i="4"/>
  <c r="G14" i="4"/>
  <c r="E14" i="4"/>
  <c r="AB13" i="4"/>
  <c r="Y13" i="4"/>
  <c r="W13" i="4"/>
  <c r="V13" i="4"/>
  <c r="U13" i="4"/>
  <c r="K13" i="4"/>
  <c r="N13" i="4"/>
  <c r="G13" i="4"/>
  <c r="E13" i="4"/>
  <c r="G11" i="3"/>
  <c r="AB12" i="4"/>
  <c r="Y12" i="4"/>
  <c r="W12" i="4"/>
  <c r="V12" i="4"/>
  <c r="U12" i="4"/>
  <c r="K12" i="4"/>
  <c r="L12" i="4" s="1"/>
  <c r="X12" i="4" s="1"/>
  <c r="N12" i="4"/>
  <c r="O12" i="4"/>
  <c r="G12" i="4"/>
  <c r="E12" i="4"/>
  <c r="AB11" i="4"/>
  <c r="Y11" i="4"/>
  <c r="W11" i="4"/>
  <c r="V11" i="4"/>
  <c r="U11" i="4"/>
  <c r="K11" i="4"/>
  <c r="N11" i="4"/>
  <c r="G11" i="4"/>
  <c r="E11" i="4"/>
  <c r="AB10" i="4"/>
  <c r="Y10" i="4"/>
  <c r="W10" i="4"/>
  <c r="V10" i="4"/>
  <c r="U10" i="4"/>
  <c r="K10" i="4"/>
  <c r="L10" i="4" s="1"/>
  <c r="N10" i="4"/>
  <c r="O10" i="4"/>
  <c r="G10" i="4"/>
  <c r="E10" i="4"/>
  <c r="AB9" i="4"/>
  <c r="Y9" i="4"/>
  <c r="W9" i="4"/>
  <c r="V9" i="4"/>
  <c r="U9" i="4"/>
  <c r="K9" i="4"/>
  <c r="L9" i="4" s="1"/>
  <c r="X9" i="4" s="1"/>
  <c r="N9" i="4"/>
  <c r="G9" i="4"/>
  <c r="E9" i="4"/>
  <c r="AB8" i="4"/>
  <c r="Y8" i="4"/>
  <c r="W8" i="4"/>
  <c r="V8" i="4"/>
  <c r="U8" i="4"/>
  <c r="K8" i="4"/>
  <c r="L8" i="4"/>
  <c r="X8" i="4" s="1"/>
  <c r="N8" i="4"/>
  <c r="G8" i="4"/>
  <c r="E8" i="4"/>
  <c r="AB7" i="4"/>
  <c r="Y7" i="4"/>
  <c r="W7" i="4"/>
  <c r="V7" i="4"/>
  <c r="U7" i="4"/>
  <c r="K7" i="4"/>
  <c r="L7" i="4"/>
  <c r="X7" i="4" s="1"/>
  <c r="O7" i="4"/>
  <c r="N7" i="4"/>
  <c r="G7" i="4"/>
  <c r="E7" i="4"/>
  <c r="G12" i="3"/>
  <c r="AB6" i="4"/>
  <c r="Y6" i="4"/>
  <c r="W6" i="4"/>
  <c r="V6" i="4"/>
  <c r="U6" i="4"/>
  <c r="K6" i="4"/>
  <c r="O6" i="4" s="1"/>
  <c r="L6" i="4"/>
  <c r="N6" i="4"/>
  <c r="G6" i="4"/>
  <c r="E6" i="4"/>
  <c r="AB5" i="4"/>
  <c r="Y5" i="4"/>
  <c r="W5" i="4"/>
  <c r="V5" i="4"/>
  <c r="U5" i="4"/>
  <c r="K5" i="4"/>
  <c r="L5" i="4"/>
  <c r="X5" i="4" s="1"/>
  <c r="N5" i="4"/>
  <c r="G5" i="4"/>
  <c r="E5" i="4"/>
  <c r="U4" i="4"/>
  <c r="C3" i="4"/>
  <c r="D3" i="4"/>
  <c r="G49" i="3"/>
  <c r="G48" i="3"/>
  <c r="G47" i="3"/>
  <c r="G46" i="3"/>
  <c r="G45" i="3"/>
  <c r="G44" i="3"/>
  <c r="G26" i="3"/>
  <c r="G17" i="3"/>
  <c r="G16" i="3"/>
  <c r="G15" i="3"/>
  <c r="C18" i="4" s="1"/>
  <c r="G14" i="3"/>
  <c r="AE36" i="1"/>
  <c r="J36" i="1"/>
  <c r="AE35" i="1"/>
  <c r="J35" i="1"/>
  <c r="AE33" i="1"/>
  <c r="AE32" i="1"/>
  <c r="O12" i="12"/>
  <c r="O16" i="12"/>
  <c r="X7" i="12"/>
  <c r="X6" i="12"/>
  <c r="AA23" i="12"/>
  <c r="AC23" i="12"/>
  <c r="AA8" i="12"/>
  <c r="X28" i="4"/>
  <c r="AC45" i="4"/>
  <c r="AD45" i="4"/>
  <c r="Q45" i="4" s="1"/>
  <c r="AC158" i="4"/>
  <c r="AD158" i="4" s="1"/>
  <c r="Q158" i="4" s="1"/>
  <c r="AA37" i="4"/>
  <c r="AC102" i="4"/>
  <c r="AD102" i="4" s="1"/>
  <c r="Q102" i="4" s="1"/>
  <c r="X38" i="4"/>
  <c r="X36" i="4"/>
  <c r="AA36" i="4"/>
  <c r="AA47" i="4"/>
  <c r="AA71" i="4"/>
  <c r="AA90" i="4"/>
  <c r="AC93" i="4"/>
  <c r="AD93" i="4"/>
  <c r="Q93" i="4" s="1"/>
  <c r="AA106" i="4"/>
  <c r="O104" i="4"/>
  <c r="X104" i="4"/>
  <c r="AA104" i="4"/>
  <c r="AC113" i="4"/>
  <c r="AD113" i="4" s="1"/>
  <c r="Q113" i="4" s="1"/>
  <c r="O128" i="4"/>
  <c r="X128" i="4"/>
  <c r="AC179" i="4"/>
  <c r="AD179" i="4" s="1"/>
  <c r="Q179" i="4" s="1"/>
  <c r="AC187" i="4"/>
  <c r="AD187" i="4"/>
  <c r="Q187" i="4" s="1"/>
  <c r="AC25" i="12"/>
  <c r="AD25" i="12"/>
  <c r="Q25" i="12" s="1"/>
  <c r="AC41" i="12"/>
  <c r="AD41" i="12" s="1"/>
  <c r="Q41" i="12" s="1"/>
  <c r="O8" i="4"/>
  <c r="O16" i="4"/>
  <c r="O24" i="4"/>
  <c r="O32" i="4"/>
  <c r="O40" i="4"/>
  <c r="O48" i="4"/>
  <c r="O56" i="4"/>
  <c r="O64" i="4"/>
  <c r="O72" i="4"/>
  <c r="O80" i="4"/>
  <c r="O85" i="4"/>
  <c r="O90" i="4"/>
  <c r="O93" i="4"/>
  <c r="O96" i="4"/>
  <c r="O106" i="4"/>
  <c r="O108" i="4"/>
  <c r="O112" i="4"/>
  <c r="O116" i="4"/>
  <c r="O120" i="4"/>
  <c r="O136" i="4"/>
  <c r="O144" i="4"/>
  <c r="O152" i="4"/>
  <c r="O160" i="4"/>
  <c r="O189" i="4"/>
  <c r="O193" i="4"/>
  <c r="O197" i="4"/>
  <c r="X10" i="4"/>
  <c r="X34" i="4"/>
  <c r="AA34" i="4" s="1"/>
  <c r="X58" i="4"/>
  <c r="AA58" i="4"/>
  <c r="X66" i="4"/>
  <c r="X98" i="4"/>
  <c r="AA157" i="4"/>
  <c r="AD37" i="12"/>
  <c r="Q37" i="12"/>
  <c r="X52" i="4"/>
  <c r="AA52" i="4" s="1"/>
  <c r="AA92" i="4"/>
  <c r="X103" i="4"/>
  <c r="X136" i="4"/>
  <c r="AA136" i="4" s="1"/>
  <c r="AA137" i="4"/>
  <c r="AA163" i="4"/>
  <c r="AC66" i="12"/>
  <c r="AD66" i="12" s="1"/>
  <c r="Q66" i="12" s="1"/>
  <c r="O67" i="12"/>
  <c r="X67" i="12"/>
  <c r="AA87" i="4"/>
  <c r="AA131" i="4"/>
  <c r="AD174" i="4"/>
  <c r="Q174" i="4"/>
  <c r="AC100" i="12"/>
  <c r="AD100" i="12"/>
  <c r="Q100" i="12" s="1"/>
  <c r="AC148" i="12"/>
  <c r="AD148" i="12" s="1"/>
  <c r="Q148" i="12"/>
  <c r="AC155" i="12"/>
  <c r="AD155" i="12"/>
  <c r="Q155" i="12" s="1"/>
  <c r="X6" i="4"/>
  <c r="AA115" i="4"/>
  <c r="AA119" i="4"/>
  <c r="AA121" i="4"/>
  <c r="X138" i="4"/>
  <c r="AA138" i="4"/>
  <c r="AA154" i="4"/>
  <c r="AA165" i="4"/>
  <c r="AC97" i="12"/>
  <c r="AD97" i="12"/>
  <c r="Q97" i="12" s="1"/>
  <c r="AC98" i="12"/>
  <c r="AD98" i="12"/>
  <c r="Q98" i="12" s="1"/>
  <c r="O99" i="12"/>
  <c r="X99" i="12"/>
  <c r="AC118" i="12"/>
  <c r="AD118" i="12"/>
  <c r="Q118" i="12" s="1"/>
  <c r="AA95" i="4"/>
  <c r="AA103" i="4"/>
  <c r="AA108" i="4"/>
  <c r="X112" i="4"/>
  <c r="X116" i="4"/>
  <c r="AA116" i="4" s="1"/>
  <c r="X124" i="4"/>
  <c r="AA124" i="4" s="1"/>
  <c r="AA133" i="4"/>
  <c r="AA143" i="4"/>
  <c r="X160" i="4"/>
  <c r="AA160" i="4" s="1"/>
  <c r="AA161" i="4"/>
  <c r="AD171" i="4"/>
  <c r="Q171" i="4"/>
  <c r="AC132" i="12"/>
  <c r="AD132" i="12"/>
  <c r="Q132" i="12" s="1"/>
  <c r="AC136" i="12"/>
  <c r="AD136" i="12"/>
  <c r="Q136" i="12" s="1"/>
  <c r="X152" i="4"/>
  <c r="AA152" i="4" s="1"/>
  <c r="AC183" i="4"/>
  <c r="AD183" i="4"/>
  <c r="Q183" i="4" s="1"/>
  <c r="X193" i="4"/>
  <c r="AA193" i="4"/>
  <c r="X122" i="4"/>
  <c r="AA139" i="4"/>
  <c r="AC73" i="12"/>
  <c r="AD73" i="12"/>
  <c r="Q73" i="12"/>
  <c r="X75" i="12"/>
  <c r="AA75" i="12" s="1"/>
  <c r="AC130" i="12"/>
  <c r="AD130" i="12"/>
  <c r="Q130" i="12"/>
  <c r="O131" i="12"/>
  <c r="X131" i="12"/>
  <c r="AA131" i="12"/>
  <c r="AC197" i="4"/>
  <c r="AD197" i="4"/>
  <c r="Q197" i="4"/>
  <c r="AA26" i="12"/>
  <c r="O27" i="12"/>
  <c r="X27" i="12"/>
  <c r="AA27" i="12" s="1"/>
  <c r="AA28" i="12"/>
  <c r="AA31" i="12"/>
  <c r="AA38" i="12"/>
  <c r="AA42" i="12"/>
  <c r="O43" i="12"/>
  <c r="AA44" i="12"/>
  <c r="AA64" i="12"/>
  <c r="AD70" i="12"/>
  <c r="Q70" i="12" s="1"/>
  <c r="AA71" i="12"/>
  <c r="AA96" i="12"/>
  <c r="AD102" i="12"/>
  <c r="Q102" i="12" s="1"/>
  <c r="AA103" i="12"/>
  <c r="AA128" i="12"/>
  <c r="AF71" i="15"/>
  <c r="AG71" i="15" s="1"/>
  <c r="T71" i="15" s="1"/>
  <c r="AA169" i="4"/>
  <c r="AA173" i="4"/>
  <c r="V4" i="12"/>
  <c r="E3" i="12"/>
  <c r="F3" i="12"/>
  <c r="O11" i="12"/>
  <c r="X11" i="12"/>
  <c r="AC24" i="12"/>
  <c r="AD24" i="12"/>
  <c r="Q24" i="12" s="1"/>
  <c r="AD30" i="12"/>
  <c r="Q30" i="12"/>
  <c r="AC40" i="12"/>
  <c r="AD40" i="12" s="1"/>
  <c r="Q40" i="12" s="1"/>
  <c r="AD46" i="12"/>
  <c r="Q46" i="12" s="1"/>
  <c r="AC57" i="12"/>
  <c r="AD57" i="12" s="1"/>
  <c r="Q57" i="12" s="1"/>
  <c r="AA58" i="12"/>
  <c r="O59" i="12"/>
  <c r="X59" i="12"/>
  <c r="AA59" i="12"/>
  <c r="AA60" i="12"/>
  <c r="AA67" i="12"/>
  <c r="AC89" i="12"/>
  <c r="AD89" i="12"/>
  <c r="Q89" i="12"/>
  <c r="AA90" i="12"/>
  <c r="O91" i="12"/>
  <c r="X91" i="12"/>
  <c r="AA91" i="12" s="1"/>
  <c r="AA92" i="12"/>
  <c r="AA99" i="12"/>
  <c r="AC101" i="12"/>
  <c r="AD101" i="12"/>
  <c r="Q101" i="12"/>
  <c r="AA110" i="12"/>
  <c r="AC121" i="12"/>
  <c r="AD121" i="12"/>
  <c r="Q121" i="12" s="1"/>
  <c r="AA122" i="12"/>
  <c r="O123" i="12"/>
  <c r="X123" i="12"/>
  <c r="AA123" i="12" s="1"/>
  <c r="AA124" i="12"/>
  <c r="AA133" i="12"/>
  <c r="AA141" i="12"/>
  <c r="AC147" i="12"/>
  <c r="AD147" i="12" s="1"/>
  <c r="Q147" i="12" s="1"/>
  <c r="AC164" i="12"/>
  <c r="AD164" i="12"/>
  <c r="Q164" i="12"/>
  <c r="AA11" i="15"/>
  <c r="AD11" i="15" s="1"/>
  <c r="N11" i="15"/>
  <c r="P11" i="15" s="1"/>
  <c r="X114" i="4"/>
  <c r="AA114" i="4"/>
  <c r="X184" i="4"/>
  <c r="AA184" i="4"/>
  <c r="AA63" i="12"/>
  <c r="AA88" i="12"/>
  <c r="AA95" i="12"/>
  <c r="AA127" i="12"/>
  <c r="AC146" i="12"/>
  <c r="AD146" i="12" s="1"/>
  <c r="Q146" i="12" s="1"/>
  <c r="AF67" i="15"/>
  <c r="AG67" i="15"/>
  <c r="T67" i="15" s="1"/>
  <c r="X189" i="4"/>
  <c r="AC191" i="4"/>
  <c r="AD191" i="4" s="1"/>
  <c r="Q191" i="4" s="1"/>
  <c r="AA29" i="12"/>
  <c r="AC61" i="12"/>
  <c r="AD61" i="12" s="1"/>
  <c r="Q61" i="12"/>
  <c r="AC81" i="12"/>
  <c r="AD81" i="12"/>
  <c r="Q81" i="12" s="1"/>
  <c r="AC82" i="12"/>
  <c r="AD82" i="12"/>
  <c r="Q82" i="12" s="1"/>
  <c r="O83" i="12"/>
  <c r="X83" i="12"/>
  <c r="AC93" i="12"/>
  <c r="AD93" i="12"/>
  <c r="Q93" i="12" s="1"/>
  <c r="AC113" i="12"/>
  <c r="AD113" i="12" s="1"/>
  <c r="Q113" i="12" s="1"/>
  <c r="AC114" i="12"/>
  <c r="AD114" i="12" s="1"/>
  <c r="Q114" i="12"/>
  <c r="O115" i="12"/>
  <c r="X115" i="12"/>
  <c r="AA115" i="12"/>
  <c r="AC116" i="12"/>
  <c r="AD116" i="12" s="1"/>
  <c r="Q116" i="12" s="1"/>
  <c r="AC137" i="12"/>
  <c r="AD137" i="12"/>
  <c r="Q137" i="12"/>
  <c r="X140" i="4"/>
  <c r="AA140" i="4"/>
  <c r="X148" i="4"/>
  <c r="AA148" i="4" s="1"/>
  <c r="X156" i="4"/>
  <c r="AA156" i="4"/>
  <c r="AA200" i="4"/>
  <c r="AA34" i="12"/>
  <c r="O35" i="12"/>
  <c r="X35" i="12"/>
  <c r="AA35" i="12"/>
  <c r="AA36" i="12"/>
  <c r="AD39" i="12"/>
  <c r="Q39" i="12" s="1"/>
  <c r="O51" i="12"/>
  <c r="X51" i="12"/>
  <c r="AA52" i="12"/>
  <c r="AC112" i="12"/>
  <c r="AD112" i="12"/>
  <c r="Q112" i="12"/>
  <c r="AD119" i="12"/>
  <c r="Q119" i="12" s="1"/>
  <c r="AD139" i="12"/>
  <c r="Q139" i="12" s="1"/>
  <c r="AC144" i="12"/>
  <c r="AD144" i="12"/>
  <c r="Q144" i="12"/>
  <c r="X151" i="12"/>
  <c r="AA151" i="12" s="1"/>
  <c r="X172" i="4"/>
  <c r="AA172" i="4" s="1"/>
  <c r="AA181" i="4"/>
  <c r="AA198" i="4"/>
  <c r="AA32" i="12"/>
  <c r="AA48" i="12"/>
  <c r="AA55" i="12"/>
  <c r="AA62" i="12"/>
  <c r="O75" i="12"/>
  <c r="AA83" i="12"/>
  <c r="AA85" i="12"/>
  <c r="AA94" i="12"/>
  <c r="AA106" i="12"/>
  <c r="O107" i="12"/>
  <c r="AA108" i="12"/>
  <c r="AA117" i="12"/>
  <c r="AA126" i="12"/>
  <c r="AA135" i="12"/>
  <c r="AF61" i="15"/>
  <c r="AG61" i="15" s="1"/>
  <c r="T61" i="15" s="1"/>
  <c r="AA180" i="4"/>
  <c r="AA189" i="4"/>
  <c r="AC194" i="4"/>
  <c r="AD194" i="4" s="1"/>
  <c r="Q194" i="4" s="1"/>
  <c r="AC8" i="12"/>
  <c r="AD8" i="12"/>
  <c r="Q8" i="12" s="1"/>
  <c r="O19" i="12"/>
  <c r="X19" i="12"/>
  <c r="AA51" i="12"/>
  <c r="AA53" i="12"/>
  <c r="AC72" i="12"/>
  <c r="AD72" i="12" s="1"/>
  <c r="Q72" i="12" s="1"/>
  <c r="AD79" i="12"/>
  <c r="Q79" i="12"/>
  <c r="AC187" i="12"/>
  <c r="AD187" i="12"/>
  <c r="Q187" i="12"/>
  <c r="AA27" i="15"/>
  <c r="N27" i="15"/>
  <c r="P27" i="15" s="1"/>
  <c r="O22" i="12"/>
  <c r="O30" i="12"/>
  <c r="O38" i="12"/>
  <c r="O46" i="12"/>
  <c r="O54" i="12"/>
  <c r="O62" i="12"/>
  <c r="O70" i="12"/>
  <c r="O86" i="12"/>
  <c r="O94" i="12"/>
  <c r="O102" i="12"/>
  <c r="O110" i="12"/>
  <c r="O118" i="12"/>
  <c r="O126" i="12"/>
  <c r="O135" i="12"/>
  <c r="O138" i="12"/>
  <c r="O151" i="12"/>
  <c r="AA154" i="12"/>
  <c r="AC156" i="12"/>
  <c r="AD156" i="12" s="1"/>
  <c r="Q156" i="12" s="1"/>
  <c r="AD163" i="12"/>
  <c r="Q163" i="12"/>
  <c r="AA186" i="12"/>
  <c r="AC188" i="12"/>
  <c r="AD188" i="12" s="1"/>
  <c r="Q188" i="12" s="1"/>
  <c r="AA7" i="15"/>
  <c r="N7" i="15"/>
  <c r="P7" i="15" s="1"/>
  <c r="AA23" i="15"/>
  <c r="AD23" i="15"/>
  <c r="N23" i="15"/>
  <c r="P23" i="15"/>
  <c r="N38" i="15"/>
  <c r="P38" i="15" s="1"/>
  <c r="AA38" i="15"/>
  <c r="R40" i="15"/>
  <c r="M40" i="15"/>
  <c r="Q40" i="15"/>
  <c r="L40" i="15"/>
  <c r="AA45" i="15"/>
  <c r="AD45" i="15" s="1"/>
  <c r="N45" i="15"/>
  <c r="P45" i="15" s="1"/>
  <c r="O7" i="12"/>
  <c r="O23" i="12"/>
  <c r="O31" i="12"/>
  <c r="O39" i="12"/>
  <c r="AA145" i="12"/>
  <c r="AC158" i="12"/>
  <c r="AD158" i="12"/>
  <c r="Q158" i="12"/>
  <c r="O159" i="12"/>
  <c r="X159" i="12"/>
  <c r="AA159" i="12" s="1"/>
  <c r="AA169" i="12"/>
  <c r="AC184" i="12"/>
  <c r="AD184" i="12" s="1"/>
  <c r="Q184" i="12" s="1"/>
  <c r="AC190" i="12"/>
  <c r="AD190" i="12" s="1"/>
  <c r="Q190" i="12"/>
  <c r="O191" i="12"/>
  <c r="X191" i="12"/>
  <c r="AA191" i="12" s="1"/>
  <c r="AA17" i="15"/>
  <c r="AD17" i="15"/>
  <c r="N17" i="15"/>
  <c r="P17" i="15"/>
  <c r="AA143" i="12"/>
  <c r="AD162" i="12"/>
  <c r="Q162" i="12" s="1"/>
  <c r="AA176" i="12"/>
  <c r="O183" i="12"/>
  <c r="X183" i="12"/>
  <c r="AA183" i="12" s="1"/>
  <c r="AA193" i="12"/>
  <c r="AD194" i="12"/>
  <c r="Q194" i="12" s="1"/>
  <c r="AB4" i="15"/>
  <c r="G3" i="15"/>
  <c r="H3" i="15" s="1"/>
  <c r="AA21" i="15"/>
  <c r="N21" i="15"/>
  <c r="P21" i="15" s="1"/>
  <c r="AD27" i="15"/>
  <c r="AA28" i="15"/>
  <c r="AD28" i="15" s="1"/>
  <c r="AA31" i="15"/>
  <c r="AD31" i="15" s="1"/>
  <c r="N31" i="15"/>
  <c r="P31" i="15"/>
  <c r="AD38" i="15"/>
  <c r="M50" i="15"/>
  <c r="Q50" i="15" s="1"/>
  <c r="R50" i="15"/>
  <c r="L50" i="15"/>
  <c r="AA93" i="15"/>
  <c r="AD93" i="15"/>
  <c r="AA153" i="12"/>
  <c r="AA170" i="12"/>
  <c r="AC172" i="12"/>
  <c r="AD172" i="12" s="1"/>
  <c r="Q172" i="12" s="1"/>
  <c r="AD179" i="12"/>
  <c r="Q179" i="12"/>
  <c r="AA15" i="15"/>
  <c r="AD15" i="15" s="1"/>
  <c r="N15" i="15"/>
  <c r="P15" i="15" s="1"/>
  <c r="AD21" i="15"/>
  <c r="AA85" i="15"/>
  <c r="AD85" i="15"/>
  <c r="AA168" i="12"/>
  <c r="AC174" i="12"/>
  <c r="AD174" i="12" s="1"/>
  <c r="Q174" i="12" s="1"/>
  <c r="O175" i="12"/>
  <c r="X175" i="12"/>
  <c r="AA175" i="12"/>
  <c r="AA185" i="12"/>
  <c r="AA200" i="12"/>
  <c r="AA25" i="15"/>
  <c r="N25" i="15"/>
  <c r="P25" i="15" s="1"/>
  <c r="AF53" i="15"/>
  <c r="AG53" i="15" s="1"/>
  <c r="T53" i="15" s="1"/>
  <c r="R80" i="15"/>
  <c r="M80" i="15"/>
  <c r="Q80" i="15" s="1"/>
  <c r="L80" i="15"/>
  <c r="X134" i="12"/>
  <c r="AA134" i="12" s="1"/>
  <c r="X150" i="12"/>
  <c r="AA150" i="12"/>
  <c r="AC150" i="12" s="1"/>
  <c r="AC196" i="12"/>
  <c r="AD196" i="12"/>
  <c r="Q196" i="12" s="1"/>
  <c r="AA19" i="15"/>
  <c r="N19" i="15"/>
  <c r="P19" i="15" s="1"/>
  <c r="AD25" i="15"/>
  <c r="R44" i="15"/>
  <c r="M44" i="15"/>
  <c r="Q44" i="15" s="1"/>
  <c r="L44" i="15"/>
  <c r="O136" i="12"/>
  <c r="AA160" i="12"/>
  <c r="AA166" i="12"/>
  <c r="O167" i="12"/>
  <c r="X167" i="12"/>
  <c r="AA167" i="12"/>
  <c r="AC167" i="12" s="1"/>
  <c r="AD167" i="12" s="1"/>
  <c r="Q167" i="12" s="1"/>
  <c r="AA177" i="12"/>
  <c r="AA192" i="12"/>
  <c r="AC192" i="12" s="1"/>
  <c r="AA198" i="12"/>
  <c r="O199" i="12"/>
  <c r="X199" i="12"/>
  <c r="AA199" i="12" s="1"/>
  <c r="AA13" i="15"/>
  <c r="AD13" i="15"/>
  <c r="N13" i="15"/>
  <c r="P13" i="15" s="1"/>
  <c r="AD19" i="15"/>
  <c r="R32" i="15"/>
  <c r="M32" i="15"/>
  <c r="Q32" i="15" s="1"/>
  <c r="L32" i="15"/>
  <c r="AA29" i="15"/>
  <c r="AD29" i="15"/>
  <c r="N29" i="15"/>
  <c r="P29" i="15" s="1"/>
  <c r="AA37" i="15"/>
  <c r="AD37" i="15"/>
  <c r="N37" i="15"/>
  <c r="P37" i="15" s="1"/>
  <c r="R48" i="15"/>
  <c r="AA54" i="15"/>
  <c r="N54" i="15"/>
  <c r="P54" i="15" s="1"/>
  <c r="AA56" i="15"/>
  <c r="N56" i="15"/>
  <c r="P56" i="15" s="1"/>
  <c r="AA58" i="15"/>
  <c r="AD58" i="15" s="1"/>
  <c r="N58" i="15"/>
  <c r="P58" i="15"/>
  <c r="AA60" i="15"/>
  <c r="AD60" i="15" s="1"/>
  <c r="N60" i="15"/>
  <c r="P60" i="15" s="1"/>
  <c r="AA62" i="15"/>
  <c r="AD62" i="15" s="1"/>
  <c r="N62" i="15"/>
  <c r="P62" i="15" s="1"/>
  <c r="AA66" i="15"/>
  <c r="AD66" i="15"/>
  <c r="N66" i="15"/>
  <c r="P66" i="15" s="1"/>
  <c r="AA68" i="15"/>
  <c r="N68" i="15"/>
  <c r="P68" i="15"/>
  <c r="AA70" i="15"/>
  <c r="N70" i="15"/>
  <c r="P70" i="15" s="1"/>
  <c r="AA72" i="15"/>
  <c r="AD72" i="15" s="1"/>
  <c r="N72" i="15"/>
  <c r="P72" i="15" s="1"/>
  <c r="AA76" i="15"/>
  <c r="N76" i="15"/>
  <c r="P76" i="15" s="1"/>
  <c r="AA78" i="15"/>
  <c r="AD78" i="15" s="1"/>
  <c r="AF78" i="15" s="1"/>
  <c r="N78" i="15"/>
  <c r="P78" i="15"/>
  <c r="X157" i="12"/>
  <c r="AA157" i="12"/>
  <c r="X165" i="12"/>
  <c r="AA165" i="12" s="1"/>
  <c r="X173" i="12"/>
  <c r="AA173" i="12" s="1"/>
  <c r="X181" i="12"/>
  <c r="AA181" i="12" s="1"/>
  <c r="AC181" i="12" s="1"/>
  <c r="X189" i="12"/>
  <c r="AA189" i="12" s="1"/>
  <c r="X197" i="12"/>
  <c r="AA197" i="12" s="1"/>
  <c r="L30" i="15"/>
  <c r="AA46" i="15"/>
  <c r="AD46" i="15" s="1"/>
  <c r="N46" i="15"/>
  <c r="P46" i="15" s="1"/>
  <c r="AD54" i="15"/>
  <c r="AD56" i="15"/>
  <c r="AD68" i="15"/>
  <c r="AD70" i="15"/>
  <c r="AD76" i="15"/>
  <c r="R79" i="15"/>
  <c r="M79" i="15"/>
  <c r="Q79" i="15" s="1"/>
  <c r="L79" i="15"/>
  <c r="L83" i="15"/>
  <c r="R83" i="15"/>
  <c r="M83" i="15"/>
  <c r="Q83" i="15" s="1"/>
  <c r="R6" i="15"/>
  <c r="R8" i="15"/>
  <c r="M9" i="15"/>
  <c r="Q9" i="15"/>
  <c r="R10" i="15"/>
  <c r="M11" i="15"/>
  <c r="Q11" i="15" s="1"/>
  <c r="R12" i="15"/>
  <c r="M13" i="15"/>
  <c r="Q13" i="15" s="1"/>
  <c r="R14" i="15"/>
  <c r="M15" i="15"/>
  <c r="Q15" i="15"/>
  <c r="R16" i="15"/>
  <c r="M17" i="15"/>
  <c r="Q17" i="15" s="1"/>
  <c r="R18" i="15"/>
  <c r="M19" i="15"/>
  <c r="Q19" i="15" s="1"/>
  <c r="R20" i="15"/>
  <c r="M21" i="15"/>
  <c r="Q21" i="15" s="1"/>
  <c r="R22" i="15"/>
  <c r="M23" i="15"/>
  <c r="Q23" i="15" s="1"/>
  <c r="R24" i="15"/>
  <c r="M25" i="15"/>
  <c r="Q25" i="15" s="1"/>
  <c r="R26" i="15"/>
  <c r="M27" i="15"/>
  <c r="Q27" i="15" s="1"/>
  <c r="R36" i="15"/>
  <c r="R46" i="15"/>
  <c r="AA97" i="15"/>
  <c r="AD97" i="15" s="1"/>
  <c r="N97" i="15"/>
  <c r="P97" i="15" s="1"/>
  <c r="AA41" i="15"/>
  <c r="AD41" i="15" s="1"/>
  <c r="N41" i="15"/>
  <c r="P41" i="15" s="1"/>
  <c r="AA43" i="15"/>
  <c r="AD43" i="15" s="1"/>
  <c r="N43" i="15"/>
  <c r="P43" i="15" s="1"/>
  <c r="AA89" i="15"/>
  <c r="AD89" i="15" s="1"/>
  <c r="AA34" i="15"/>
  <c r="AD34" i="15" s="1"/>
  <c r="AA42" i="15"/>
  <c r="AD42" i="15" s="1"/>
  <c r="N42" i="15"/>
  <c r="P42" i="15" s="1"/>
  <c r="R52" i="15"/>
  <c r="M52" i="15"/>
  <c r="Q52" i="15" s="1"/>
  <c r="L6" i="15"/>
  <c r="L8" i="15"/>
  <c r="L10" i="15"/>
  <c r="L12" i="15"/>
  <c r="L14" i="15"/>
  <c r="L16" i="15"/>
  <c r="L18" i="15"/>
  <c r="AA18" i="15" s="1"/>
  <c r="AD18" i="15" s="1"/>
  <c r="L20" i="15"/>
  <c r="L22" i="15"/>
  <c r="L24" i="15"/>
  <c r="L26" i="15"/>
  <c r="AA35" i="15"/>
  <c r="AD35" i="15"/>
  <c r="AF35" i="15" s="1"/>
  <c r="N35" i="15"/>
  <c r="P35" i="15" s="1"/>
  <c r="L48" i="15"/>
  <c r="L52" i="15"/>
  <c r="AA47" i="15"/>
  <c r="AD47" i="15" s="1"/>
  <c r="N47" i="15"/>
  <c r="P47" i="15"/>
  <c r="R54" i="15"/>
  <c r="M54" i="15"/>
  <c r="Q54" i="15" s="1"/>
  <c r="N53" i="15"/>
  <c r="P53" i="15"/>
  <c r="N59" i="15"/>
  <c r="P59" i="15" s="1"/>
  <c r="N61" i="15"/>
  <c r="P61" i="15" s="1"/>
  <c r="N65" i="15"/>
  <c r="P65" i="15" s="1"/>
  <c r="N67" i="15"/>
  <c r="P67" i="15" s="1"/>
  <c r="N71" i="15"/>
  <c r="P71" i="15" s="1"/>
  <c r="N75" i="15"/>
  <c r="P75" i="15" s="1"/>
  <c r="N77" i="15"/>
  <c r="P77" i="15" s="1"/>
  <c r="M81" i="15"/>
  <c r="Q81" i="15"/>
  <c r="AA87" i="15"/>
  <c r="AD87" i="15" s="1"/>
  <c r="N87" i="15"/>
  <c r="P87" i="15" s="1"/>
  <c r="N93" i="15"/>
  <c r="P93" i="15"/>
  <c r="AA98" i="15"/>
  <c r="AD98" i="15" s="1"/>
  <c r="N98" i="15"/>
  <c r="P98" i="15" s="1"/>
  <c r="AD111" i="15"/>
  <c r="AA121" i="15"/>
  <c r="AD121" i="15" s="1"/>
  <c r="AA86" i="15"/>
  <c r="AD86" i="15"/>
  <c r="AA95" i="15"/>
  <c r="AD95" i="15"/>
  <c r="N95" i="15"/>
  <c r="P95" i="15" s="1"/>
  <c r="AA123" i="15"/>
  <c r="AD123" i="15" s="1"/>
  <c r="AF123" i="15" s="1"/>
  <c r="M56" i="15"/>
  <c r="Q56" i="15" s="1"/>
  <c r="M58" i="15"/>
  <c r="Q58" i="15"/>
  <c r="M60" i="15"/>
  <c r="Q60" i="15" s="1"/>
  <c r="M62" i="15"/>
  <c r="Q62" i="15" s="1"/>
  <c r="M64" i="15"/>
  <c r="Q64" i="15" s="1"/>
  <c r="M66" i="15"/>
  <c r="Q66" i="15" s="1"/>
  <c r="M68" i="15"/>
  <c r="Q68" i="15" s="1"/>
  <c r="M70" i="15"/>
  <c r="Q70" i="15" s="1"/>
  <c r="M72" i="15"/>
  <c r="Q72" i="15" s="1"/>
  <c r="M74" i="15"/>
  <c r="Q74" i="15" s="1"/>
  <c r="M76" i="15"/>
  <c r="Q76" i="15"/>
  <c r="M78" i="15"/>
  <c r="Q78" i="15" s="1"/>
  <c r="N89" i="15"/>
  <c r="P89" i="15" s="1"/>
  <c r="AA99" i="15"/>
  <c r="AD99" i="15"/>
  <c r="N99" i="15"/>
  <c r="P99" i="15"/>
  <c r="AA101" i="15"/>
  <c r="AD101" i="15" s="1"/>
  <c r="N101" i="15"/>
  <c r="P101" i="15" s="1"/>
  <c r="AA103" i="15"/>
  <c r="AD103" i="15" s="1"/>
  <c r="N103" i="15"/>
  <c r="P103" i="15" s="1"/>
  <c r="AA112" i="15"/>
  <c r="AD112" i="15" s="1"/>
  <c r="AD118" i="15"/>
  <c r="AF118" i="15" s="1"/>
  <c r="N86" i="15"/>
  <c r="P86" i="15" s="1"/>
  <c r="AA88" i="15"/>
  <c r="AD88" i="15" s="1"/>
  <c r="AF100" i="15"/>
  <c r="AG100" i="15"/>
  <c r="T100" i="15" s="1"/>
  <c r="AF104" i="15"/>
  <c r="AG104" i="15"/>
  <c r="T104" i="15"/>
  <c r="N114" i="15"/>
  <c r="P114" i="15" s="1"/>
  <c r="AA114" i="15"/>
  <c r="AD114" i="15" s="1"/>
  <c r="N85" i="15"/>
  <c r="P85" i="15" s="1"/>
  <c r="AA124" i="15"/>
  <c r="AD124" i="15"/>
  <c r="AA82" i="15"/>
  <c r="AD82" i="15"/>
  <c r="N82" i="15"/>
  <c r="P82" i="15" s="1"/>
  <c r="AA81" i="15"/>
  <c r="AD81" i="15" s="1"/>
  <c r="N81" i="15"/>
  <c r="P81" i="15" s="1"/>
  <c r="N88" i="15"/>
  <c r="P88" i="15"/>
  <c r="M91" i="15"/>
  <c r="Q91" i="15"/>
  <c r="AA119" i="15"/>
  <c r="AD119" i="15" s="1"/>
  <c r="AF119" i="15" s="1"/>
  <c r="AG119" i="15" s="1"/>
  <c r="T119" i="15" s="1"/>
  <c r="AD140" i="15"/>
  <c r="AF141" i="15"/>
  <c r="AG141" i="15" s="1"/>
  <c r="T141" i="15"/>
  <c r="AD142" i="15"/>
  <c r="AD146" i="15"/>
  <c r="AA172" i="15"/>
  <c r="AD172" i="15"/>
  <c r="AA122" i="15"/>
  <c r="AD122" i="15"/>
  <c r="N122" i="15"/>
  <c r="P122" i="15" s="1"/>
  <c r="AA130" i="15"/>
  <c r="AD130" i="15" s="1"/>
  <c r="N130" i="15"/>
  <c r="P130" i="15"/>
  <c r="AA134" i="15"/>
  <c r="N134" i="15"/>
  <c r="P134" i="15" s="1"/>
  <c r="N100" i="15"/>
  <c r="P100" i="15" s="1"/>
  <c r="N104" i="15"/>
  <c r="P104" i="15" s="1"/>
  <c r="N111" i="15"/>
  <c r="P111" i="15" s="1"/>
  <c r="M114" i="15"/>
  <c r="Q114" i="15" s="1"/>
  <c r="N119" i="15"/>
  <c r="P119" i="15"/>
  <c r="N121" i="15"/>
  <c r="P121" i="15" s="1"/>
  <c r="AA125" i="15"/>
  <c r="AD125" i="15" s="1"/>
  <c r="N125" i="15"/>
  <c r="P125" i="15" s="1"/>
  <c r="AA133" i="15"/>
  <c r="AD133" i="15" s="1"/>
  <c r="AF133" i="15" s="1"/>
  <c r="N133" i="15"/>
  <c r="P133" i="15" s="1"/>
  <c r="AA136" i="15"/>
  <c r="AD136" i="15" s="1"/>
  <c r="N136" i="15"/>
  <c r="P136" i="15" s="1"/>
  <c r="AA138" i="15"/>
  <c r="N138" i="15"/>
  <c r="P138" i="15" s="1"/>
  <c r="L105" i="15"/>
  <c r="L107" i="15"/>
  <c r="N124" i="15"/>
  <c r="P124" i="15" s="1"/>
  <c r="AA128" i="15"/>
  <c r="AD128" i="15" s="1"/>
  <c r="N128" i="15"/>
  <c r="P128" i="15"/>
  <c r="AA132" i="15"/>
  <c r="AD132" i="15"/>
  <c r="N132" i="15"/>
  <c r="P132" i="15" s="1"/>
  <c r="AD134" i="15"/>
  <c r="AF134" i="15" s="1"/>
  <c r="N149" i="15"/>
  <c r="P149" i="15" s="1"/>
  <c r="AA149" i="15"/>
  <c r="N115" i="15"/>
  <c r="P115" i="15" s="1"/>
  <c r="N123" i="15"/>
  <c r="P123" i="15" s="1"/>
  <c r="AD138" i="15"/>
  <c r="AD149" i="15"/>
  <c r="R150" i="15"/>
  <c r="R153" i="15"/>
  <c r="R158" i="15"/>
  <c r="AA168" i="15"/>
  <c r="AD168" i="15" s="1"/>
  <c r="N168" i="15"/>
  <c r="P168" i="15" s="1"/>
  <c r="M179" i="15"/>
  <c r="Q179" i="15" s="1"/>
  <c r="L179" i="15"/>
  <c r="R179" i="15"/>
  <c r="AA162" i="15"/>
  <c r="AD162" i="15"/>
  <c r="AF162" i="15" s="1"/>
  <c r="N162" i="15"/>
  <c r="P162" i="15" s="1"/>
  <c r="AA174" i="15"/>
  <c r="AD174" i="15"/>
  <c r="AF174" i="15" s="1"/>
  <c r="N174" i="15"/>
  <c r="P174" i="15" s="1"/>
  <c r="N140" i="15"/>
  <c r="P140" i="15" s="1"/>
  <c r="N142" i="15"/>
  <c r="P142" i="15"/>
  <c r="N146" i="15"/>
  <c r="P146" i="15"/>
  <c r="AA147" i="15"/>
  <c r="AD147" i="15" s="1"/>
  <c r="M149" i="15"/>
  <c r="Q149" i="15" s="1"/>
  <c r="R162" i="15"/>
  <c r="AA166" i="15"/>
  <c r="N166" i="15"/>
  <c r="P166" i="15"/>
  <c r="AA170" i="15"/>
  <c r="AD170" i="15"/>
  <c r="N170" i="15"/>
  <c r="P170" i="15"/>
  <c r="M150" i="15"/>
  <c r="Q150" i="15" s="1"/>
  <c r="AA154" i="15"/>
  <c r="AD154" i="15"/>
  <c r="N154" i="15"/>
  <c r="P154" i="15"/>
  <c r="AA160" i="15"/>
  <c r="AD160" i="15" s="1"/>
  <c r="N160" i="15"/>
  <c r="P160" i="15"/>
  <c r="M166" i="15"/>
  <c r="Q166" i="15" s="1"/>
  <c r="N176" i="15"/>
  <c r="P176" i="15" s="1"/>
  <c r="AA176" i="15"/>
  <c r="AD176" i="15" s="1"/>
  <c r="AD151" i="15"/>
  <c r="AA156" i="15"/>
  <c r="AD156" i="15" s="1"/>
  <c r="N156" i="15"/>
  <c r="P156" i="15" s="1"/>
  <c r="AA158" i="15"/>
  <c r="AD158" i="15" s="1"/>
  <c r="N158" i="15"/>
  <c r="P158" i="15" s="1"/>
  <c r="M185" i="15"/>
  <c r="Q185" i="15" s="1"/>
  <c r="L185" i="15"/>
  <c r="R185" i="15"/>
  <c r="L155" i="15"/>
  <c r="M156" i="15"/>
  <c r="Q156" i="15" s="1"/>
  <c r="M158" i="15"/>
  <c r="Q158" i="15" s="1"/>
  <c r="N172" i="15"/>
  <c r="P172" i="15" s="1"/>
  <c r="N141" i="15"/>
  <c r="P141" i="15"/>
  <c r="N143" i="15"/>
  <c r="P143" i="15" s="1"/>
  <c r="N145" i="15"/>
  <c r="P145" i="15" s="1"/>
  <c r="AD166" i="15"/>
  <c r="R176" i="15"/>
  <c r="N190" i="15"/>
  <c r="P190" i="15"/>
  <c r="M198" i="15"/>
  <c r="Q198" i="15" s="1"/>
  <c r="L198" i="15"/>
  <c r="R198" i="15"/>
  <c r="M184" i="15"/>
  <c r="Q184" i="15" s="1"/>
  <c r="AD190" i="15"/>
  <c r="L180" i="15"/>
  <c r="M181" i="15"/>
  <c r="Q181" i="15" s="1"/>
  <c r="L181" i="15"/>
  <c r="R187" i="15"/>
  <c r="M187" i="15"/>
  <c r="Q187" i="15" s="1"/>
  <c r="L187" i="15"/>
  <c r="M192" i="15"/>
  <c r="Q192" i="15" s="1"/>
  <c r="L192" i="15"/>
  <c r="R192" i="15"/>
  <c r="M196" i="15"/>
  <c r="Q196" i="15" s="1"/>
  <c r="L196" i="15"/>
  <c r="R196" i="15"/>
  <c r="M200" i="15"/>
  <c r="Q200" i="15"/>
  <c r="L200" i="15"/>
  <c r="R200" i="15"/>
  <c r="M188" i="15"/>
  <c r="Q188" i="15" s="1"/>
  <c r="R188" i="15"/>
  <c r="R189" i="15"/>
  <c r="M189" i="15"/>
  <c r="Q189" i="15" s="1"/>
  <c r="L189" i="15"/>
  <c r="M177" i="15"/>
  <c r="Q177" i="15" s="1"/>
  <c r="L188" i="15"/>
  <c r="M190" i="15"/>
  <c r="Q190" i="15" s="1"/>
  <c r="R190" i="15"/>
  <c r="R191" i="15"/>
  <c r="M191" i="15"/>
  <c r="Q191" i="15" s="1"/>
  <c r="L191" i="15"/>
  <c r="M183" i="15"/>
  <c r="Q183" i="15" s="1"/>
  <c r="L183" i="15"/>
  <c r="AA183" i="15" s="1"/>
  <c r="AD183" i="15" s="1"/>
  <c r="L193" i="15"/>
  <c r="AA193" i="15" s="1"/>
  <c r="L195" i="15"/>
  <c r="L197" i="15"/>
  <c r="L199" i="15"/>
  <c r="M193" i="15"/>
  <c r="Q193" i="15" s="1"/>
  <c r="M195" i="15"/>
  <c r="Q195" i="15"/>
  <c r="M197" i="15"/>
  <c r="Q197" i="15" s="1"/>
  <c r="M199" i="15"/>
  <c r="Q199" i="15" s="1"/>
  <c r="AD23" i="12"/>
  <c r="Q23" i="12" s="1"/>
  <c r="AG174" i="15"/>
  <c r="T174" i="15"/>
  <c r="AC116" i="4"/>
  <c r="AD116" i="4"/>
  <c r="Q116" i="4" s="1"/>
  <c r="AF47" i="15"/>
  <c r="AG47" i="15"/>
  <c r="T47" i="15" s="1"/>
  <c r="AF58" i="15"/>
  <c r="AG58" i="15" s="1"/>
  <c r="T58" i="15" s="1"/>
  <c r="AF125" i="15"/>
  <c r="AG125" i="15" s="1"/>
  <c r="T125" i="15" s="1"/>
  <c r="AF43" i="15"/>
  <c r="AG43" i="15" s="1"/>
  <c r="T43" i="15" s="1"/>
  <c r="AC191" i="12"/>
  <c r="AD191" i="12"/>
  <c r="Q191" i="12" s="1"/>
  <c r="AF23" i="15"/>
  <c r="AG23" i="15" s="1"/>
  <c r="T23" i="15" s="1"/>
  <c r="AC112" i="4"/>
  <c r="AD112" i="4" s="1"/>
  <c r="Q112" i="4" s="1"/>
  <c r="AC98" i="4"/>
  <c r="AD98" i="4" s="1"/>
  <c r="Q98" i="4" s="1"/>
  <c r="AF154" i="15"/>
  <c r="AG154" i="15" s="1"/>
  <c r="T154" i="15"/>
  <c r="AF128" i="15"/>
  <c r="AG128" i="15"/>
  <c r="T128" i="15" s="1"/>
  <c r="AF17" i="15"/>
  <c r="AG17" i="15"/>
  <c r="T17" i="15"/>
  <c r="AC140" i="4"/>
  <c r="AD140" i="4"/>
  <c r="Q140" i="4" s="1"/>
  <c r="AF46" i="15"/>
  <c r="AF13" i="15"/>
  <c r="AG13" i="15" s="1"/>
  <c r="T13" i="15"/>
  <c r="AC183" i="12"/>
  <c r="AD183" i="12"/>
  <c r="Q183" i="12" s="1"/>
  <c r="AF45" i="15"/>
  <c r="AG45" i="15"/>
  <c r="T45" i="15"/>
  <c r="AC172" i="4"/>
  <c r="AD172" i="4"/>
  <c r="Q172" i="4" s="1"/>
  <c r="AC115" i="12"/>
  <c r="AD115" i="12" s="1"/>
  <c r="Q115" i="12" s="1"/>
  <c r="AF136" i="15"/>
  <c r="AC199" i="12"/>
  <c r="AD199" i="12" s="1"/>
  <c r="Q199" i="12" s="1"/>
  <c r="AC59" i="12"/>
  <c r="AD59" i="12" s="1"/>
  <c r="Q59" i="12"/>
  <c r="AC152" i="4"/>
  <c r="AD152" i="4"/>
  <c r="Q152" i="4" s="1"/>
  <c r="AF158" i="15"/>
  <c r="AG158" i="15"/>
  <c r="T158" i="15"/>
  <c r="AF114" i="15"/>
  <c r="AG114" i="15"/>
  <c r="T114" i="15" s="1"/>
  <c r="AF87" i="15"/>
  <c r="AC114" i="4"/>
  <c r="AD114" i="4"/>
  <c r="Q114" i="4" s="1"/>
  <c r="AF82" i="15"/>
  <c r="AG82" i="15"/>
  <c r="T82" i="15"/>
  <c r="AF42" i="15"/>
  <c r="AG42" i="15"/>
  <c r="T42" i="15"/>
  <c r="AC35" i="12"/>
  <c r="AD35" i="12"/>
  <c r="Q35" i="12"/>
  <c r="AC156" i="4"/>
  <c r="AD156" i="4" s="1"/>
  <c r="Q156" i="4" s="1"/>
  <c r="AC131" i="12"/>
  <c r="AD131" i="12"/>
  <c r="Q131" i="12" s="1"/>
  <c r="AC160" i="4"/>
  <c r="AD160" i="4" s="1"/>
  <c r="Q160" i="4" s="1"/>
  <c r="AC120" i="4"/>
  <c r="AD120" i="4" s="1"/>
  <c r="Q120" i="4" s="1"/>
  <c r="AC136" i="4"/>
  <c r="AD136" i="4" s="1"/>
  <c r="Q136" i="4" s="1"/>
  <c r="AC76" i="4"/>
  <c r="AD76" i="4"/>
  <c r="Q76" i="4" s="1"/>
  <c r="AC175" i="12"/>
  <c r="AD175" i="12"/>
  <c r="Q175" i="12" s="1"/>
  <c r="AC148" i="4"/>
  <c r="AD148" i="4"/>
  <c r="Q148" i="4" s="1"/>
  <c r="AC184" i="4"/>
  <c r="AD184" i="4"/>
  <c r="Q184" i="4"/>
  <c r="AC27" i="12"/>
  <c r="AD27" i="12"/>
  <c r="Q27" i="12"/>
  <c r="AC60" i="4"/>
  <c r="AD60" i="4" s="1"/>
  <c r="Q60" i="4" s="1"/>
  <c r="AC52" i="4"/>
  <c r="AD52" i="4"/>
  <c r="Q52" i="4"/>
  <c r="N180" i="15"/>
  <c r="P180" i="15" s="1"/>
  <c r="AA180" i="15"/>
  <c r="AD180" i="15"/>
  <c r="AF147" i="15"/>
  <c r="AG147" i="15" s="1"/>
  <c r="T147" i="15"/>
  <c r="AC165" i="12"/>
  <c r="AD165" i="12" s="1"/>
  <c r="Q165" i="12" s="1"/>
  <c r="AF28" i="15"/>
  <c r="AG28" i="15"/>
  <c r="T28" i="15" s="1"/>
  <c r="AC180" i="4"/>
  <c r="AD180" i="4"/>
  <c r="Q180" i="4" s="1"/>
  <c r="AC126" i="12"/>
  <c r="AD126" i="12" s="1"/>
  <c r="Q126" i="12" s="1"/>
  <c r="AC85" i="12"/>
  <c r="AD85" i="12" s="1"/>
  <c r="Q85" i="12" s="1"/>
  <c r="AC55" i="12"/>
  <c r="AD55" i="12"/>
  <c r="Q55" i="12"/>
  <c r="N196" i="15"/>
  <c r="P196" i="15" s="1"/>
  <c r="AA196" i="15"/>
  <c r="AD196" i="15" s="1"/>
  <c r="AF98" i="15"/>
  <c r="AA26" i="15"/>
  <c r="AD26" i="15" s="1"/>
  <c r="N26" i="15"/>
  <c r="P26" i="15"/>
  <c r="AA79" i="15"/>
  <c r="AD79" i="15" s="1"/>
  <c r="N79" i="15"/>
  <c r="P79" i="15" s="1"/>
  <c r="AD192" i="12"/>
  <c r="Q192" i="12" s="1"/>
  <c r="AC193" i="12"/>
  <c r="AD193" i="12" s="1"/>
  <c r="Q193" i="12" s="1"/>
  <c r="N197" i="15"/>
  <c r="P197" i="15" s="1"/>
  <c r="AA197" i="15"/>
  <c r="AD197" i="15"/>
  <c r="AA6" i="15"/>
  <c r="N6" i="15"/>
  <c r="P6" i="15" s="1"/>
  <c r="AC197" i="12"/>
  <c r="AD197" i="12" s="1"/>
  <c r="Q197" i="12" s="1"/>
  <c r="AF19" i="15"/>
  <c r="AF38" i="15"/>
  <c r="AG38" i="15"/>
  <c r="T38" i="15"/>
  <c r="N192" i="15"/>
  <c r="P192" i="15" s="1"/>
  <c r="AA192" i="15"/>
  <c r="AD192" i="15"/>
  <c r="AF192" i="15" s="1"/>
  <c r="N193" i="15"/>
  <c r="P193" i="15" s="1"/>
  <c r="N188" i="15"/>
  <c r="P188" i="15" s="1"/>
  <c r="AA188" i="15"/>
  <c r="AD188" i="15"/>
  <c r="AA181" i="15"/>
  <c r="AD181" i="15"/>
  <c r="N181" i="15"/>
  <c r="P181" i="15" s="1"/>
  <c r="AF99" i="15"/>
  <c r="AA48" i="15"/>
  <c r="AD48" i="15" s="1"/>
  <c r="N48" i="15"/>
  <c r="P48" i="15" s="1"/>
  <c r="N18" i="15"/>
  <c r="P18" i="15" s="1"/>
  <c r="AD181" i="12"/>
  <c r="Q181" i="12" s="1"/>
  <c r="AA44" i="15"/>
  <c r="AD44" i="15"/>
  <c r="N44" i="15"/>
  <c r="P44" i="15" s="1"/>
  <c r="AC168" i="12"/>
  <c r="AD168" i="12" s="1"/>
  <c r="Q168" i="12" s="1"/>
  <c r="AC145" i="12"/>
  <c r="AD145" i="12" s="1"/>
  <c r="Q145" i="12" s="1"/>
  <c r="AC51" i="12"/>
  <c r="AD51" i="12"/>
  <c r="Q51" i="12" s="1"/>
  <c r="AC106" i="12"/>
  <c r="AD106" i="12" s="1"/>
  <c r="Q106" i="12" s="1"/>
  <c r="AC34" i="12"/>
  <c r="AD34" i="12" s="1"/>
  <c r="Q34" i="12" s="1"/>
  <c r="AC99" i="12"/>
  <c r="AD99" i="12" s="1"/>
  <c r="Q99" i="12" s="1"/>
  <c r="AC71" i="12"/>
  <c r="AD71" i="12"/>
  <c r="Q71" i="12"/>
  <c r="AC42" i="12"/>
  <c r="AD42" i="12" s="1"/>
  <c r="Q42" i="12" s="1"/>
  <c r="AC143" i="4"/>
  <c r="AD143" i="4" s="1"/>
  <c r="Q143" i="4" s="1"/>
  <c r="AC108" i="4"/>
  <c r="AD108" i="4"/>
  <c r="Q108" i="4" s="1"/>
  <c r="AC119" i="4"/>
  <c r="AD119" i="4" s="1"/>
  <c r="Q119" i="4" s="1"/>
  <c r="AC131" i="4"/>
  <c r="AD131" i="4"/>
  <c r="Q131" i="4" s="1"/>
  <c r="AC146" i="4"/>
  <c r="AD146" i="4"/>
  <c r="Q146" i="4" s="1"/>
  <c r="N200" i="15"/>
  <c r="P200" i="15"/>
  <c r="AA200" i="15"/>
  <c r="N187" i="15"/>
  <c r="P187" i="15" s="1"/>
  <c r="AA187" i="15"/>
  <c r="AD187" i="15"/>
  <c r="AF166" i="15"/>
  <c r="AG166" i="15"/>
  <c r="T166" i="15"/>
  <c r="AA185" i="15"/>
  <c r="AD185" i="15" s="1"/>
  <c r="N185" i="15"/>
  <c r="P185" i="15" s="1"/>
  <c r="AF149" i="15"/>
  <c r="AG149" i="15" s="1"/>
  <c r="T149" i="15" s="1"/>
  <c r="AG134" i="15"/>
  <c r="T134" i="15"/>
  <c r="AA107" i="15"/>
  <c r="AD107" i="15"/>
  <c r="N107" i="15"/>
  <c r="P107" i="15" s="1"/>
  <c r="AF122" i="15"/>
  <c r="AG122" i="15" s="1"/>
  <c r="T122" i="15" s="1"/>
  <c r="AF124" i="15"/>
  <c r="AG124" i="15" s="1"/>
  <c r="T124" i="15"/>
  <c r="AG118" i="15"/>
  <c r="T118" i="15"/>
  <c r="AG123" i="15"/>
  <c r="T123" i="15" s="1"/>
  <c r="AF95" i="15"/>
  <c r="AG95" i="15"/>
  <c r="T95" i="15"/>
  <c r="AA16" i="15"/>
  <c r="AD16" i="15" s="1"/>
  <c r="AF16" i="15" s="1"/>
  <c r="N16" i="15"/>
  <c r="P16" i="15"/>
  <c r="AF72" i="15"/>
  <c r="AG72" i="15"/>
  <c r="T72" i="15" s="1"/>
  <c r="AF56" i="15"/>
  <c r="AG56" i="15"/>
  <c r="T56" i="15"/>
  <c r="AC173" i="12"/>
  <c r="AD173" i="12"/>
  <c r="Q173" i="12"/>
  <c r="AC200" i="12"/>
  <c r="AD200" i="12" s="1"/>
  <c r="Q200" i="12" s="1"/>
  <c r="AF93" i="15"/>
  <c r="AG93" i="15"/>
  <c r="T93" i="15" s="1"/>
  <c r="I3" i="15"/>
  <c r="J3" i="15"/>
  <c r="K3" i="15"/>
  <c r="Z4" i="15"/>
  <c r="AC176" i="12"/>
  <c r="AD176" i="12"/>
  <c r="Q176" i="12"/>
  <c r="AC186" i="12"/>
  <c r="AD186" i="12" s="1"/>
  <c r="Q186" i="12" s="1"/>
  <c r="AC189" i="4"/>
  <c r="AD189" i="4"/>
  <c r="Q189" i="4" s="1"/>
  <c r="AC135" i="12"/>
  <c r="AD135" i="12" s="1"/>
  <c r="Q135" i="12" s="1"/>
  <c r="AC94" i="12"/>
  <c r="AD94" i="12" s="1"/>
  <c r="Q94" i="12" s="1"/>
  <c r="AC62" i="12"/>
  <c r="AD62" i="12" s="1"/>
  <c r="Q62" i="12"/>
  <c r="AC50" i="12"/>
  <c r="AD50" i="12" s="1"/>
  <c r="Q50" i="12"/>
  <c r="AC127" i="12"/>
  <c r="AD127" i="12" s="1"/>
  <c r="Q127" i="12" s="1"/>
  <c r="AC92" i="12"/>
  <c r="AD92" i="12"/>
  <c r="Q92" i="12" s="1"/>
  <c r="AC38" i="12"/>
  <c r="AD38" i="12"/>
  <c r="Q38" i="12" s="1"/>
  <c r="AC161" i="4"/>
  <c r="AD161" i="4"/>
  <c r="Q161" i="4" s="1"/>
  <c r="AC133" i="4"/>
  <c r="AD133" i="4"/>
  <c r="Q133" i="4" s="1"/>
  <c r="AC103" i="4"/>
  <c r="AD103" i="4"/>
  <c r="Q103" i="4"/>
  <c r="AC165" i="4"/>
  <c r="AD165" i="4" s="1"/>
  <c r="Q165" i="4"/>
  <c r="AC128" i="4"/>
  <c r="AD128" i="4"/>
  <c r="Q128" i="4" s="1"/>
  <c r="AC137" i="4"/>
  <c r="AD137" i="4"/>
  <c r="Q137" i="4"/>
  <c r="AC141" i="4"/>
  <c r="AD141" i="4"/>
  <c r="Q141" i="4"/>
  <c r="AC66" i="4"/>
  <c r="AD66" i="4" s="1"/>
  <c r="Q66" i="4" s="1"/>
  <c r="AC34" i="4"/>
  <c r="AD34" i="4" s="1"/>
  <c r="Q34" i="4" s="1"/>
  <c r="AC39" i="4"/>
  <c r="AD39" i="4"/>
  <c r="Q39" i="4"/>
  <c r="AC193" i="4"/>
  <c r="AD193" i="4"/>
  <c r="Q193" i="4" s="1"/>
  <c r="AC95" i="4"/>
  <c r="AD95" i="4"/>
  <c r="Q95" i="4"/>
  <c r="AC92" i="4"/>
  <c r="AD92" i="4"/>
  <c r="Q92" i="4"/>
  <c r="AC144" i="4"/>
  <c r="AD144" i="4" s="1"/>
  <c r="Q144" i="4" s="1"/>
  <c r="AC36" i="4"/>
  <c r="AD36" i="4"/>
  <c r="Q36" i="4"/>
  <c r="AC28" i="4"/>
  <c r="AD28" i="4"/>
  <c r="Q28" i="4" s="1"/>
  <c r="N191" i="15"/>
  <c r="P191" i="15"/>
  <c r="AA191" i="15"/>
  <c r="AD191" i="15"/>
  <c r="N189" i="15"/>
  <c r="P189" i="15"/>
  <c r="AA189" i="15"/>
  <c r="AD189" i="15" s="1"/>
  <c r="AF142" i="15"/>
  <c r="AG142" i="15"/>
  <c r="T142" i="15"/>
  <c r="AF86" i="15"/>
  <c r="AG86" i="15" s="1"/>
  <c r="T86" i="15" s="1"/>
  <c r="AA12" i="15"/>
  <c r="AD12" i="15"/>
  <c r="AF12" i="15" s="1"/>
  <c r="N12" i="15"/>
  <c r="P12" i="15" s="1"/>
  <c r="AF97" i="15"/>
  <c r="AG97" i="15"/>
  <c r="T97" i="15"/>
  <c r="AF68" i="15"/>
  <c r="AG68" i="15"/>
  <c r="T68" i="15"/>
  <c r="AC157" i="12"/>
  <c r="AD157" i="12" s="1"/>
  <c r="Q157" i="12" s="1"/>
  <c r="AF37" i="15"/>
  <c r="AG37" i="15"/>
  <c r="T37" i="15" s="1"/>
  <c r="N32" i="15"/>
  <c r="P32" i="15" s="1"/>
  <c r="AA32" i="15"/>
  <c r="AD32" i="15" s="1"/>
  <c r="AC198" i="12"/>
  <c r="AD198" i="12" s="1"/>
  <c r="Q198" i="12" s="1"/>
  <c r="AC160" i="12"/>
  <c r="AD160" i="12" s="1"/>
  <c r="Q160" i="12" s="1"/>
  <c r="AF25" i="15"/>
  <c r="AG25" i="15" s="1"/>
  <c r="T25" i="15" s="1"/>
  <c r="AF27" i="15"/>
  <c r="AG27" i="15"/>
  <c r="T27" i="15"/>
  <c r="N40" i="15"/>
  <c r="P40" i="15" s="1"/>
  <c r="AA40" i="15"/>
  <c r="AD40" i="15"/>
  <c r="AC117" i="12"/>
  <c r="AD117" i="12"/>
  <c r="Q117" i="12" s="1"/>
  <c r="AC83" i="12"/>
  <c r="AD83" i="12"/>
  <c r="Q83" i="12"/>
  <c r="AC48" i="12"/>
  <c r="AD48" i="12"/>
  <c r="Q48" i="12"/>
  <c r="AC198" i="4"/>
  <c r="AD198" i="4" s="1"/>
  <c r="Q198" i="4" s="1"/>
  <c r="AC95" i="12"/>
  <c r="AD95" i="12"/>
  <c r="Q95" i="12" s="1"/>
  <c r="AC60" i="12"/>
  <c r="AD60" i="12"/>
  <c r="Q60" i="12"/>
  <c r="G3" i="12"/>
  <c r="H3" i="12" s="1"/>
  <c r="W4" i="12" s="1"/>
  <c r="Y4" i="12"/>
  <c r="AC54" i="12"/>
  <c r="AD54" i="12" s="1"/>
  <c r="Q54" i="12" s="1"/>
  <c r="AC28" i="12"/>
  <c r="AD28" i="12"/>
  <c r="Q28" i="12" s="1"/>
  <c r="AC115" i="4"/>
  <c r="AD115" i="4" s="1"/>
  <c r="Q115" i="4" s="1"/>
  <c r="AC58" i="4"/>
  <c r="AD58" i="4"/>
  <c r="Q58" i="4" s="1"/>
  <c r="AC106" i="4"/>
  <c r="AD106" i="4" s="1"/>
  <c r="Q106" i="4" s="1"/>
  <c r="AC25" i="4"/>
  <c r="AD25" i="4"/>
  <c r="Q25" i="4" s="1"/>
  <c r="AC19" i="4"/>
  <c r="AD19" i="4"/>
  <c r="Q19" i="4"/>
  <c r="AA105" i="15"/>
  <c r="AD105" i="15"/>
  <c r="N105" i="15"/>
  <c r="P105" i="15" s="1"/>
  <c r="AF70" i="15"/>
  <c r="AG70" i="15" s="1"/>
  <c r="T70" i="15" s="1"/>
  <c r="AC185" i="12"/>
  <c r="AD185" i="12"/>
  <c r="Q185" i="12" s="1"/>
  <c r="AF85" i="15"/>
  <c r="AG85" i="15"/>
  <c r="T85" i="15"/>
  <c r="AC91" i="12"/>
  <c r="AD91" i="12" s="1"/>
  <c r="Q91" i="12" s="1"/>
  <c r="AC64" i="12"/>
  <c r="AD64" i="12"/>
  <c r="Q64" i="12" s="1"/>
  <c r="AC31" i="12"/>
  <c r="AD31" i="12"/>
  <c r="Q31" i="12"/>
  <c r="AC75" i="12"/>
  <c r="AD75" i="12"/>
  <c r="Q75" i="12"/>
  <c r="AC154" i="4"/>
  <c r="AD154" i="4" s="1"/>
  <c r="Q154" i="4" s="1"/>
  <c r="AC111" i="4"/>
  <c r="AD111" i="4"/>
  <c r="Q111" i="4" s="1"/>
  <c r="AC151" i="12"/>
  <c r="AD151" i="12" s="1"/>
  <c r="Q151" i="12" s="1"/>
  <c r="AC88" i="12"/>
  <c r="AD88" i="12" s="1"/>
  <c r="Q88" i="12" s="1"/>
  <c r="AC141" i="12"/>
  <c r="AD141" i="12"/>
  <c r="Q141" i="12" s="1"/>
  <c r="AC90" i="12"/>
  <c r="AD90" i="12"/>
  <c r="Q90" i="12"/>
  <c r="AC128" i="12"/>
  <c r="AD128" i="12"/>
  <c r="Q128" i="12"/>
  <c r="AC139" i="4"/>
  <c r="AD139" i="4"/>
  <c r="Q139" i="4" s="1"/>
  <c r="AC159" i="4"/>
  <c r="AD159" i="4"/>
  <c r="Q159" i="4"/>
  <c r="AC138" i="4"/>
  <c r="AD138" i="4" s="1"/>
  <c r="Q138" i="4" s="1"/>
  <c r="AC124" i="4"/>
  <c r="AD124" i="4"/>
  <c r="Q124" i="4"/>
  <c r="AF103" i="15"/>
  <c r="AG103" i="15"/>
  <c r="T103" i="15" s="1"/>
  <c r="N199" i="15"/>
  <c r="P199" i="15"/>
  <c r="AA199" i="15"/>
  <c r="N183" i="15"/>
  <c r="P183" i="15" s="1"/>
  <c r="AF190" i="15"/>
  <c r="AG190" i="15"/>
  <c r="T190" i="15"/>
  <c r="AF151" i="15"/>
  <c r="AG151" i="15" s="1"/>
  <c r="T151" i="15" s="1"/>
  <c r="AF138" i="15"/>
  <c r="AG138" i="15"/>
  <c r="T138" i="15" s="1"/>
  <c r="AF130" i="15"/>
  <c r="AG130" i="15" s="1"/>
  <c r="T130" i="15"/>
  <c r="AF146" i="15"/>
  <c r="AG146" i="15" s="1"/>
  <c r="T146" i="15" s="1"/>
  <c r="AF88" i="15"/>
  <c r="AG88" i="15"/>
  <c r="T88" i="15" s="1"/>
  <c r="AA24" i="15"/>
  <c r="AD24" i="15"/>
  <c r="N24" i="15"/>
  <c r="P24" i="15" s="1"/>
  <c r="AA8" i="15"/>
  <c r="N8" i="15"/>
  <c r="P8" i="15" s="1"/>
  <c r="AF41" i="15"/>
  <c r="AG41" i="15"/>
  <c r="T41" i="15" s="1"/>
  <c r="M7" i="15"/>
  <c r="Q7" i="15"/>
  <c r="N30" i="15"/>
  <c r="P30" i="15" s="1"/>
  <c r="AA30" i="15"/>
  <c r="AD30" i="15" s="1"/>
  <c r="AF29" i="15"/>
  <c r="AG29" i="15"/>
  <c r="T29" i="15"/>
  <c r="AC177" i="12"/>
  <c r="AD177" i="12"/>
  <c r="Q177" i="12"/>
  <c r="AA80" i="15"/>
  <c r="AD80" i="15" s="1"/>
  <c r="AF80" i="15" s="1"/>
  <c r="N80" i="15"/>
  <c r="P80" i="15"/>
  <c r="AF21" i="15"/>
  <c r="AG21" i="15" s="1"/>
  <c r="T21" i="15"/>
  <c r="AC170" i="12"/>
  <c r="AD170" i="12" s="1"/>
  <c r="Q170" i="12" s="1"/>
  <c r="AC154" i="12"/>
  <c r="AD154" i="12"/>
  <c r="Q154" i="12" s="1"/>
  <c r="AC108" i="12"/>
  <c r="AD108" i="12"/>
  <c r="Q108" i="12"/>
  <c r="AC36" i="12"/>
  <c r="AD36" i="12" s="1"/>
  <c r="Q36" i="12" s="1"/>
  <c r="AC63" i="12"/>
  <c r="AD63" i="12"/>
  <c r="Q63" i="12" s="1"/>
  <c r="AC133" i="12"/>
  <c r="AD133" i="12" s="1"/>
  <c r="Q133" i="12" s="1"/>
  <c r="AC110" i="12"/>
  <c r="AD110" i="12" s="1"/>
  <c r="Q110" i="12"/>
  <c r="AC103" i="12"/>
  <c r="AD103" i="12" s="1"/>
  <c r="Q103" i="12" s="1"/>
  <c r="AC44" i="12"/>
  <c r="AD44" i="12"/>
  <c r="Q44" i="12" s="1"/>
  <c r="AC145" i="4"/>
  <c r="AD145" i="4"/>
  <c r="Q145" i="4"/>
  <c r="AC121" i="4"/>
  <c r="AD121" i="4"/>
  <c r="Q121" i="4" s="1"/>
  <c r="AC100" i="4"/>
  <c r="AD100" i="4" s="1"/>
  <c r="Q100" i="4" s="1"/>
  <c r="AC87" i="4"/>
  <c r="AD87" i="4" s="1"/>
  <c r="Q87" i="4" s="1"/>
  <c r="AC104" i="4"/>
  <c r="AD104" i="4" s="1"/>
  <c r="Q104" i="4"/>
  <c r="AC71" i="4"/>
  <c r="AD71" i="4" s="1"/>
  <c r="Q71" i="4" s="1"/>
  <c r="AC37" i="4"/>
  <c r="AD37" i="4"/>
  <c r="Q37" i="4" s="1"/>
  <c r="AF172" i="15"/>
  <c r="AG172" i="15" s="1"/>
  <c r="T172" i="15" s="1"/>
  <c r="AF112" i="15"/>
  <c r="AG112" i="15" s="1"/>
  <c r="T112" i="15" s="1"/>
  <c r="AA198" i="15"/>
  <c r="AD198" i="15" s="1"/>
  <c r="N198" i="15"/>
  <c r="P198" i="15" s="1"/>
  <c r="AC32" i="12"/>
  <c r="AD32" i="12" s="1"/>
  <c r="Q32" i="12" s="1"/>
  <c r="AA155" i="15"/>
  <c r="AD155" i="15"/>
  <c r="AF155" i="15" s="1"/>
  <c r="N155" i="15"/>
  <c r="P155" i="15" s="1"/>
  <c r="AF101" i="15"/>
  <c r="AG101" i="15" s="1"/>
  <c r="T101" i="15" s="1"/>
  <c r="AF121" i="15"/>
  <c r="AG121" i="15" s="1"/>
  <c r="T121" i="15"/>
  <c r="AF11" i="15"/>
  <c r="AG11" i="15"/>
  <c r="T11" i="15"/>
  <c r="AC181" i="4"/>
  <c r="AD181" i="4"/>
  <c r="Q181" i="4"/>
  <c r="AC52" i="12"/>
  <c r="AD52" i="12" s="1"/>
  <c r="Q52" i="12" s="1"/>
  <c r="AC200" i="4"/>
  <c r="AD200" i="4" s="1"/>
  <c r="Q200" i="4" s="1"/>
  <c r="AC58" i="12"/>
  <c r="AD58" i="12" s="1"/>
  <c r="Q58" i="12"/>
  <c r="AC173" i="4"/>
  <c r="AD173" i="4" s="1"/>
  <c r="Q173" i="4" s="1"/>
  <c r="AC26" i="12"/>
  <c r="AD26" i="12"/>
  <c r="Q26" i="12" s="1"/>
  <c r="AC122" i="4"/>
  <c r="AD122" i="4"/>
  <c r="Q122" i="4"/>
  <c r="AC90" i="4"/>
  <c r="AD90" i="4"/>
  <c r="Q90" i="4" s="1"/>
  <c r="AC47" i="4"/>
  <c r="AD47" i="4" s="1"/>
  <c r="Q47" i="4" s="1"/>
  <c r="AA14" i="15"/>
  <c r="AD14" i="15" s="1"/>
  <c r="N14" i="15"/>
  <c r="P14" i="15" s="1"/>
  <c r="AA83" i="15"/>
  <c r="AD83" i="15" s="1"/>
  <c r="N83" i="15"/>
  <c r="P83" i="15"/>
  <c r="AF54" i="15"/>
  <c r="AG54" i="15" s="1"/>
  <c r="T54" i="15"/>
  <c r="AC166" i="12"/>
  <c r="AD166" i="12" s="1"/>
  <c r="Q166" i="12" s="1"/>
  <c r="AA50" i="15"/>
  <c r="AD50" i="15"/>
  <c r="AF50" i="15" s="1"/>
  <c r="N50" i="15"/>
  <c r="P50" i="15" s="1"/>
  <c r="AC169" i="12"/>
  <c r="AD169" i="12"/>
  <c r="Q169" i="12"/>
  <c r="AC122" i="12"/>
  <c r="AD122" i="12" s="1"/>
  <c r="Q122" i="12" s="1"/>
  <c r="AC67" i="12"/>
  <c r="AD67" i="12" s="1"/>
  <c r="Q67" i="12" s="1"/>
  <c r="AA10" i="15"/>
  <c r="AD10" i="15"/>
  <c r="AF10" i="15" s="1"/>
  <c r="N10" i="15"/>
  <c r="P10" i="15" s="1"/>
  <c r="AF176" i="15"/>
  <c r="AG176" i="15"/>
  <c r="T176" i="15"/>
  <c r="AF140" i="15"/>
  <c r="AG140" i="15"/>
  <c r="T140" i="15"/>
  <c r="AA22" i="15"/>
  <c r="AD22" i="15" s="1"/>
  <c r="N22" i="15"/>
  <c r="P22" i="15"/>
  <c r="AF62" i="15"/>
  <c r="AG62" i="15" s="1"/>
  <c r="T62" i="15"/>
  <c r="AF15" i="15"/>
  <c r="AG15" i="15" s="1"/>
  <c r="T15" i="15" s="1"/>
  <c r="AC153" i="12"/>
  <c r="AD153" i="12"/>
  <c r="Q153" i="12" s="1"/>
  <c r="N195" i="15"/>
  <c r="P195" i="15"/>
  <c r="AA195" i="15"/>
  <c r="AD195" i="15" s="1"/>
  <c r="AA179" i="15"/>
  <c r="AD179" i="15" s="1"/>
  <c r="AF179" i="15" s="1"/>
  <c r="N179" i="15"/>
  <c r="P179" i="15" s="1"/>
  <c r="AF111" i="15"/>
  <c r="AG111" i="15" s="1"/>
  <c r="T111" i="15" s="1"/>
  <c r="AA52" i="15"/>
  <c r="AD52" i="15"/>
  <c r="N52" i="15"/>
  <c r="P52" i="15"/>
  <c r="AA20" i="15"/>
  <c r="AD20" i="15"/>
  <c r="AF20" i="15" s="1"/>
  <c r="N20" i="15"/>
  <c r="P20" i="15" s="1"/>
  <c r="AF76" i="15"/>
  <c r="AG76" i="15"/>
  <c r="T76" i="15" s="1"/>
  <c r="AF60" i="15"/>
  <c r="AC189" i="12"/>
  <c r="AD189" i="12" s="1"/>
  <c r="Q189" i="12" s="1"/>
  <c r="AC143" i="12"/>
  <c r="AD143" i="12"/>
  <c r="Q143" i="12" s="1"/>
  <c r="AC53" i="12"/>
  <c r="AD53" i="12"/>
  <c r="Q53" i="12"/>
  <c r="AC123" i="12"/>
  <c r="AD123" i="12" s="1"/>
  <c r="Q123" i="12" s="1"/>
  <c r="AC29" i="12"/>
  <c r="AD29" i="12"/>
  <c r="Q29" i="12" s="1"/>
  <c r="AC124" i="12"/>
  <c r="AD124" i="12" s="1"/>
  <c r="Q124" i="12" s="1"/>
  <c r="AC169" i="4"/>
  <c r="AD169" i="4" s="1"/>
  <c r="Q169" i="4"/>
  <c r="AC96" i="12"/>
  <c r="AD96" i="12"/>
  <c r="Q96" i="12" s="1"/>
  <c r="AC163" i="4"/>
  <c r="AD163" i="4"/>
  <c r="Q163" i="4" s="1"/>
  <c r="AC157" i="4"/>
  <c r="AD157" i="4" s="1"/>
  <c r="Q157" i="4" s="1"/>
  <c r="AC79" i="4"/>
  <c r="AD79" i="4" s="1"/>
  <c r="Q79" i="4" s="1"/>
  <c r="AF30" i="15"/>
  <c r="AF24" i="15"/>
  <c r="AG24" i="15" s="1"/>
  <c r="T24" i="15" s="1"/>
  <c r="AF187" i="15"/>
  <c r="AG187" i="15" s="1"/>
  <c r="T187" i="15"/>
  <c r="AF183" i="15"/>
  <c r="AG183" i="15"/>
  <c r="T183" i="15" s="1"/>
  <c r="M3" i="15"/>
  <c r="L3" i="15"/>
  <c r="O3" i="15" s="1"/>
  <c r="Q3" i="15" s="1"/>
  <c r="R3" i="15" s="1"/>
  <c r="AG16" i="15"/>
  <c r="T16" i="15" s="1"/>
  <c r="AF107" i="15"/>
  <c r="AG107" i="15" s="1"/>
  <c r="T107" i="15" s="1"/>
  <c r="AF185" i="15"/>
  <c r="AG185" i="15"/>
  <c r="T185" i="15"/>
  <c r="AF198" i="15"/>
  <c r="AF197" i="15"/>
  <c r="AG197" i="15" s="1"/>
  <c r="T197" i="15"/>
  <c r="AF196" i="15"/>
  <c r="AG196" i="15" s="1"/>
  <c r="T196" i="15" s="1"/>
  <c r="AG192" i="15"/>
  <c r="T192" i="15"/>
  <c r="AF22" i="15"/>
  <c r="AG22" i="15"/>
  <c r="T22" i="15" s="1"/>
  <c r="AF48" i="15"/>
  <c r="AG48" i="15"/>
  <c r="T48" i="15"/>
  <c r="AF181" i="15"/>
  <c r="AG181" i="15"/>
  <c r="T181" i="15"/>
  <c r="AF79" i="15"/>
  <c r="AF180" i="15"/>
  <c r="AG180" i="15" s="1"/>
  <c r="T180" i="15" s="1"/>
  <c r="AF188" i="15"/>
  <c r="AG188" i="15" s="1"/>
  <c r="T188" i="15" s="1"/>
  <c r="AF105" i="15"/>
  <c r="AG105" i="15" s="1"/>
  <c r="T105" i="15"/>
  <c r="AF40" i="15"/>
  <c r="AG40" i="15"/>
  <c r="T40" i="15" s="1"/>
  <c r="AF191" i="15"/>
  <c r="AG191" i="15"/>
  <c r="T191" i="15" s="1"/>
  <c r="AF44" i="15"/>
  <c r="AG44" i="15"/>
  <c r="T44" i="15"/>
  <c r="AF26" i="15"/>
  <c r="AG26" i="15"/>
  <c r="T26" i="15" s="1"/>
  <c r="AF195" i="15" l="1"/>
  <c r="AG195" i="15"/>
  <c r="T195" i="15" s="1"/>
  <c r="AF32" i="15"/>
  <c r="AG32" i="15"/>
  <c r="T32" i="15" s="1"/>
  <c r="AA194" i="15"/>
  <c r="AD194" i="15" s="1"/>
  <c r="N194" i="15"/>
  <c r="P194" i="15" s="1"/>
  <c r="AF189" i="15"/>
  <c r="AG189" i="15" s="1"/>
  <c r="T189" i="15" s="1"/>
  <c r="AD199" i="15"/>
  <c r="L45" i="12"/>
  <c r="X45" i="12" s="1"/>
  <c r="AA45" i="12" s="1"/>
  <c r="O45" i="12"/>
  <c r="L109" i="12"/>
  <c r="X109" i="12" s="1"/>
  <c r="O109" i="12"/>
  <c r="L78" i="12"/>
  <c r="X78" i="12" s="1"/>
  <c r="AA78" i="12" s="1"/>
  <c r="O78" i="12"/>
  <c r="AC65" i="12"/>
  <c r="AD65" i="12"/>
  <c r="Q65" i="12" s="1"/>
  <c r="L186" i="15"/>
  <c r="R186" i="15"/>
  <c r="M186" i="15"/>
  <c r="Q186" i="15" s="1"/>
  <c r="AG200" i="15"/>
  <c r="T200" i="15" s="1"/>
  <c r="L142" i="12"/>
  <c r="X142" i="12" s="1"/>
  <c r="AA142" i="12" s="1"/>
  <c r="O142" i="12"/>
  <c r="AG30" i="15"/>
  <c r="T30" i="15" s="1"/>
  <c r="AC120" i="12"/>
  <c r="AD120" i="12" s="1"/>
  <c r="Q120" i="12" s="1"/>
  <c r="AF18" i="15"/>
  <c r="AG18" i="15" s="1"/>
  <c r="T18" i="15" s="1"/>
  <c r="AF52" i="15"/>
  <c r="AG52" i="15" s="1"/>
  <c r="T52" i="15" s="1"/>
  <c r="AG79" i="15"/>
  <c r="T79" i="15" s="1"/>
  <c r="AG89" i="15"/>
  <c r="T89" i="15" s="1"/>
  <c r="AG60" i="15"/>
  <c r="T60" i="15" s="1"/>
  <c r="L182" i="12"/>
  <c r="X182" i="12" s="1"/>
  <c r="AA182" i="12" s="1"/>
  <c r="O182" i="12"/>
  <c r="L111" i="12"/>
  <c r="X111" i="12" s="1"/>
  <c r="AA111" i="12" s="1"/>
  <c r="O111" i="12"/>
  <c r="L15" i="12"/>
  <c r="X15" i="12" s="1"/>
  <c r="O15" i="12"/>
  <c r="BK73" i="8" s="1"/>
  <c r="R36" i="14"/>
  <c r="U36" i="14" s="1"/>
  <c r="R36" i="13"/>
  <c r="I3" i="12"/>
  <c r="J3" i="12" s="1"/>
  <c r="K3" i="12" s="1"/>
  <c r="L3" i="12" s="1"/>
  <c r="AG12" i="15"/>
  <c r="T12" i="15" s="1"/>
  <c r="AF168" i="15"/>
  <c r="AG168" i="15" s="1"/>
  <c r="T168" i="15" s="1"/>
  <c r="AC107" i="12"/>
  <c r="AD107" i="12"/>
  <c r="Q107" i="12" s="1"/>
  <c r="L47" i="12"/>
  <c r="X47" i="12" s="1"/>
  <c r="AA47" i="12" s="1"/>
  <c r="O47" i="12"/>
  <c r="N3" i="15"/>
  <c r="P3" i="15" s="1"/>
  <c r="AA4" i="15"/>
  <c r="AG10" i="15"/>
  <c r="T10" i="15" s="1"/>
  <c r="AF83" i="15"/>
  <c r="AG83" i="15"/>
  <c r="T83" i="15" s="1"/>
  <c r="AG50" i="15"/>
  <c r="T50" i="15" s="1"/>
  <c r="AG20" i="15"/>
  <c r="T20" i="15" s="1"/>
  <c r="AG155" i="15"/>
  <c r="T155" i="15" s="1"/>
  <c r="AG198" i="15"/>
  <c r="T198" i="15" s="1"/>
  <c r="AF89" i="15"/>
  <c r="AD43" i="12"/>
  <c r="Q43" i="12" s="1"/>
  <c r="AF160" i="15"/>
  <c r="AG160" i="15"/>
  <c r="T160" i="15" s="1"/>
  <c r="AF170" i="15"/>
  <c r="AG170" i="15"/>
  <c r="T170" i="15" s="1"/>
  <c r="AF14" i="15"/>
  <c r="AG14" i="15" s="1"/>
  <c r="T14" i="15" s="1"/>
  <c r="M194" i="15"/>
  <c r="Q194" i="15" s="1"/>
  <c r="R194" i="15"/>
  <c r="AC138" i="12"/>
  <c r="AD138" i="12"/>
  <c r="Q138" i="12" s="1"/>
  <c r="AC74" i="12"/>
  <c r="AD74" i="12" s="1"/>
  <c r="Q74" i="12" s="1"/>
  <c r="AC56" i="12"/>
  <c r="AD56" i="12" s="1"/>
  <c r="Q56" i="12" s="1"/>
  <c r="AG80" i="15"/>
  <c r="T80" i="15" s="1"/>
  <c r="AG179" i="15"/>
  <c r="T179" i="15" s="1"/>
  <c r="AG156" i="15"/>
  <c r="T156" i="15" s="1"/>
  <c r="AG133" i="15"/>
  <c r="T133" i="15" s="1"/>
  <c r="AG136" i="15"/>
  <c r="T136" i="15" s="1"/>
  <c r="AF81" i="15"/>
  <c r="AG81" i="15" s="1"/>
  <c r="T81" i="15" s="1"/>
  <c r="AG98" i="15"/>
  <c r="T98" i="15" s="1"/>
  <c r="AG19" i="15"/>
  <c r="T19" i="15" s="1"/>
  <c r="AF66" i="15"/>
  <c r="AG66" i="15" s="1"/>
  <c r="T66" i="15" s="1"/>
  <c r="AC134" i="12"/>
  <c r="AD134" i="12"/>
  <c r="Q134" i="12" s="1"/>
  <c r="AF31" i="15"/>
  <c r="AG31" i="15" s="1"/>
  <c r="T31" i="15" s="1"/>
  <c r="AF156" i="15"/>
  <c r="AG162" i="15"/>
  <c r="T162" i="15" s="1"/>
  <c r="AF132" i="15"/>
  <c r="AG132" i="15" s="1"/>
  <c r="T132" i="15" s="1"/>
  <c r="AG99" i="15"/>
  <c r="T99" i="15" s="1"/>
  <c r="AG46" i="15"/>
  <c r="T46" i="15" s="1"/>
  <c r="AC159" i="12"/>
  <c r="AD159" i="12" s="1"/>
  <c r="Q159" i="12" s="1"/>
  <c r="AG87" i="15"/>
  <c r="T87" i="15" s="1"/>
  <c r="AF34" i="15"/>
  <c r="AG34" i="15"/>
  <c r="T34" i="15" s="1"/>
  <c r="AD78" i="4"/>
  <c r="Q78" i="4" s="1"/>
  <c r="L110" i="4"/>
  <c r="X110" i="4" s="1"/>
  <c r="O110" i="4"/>
  <c r="AC126" i="4"/>
  <c r="AD126" i="4" s="1"/>
  <c r="Q126" i="4" s="1"/>
  <c r="AC127" i="4"/>
  <c r="AD127" i="4"/>
  <c r="Q127" i="4" s="1"/>
  <c r="AC129" i="4"/>
  <c r="AD129" i="4"/>
  <c r="Q129" i="4" s="1"/>
  <c r="L164" i="4"/>
  <c r="X164" i="4" s="1"/>
  <c r="AA164" i="4" s="1"/>
  <c r="O164" i="4"/>
  <c r="AC73" i="4"/>
  <c r="AD73" i="4" s="1"/>
  <c r="Q73" i="4" s="1"/>
  <c r="AC75" i="4"/>
  <c r="AD75" i="4"/>
  <c r="Q75" i="4" s="1"/>
  <c r="AC81" i="4"/>
  <c r="AD81" i="4"/>
  <c r="Q81" i="4" s="1"/>
  <c r="AC85" i="4"/>
  <c r="AD85" i="4" s="1"/>
  <c r="Q85" i="4" s="1"/>
  <c r="L97" i="4"/>
  <c r="X97" i="4" s="1"/>
  <c r="O97" i="4"/>
  <c r="AG78" i="15"/>
  <c r="T78" i="15" s="1"/>
  <c r="AD150" i="12"/>
  <c r="Q150" i="12" s="1"/>
  <c r="AC67" i="4"/>
  <c r="AD67" i="4"/>
  <c r="Q67" i="4" s="1"/>
  <c r="AG35" i="15"/>
  <c r="T35" i="15" s="1"/>
  <c r="L36" i="14"/>
  <c r="L36" i="13"/>
  <c r="O5" i="4"/>
  <c r="L42" i="4"/>
  <c r="X42" i="4" s="1"/>
  <c r="AA42" i="4" s="1"/>
  <c r="O42" i="4"/>
  <c r="AA110" i="4"/>
  <c r="AA117" i="4"/>
  <c r="AC186" i="4"/>
  <c r="AD186" i="4"/>
  <c r="Q186" i="4" s="1"/>
  <c r="R129" i="15"/>
  <c r="M129" i="15"/>
  <c r="Q129" i="15" s="1"/>
  <c r="L129" i="15"/>
  <c r="V4" i="4"/>
  <c r="E3" i="4"/>
  <c r="F3" i="4" s="1"/>
  <c r="L20" i="4"/>
  <c r="X20" i="4" s="1"/>
  <c r="AA20" i="4" s="1"/>
  <c r="O20" i="4"/>
  <c r="AC23" i="4"/>
  <c r="AD23" i="4"/>
  <c r="Q23" i="4" s="1"/>
  <c r="AC40" i="4"/>
  <c r="AD40" i="4"/>
  <c r="Q40" i="4" s="1"/>
  <c r="L149" i="4"/>
  <c r="X149" i="4" s="1"/>
  <c r="AA149" i="4" s="1"/>
  <c r="O149" i="4"/>
  <c r="AC80" i="12"/>
  <c r="AD80" i="12" s="1"/>
  <c r="Q80" i="12" s="1"/>
  <c r="AC86" i="12"/>
  <c r="AD86" i="12"/>
  <c r="Q86" i="12" s="1"/>
  <c r="AC105" i="12"/>
  <c r="AD105" i="12"/>
  <c r="Q105" i="12" s="1"/>
  <c r="AA109" i="12"/>
  <c r="AD32" i="4"/>
  <c r="Q32" i="4" s="1"/>
  <c r="L13" i="4"/>
  <c r="X13" i="4" s="1"/>
  <c r="O13" i="4"/>
  <c r="L18" i="4"/>
  <c r="X18" i="4" s="1"/>
  <c r="O18" i="4"/>
  <c r="O26" i="4"/>
  <c r="L26" i="4"/>
  <c r="X26" i="4" s="1"/>
  <c r="AA26" i="4" s="1"/>
  <c r="AC51" i="4"/>
  <c r="AD51" i="4"/>
  <c r="Q51" i="4" s="1"/>
  <c r="L54" i="4"/>
  <c r="X54" i="4" s="1"/>
  <c r="AA54" i="4" s="1"/>
  <c r="O54" i="4"/>
  <c r="AC56" i="4"/>
  <c r="AD56" i="4"/>
  <c r="Q56" i="4" s="1"/>
  <c r="L57" i="4"/>
  <c r="X57" i="4" s="1"/>
  <c r="O57" i="4"/>
  <c r="AC59" i="4"/>
  <c r="AD59" i="4"/>
  <c r="Q59" i="4" s="1"/>
  <c r="AC61" i="4"/>
  <c r="AD61" i="4" s="1"/>
  <c r="Q61" i="4" s="1"/>
  <c r="O135" i="4"/>
  <c r="L135" i="4"/>
  <c r="X135" i="4" s="1"/>
  <c r="AA135" i="4" s="1"/>
  <c r="O9" i="4"/>
  <c r="BK54" i="7" s="1"/>
  <c r="AC35" i="4"/>
  <c r="AD35" i="4" s="1"/>
  <c r="Q35" i="4" s="1"/>
  <c r="AA48" i="4"/>
  <c r="AA57" i="4"/>
  <c r="AA38" i="4"/>
  <c r="AA24" i="4"/>
  <c r="AC178" i="4"/>
  <c r="AD178" i="4"/>
  <c r="Q178" i="4" s="1"/>
  <c r="AD46" i="4"/>
  <c r="Q46" i="4" s="1"/>
  <c r="L31" i="4"/>
  <c r="X31" i="4" s="1"/>
  <c r="AA31" i="4" s="1"/>
  <c r="AC64" i="4"/>
  <c r="AD64" i="4"/>
  <c r="Q64" i="4" s="1"/>
  <c r="AC88" i="4"/>
  <c r="AD88" i="4"/>
  <c r="Q88" i="4" s="1"/>
  <c r="L11" i="4"/>
  <c r="X11" i="4" s="1"/>
  <c r="O11" i="4"/>
  <c r="L15" i="4"/>
  <c r="X15" i="4" s="1"/>
  <c r="O15" i="4"/>
  <c r="O44" i="4"/>
  <c r="L44" i="4"/>
  <c r="X44" i="4" s="1"/>
  <c r="AA44" i="4" s="1"/>
  <c r="AA69" i="4"/>
  <c r="AA72" i="4"/>
  <c r="AC96" i="4"/>
  <c r="AD96" i="4"/>
  <c r="Q96" i="4" s="1"/>
  <c r="L175" i="4"/>
  <c r="X175" i="4" s="1"/>
  <c r="O175" i="4"/>
  <c r="O27" i="4"/>
  <c r="O38" i="4"/>
  <c r="AA62" i="4"/>
  <c r="AA97" i="4"/>
  <c r="L155" i="4"/>
  <c r="X155" i="4" s="1"/>
  <c r="AA155" i="4" s="1"/>
  <c r="O155" i="4"/>
  <c r="R94" i="15"/>
  <c r="M94" i="15"/>
  <c r="Q94" i="15" s="1"/>
  <c r="L94" i="15"/>
  <c r="AA49" i="4"/>
  <c r="L50" i="4"/>
  <c r="X50" i="4" s="1"/>
  <c r="AA50" i="4" s="1"/>
  <c r="O55" i="4"/>
  <c r="L55" i="4"/>
  <c r="X55" i="4" s="1"/>
  <c r="AA55" i="4" s="1"/>
  <c r="L68" i="4"/>
  <c r="X68" i="4" s="1"/>
  <c r="AA68" i="4" s="1"/>
  <c r="O68" i="4"/>
  <c r="L91" i="4"/>
  <c r="X91" i="4" s="1"/>
  <c r="AA91" i="4" s="1"/>
  <c r="AA94" i="4"/>
  <c r="AA99" i="4"/>
  <c r="L132" i="4"/>
  <c r="X132" i="4" s="1"/>
  <c r="AA132" i="4" s="1"/>
  <c r="L142" i="4"/>
  <c r="X142" i="4" s="1"/>
  <c r="AA142" i="4" s="1"/>
  <c r="AA151" i="4"/>
  <c r="L162" i="4"/>
  <c r="X162" i="4" s="1"/>
  <c r="O162" i="4"/>
  <c r="AC188" i="4"/>
  <c r="AD188" i="4"/>
  <c r="Q188" i="4" s="1"/>
  <c r="AA65" i="4"/>
  <c r="L74" i="4"/>
  <c r="X74" i="4" s="1"/>
  <c r="AA74" i="4" s="1"/>
  <c r="O74" i="4"/>
  <c r="L77" i="4"/>
  <c r="X77" i="4" s="1"/>
  <c r="AA77" i="4" s="1"/>
  <c r="O77" i="4"/>
  <c r="L130" i="4"/>
  <c r="X130" i="4" s="1"/>
  <c r="AA130" i="4" s="1"/>
  <c r="O130" i="4"/>
  <c r="L147" i="4"/>
  <c r="X147" i="4" s="1"/>
  <c r="AA147" i="4" s="1"/>
  <c r="O147" i="4"/>
  <c r="AA162" i="4"/>
  <c r="L17" i="4"/>
  <c r="X17" i="4" s="1"/>
  <c r="AA17" i="4" s="1"/>
  <c r="O17" i="4"/>
  <c r="AA27" i="4"/>
  <c r="O28" i="4"/>
  <c r="AA29" i="4"/>
  <c r="AA80" i="4"/>
  <c r="O89" i="4"/>
  <c r="AA123" i="4"/>
  <c r="O137" i="4"/>
  <c r="L150" i="4"/>
  <c r="X150" i="4" s="1"/>
  <c r="O150" i="4"/>
  <c r="AA178" i="12"/>
  <c r="AA21" i="4"/>
  <c r="L30" i="4"/>
  <c r="X30" i="4" s="1"/>
  <c r="AA30" i="4" s="1"/>
  <c r="O30" i="4"/>
  <c r="O51" i="4"/>
  <c r="AA89" i="4"/>
  <c r="AA153" i="4"/>
  <c r="L185" i="4"/>
  <c r="X185" i="4" s="1"/>
  <c r="AA185" i="4" s="1"/>
  <c r="O185" i="4"/>
  <c r="AA192" i="4"/>
  <c r="AA6" i="4"/>
  <c r="AC6" i="4" s="1"/>
  <c r="AD6" i="4" s="1"/>
  <c r="Q6" i="4" s="1"/>
  <c r="L22" i="4"/>
  <c r="X22" i="4" s="1"/>
  <c r="AA22" i="4" s="1"/>
  <c r="O22" i="4"/>
  <c r="O33" i="4"/>
  <c r="L33" i="4"/>
  <c r="X33" i="4" s="1"/>
  <c r="AA33" i="4" s="1"/>
  <c r="AA43" i="4"/>
  <c r="AA53" i="4"/>
  <c r="AA83" i="4"/>
  <c r="L107" i="4"/>
  <c r="X107" i="4" s="1"/>
  <c r="AA107" i="4" s="1"/>
  <c r="O107" i="4"/>
  <c r="AA109" i="4"/>
  <c r="L117" i="4"/>
  <c r="X117" i="4" s="1"/>
  <c r="O117" i="4"/>
  <c r="AA118" i="4"/>
  <c r="AA150" i="4"/>
  <c r="L167" i="4"/>
  <c r="X167" i="4" s="1"/>
  <c r="AA167" i="4" s="1"/>
  <c r="O167" i="4"/>
  <c r="AA190" i="4"/>
  <c r="AA175" i="4"/>
  <c r="AA33" i="12"/>
  <c r="AA49" i="12"/>
  <c r="AA69" i="12"/>
  <c r="AA125" i="12"/>
  <c r="AA152" i="12"/>
  <c r="AA171" i="12"/>
  <c r="AA195" i="12"/>
  <c r="L5" i="15"/>
  <c r="R5" i="15"/>
  <c r="L84" i="15"/>
  <c r="M84" i="15"/>
  <c r="Q84" i="15" s="1"/>
  <c r="R84" i="15"/>
  <c r="R102" i="15"/>
  <c r="L102" i="15"/>
  <c r="M102" i="15"/>
  <c r="Q102" i="15" s="1"/>
  <c r="N182" i="15"/>
  <c r="P182" i="15" s="1"/>
  <c r="AA182" i="15"/>
  <c r="AD182" i="15" s="1"/>
  <c r="O60" i="4"/>
  <c r="O66" i="4"/>
  <c r="L70" i="4"/>
  <c r="X70" i="4" s="1"/>
  <c r="AA70" i="4" s="1"/>
  <c r="L82" i="4"/>
  <c r="X82" i="4" s="1"/>
  <c r="AA82" i="4" s="1"/>
  <c r="L101" i="4"/>
  <c r="X101" i="4" s="1"/>
  <c r="AA101" i="4" s="1"/>
  <c r="L134" i="4"/>
  <c r="X134" i="4" s="1"/>
  <c r="AA134" i="4" s="1"/>
  <c r="O140" i="4"/>
  <c r="O165" i="4"/>
  <c r="L176" i="4"/>
  <c r="X176" i="4" s="1"/>
  <c r="AA176" i="4" s="1"/>
  <c r="O192" i="4"/>
  <c r="AA68" i="12"/>
  <c r="AA84" i="12"/>
  <c r="AA104" i="12"/>
  <c r="AA140" i="12"/>
  <c r="AD65" i="15"/>
  <c r="M69" i="15"/>
  <c r="Q69" i="15" s="1"/>
  <c r="L69" i="15"/>
  <c r="R69" i="15"/>
  <c r="L74" i="15"/>
  <c r="R74" i="15"/>
  <c r="L168" i="4"/>
  <c r="X168" i="4" s="1"/>
  <c r="AA168" i="4" s="1"/>
  <c r="O168" i="4"/>
  <c r="AA182" i="4"/>
  <c r="AA199" i="4"/>
  <c r="AA180" i="12"/>
  <c r="M33" i="15"/>
  <c r="Q33" i="15" s="1"/>
  <c r="L33" i="15"/>
  <c r="R33" i="15"/>
  <c r="AD59" i="15"/>
  <c r="M92" i="15"/>
  <c r="Q92" i="15" s="1"/>
  <c r="L92" i="15"/>
  <c r="R92" i="15"/>
  <c r="L110" i="15"/>
  <c r="M110" i="15"/>
  <c r="Q110" i="15" s="1"/>
  <c r="R110" i="15"/>
  <c r="L63" i="4"/>
  <c r="X63" i="4" s="1"/>
  <c r="AA63" i="4" s="1"/>
  <c r="L84" i="4"/>
  <c r="X84" i="4" s="1"/>
  <c r="AA84" i="4" s="1"/>
  <c r="L105" i="4"/>
  <c r="X105" i="4" s="1"/>
  <c r="AA105" i="4" s="1"/>
  <c r="L125" i="4"/>
  <c r="X125" i="4" s="1"/>
  <c r="AA125" i="4" s="1"/>
  <c r="L196" i="4"/>
  <c r="X196" i="4" s="1"/>
  <c r="AA196" i="4" s="1"/>
  <c r="O196" i="4"/>
  <c r="AA76" i="12"/>
  <c r="Y4" i="15"/>
  <c r="L64" i="15"/>
  <c r="R64" i="15"/>
  <c r="M144" i="15"/>
  <c r="Q144" i="15" s="1"/>
  <c r="L144" i="15"/>
  <c r="R144" i="15"/>
  <c r="O166" i="4"/>
  <c r="L166" i="4"/>
  <c r="X166" i="4" s="1"/>
  <c r="O170" i="4"/>
  <c r="L170" i="4"/>
  <c r="X170" i="4" s="1"/>
  <c r="AA170" i="4" s="1"/>
  <c r="L177" i="4"/>
  <c r="X177" i="4" s="1"/>
  <c r="AA177" i="4" s="1"/>
  <c r="O177" i="4"/>
  <c r="AA195" i="4"/>
  <c r="AA87" i="12"/>
  <c r="AA129" i="12"/>
  <c r="AA149" i="12"/>
  <c r="AA161" i="12"/>
  <c r="L9" i="15"/>
  <c r="R9" i="15"/>
  <c r="M57" i="15"/>
  <c r="Q57" i="15" s="1"/>
  <c r="L57" i="15"/>
  <c r="R57" i="15"/>
  <c r="AD77" i="15"/>
  <c r="N109" i="15"/>
  <c r="P109" i="15" s="1"/>
  <c r="AA109" i="15"/>
  <c r="AD113" i="15"/>
  <c r="AA18" i="4"/>
  <c r="AC18" i="4" s="1"/>
  <c r="AA166" i="4"/>
  <c r="AD75" i="15"/>
  <c r="AD115" i="15"/>
  <c r="AD120" i="15"/>
  <c r="N159" i="15"/>
  <c r="P159" i="15" s="1"/>
  <c r="AA159" i="15"/>
  <c r="AD159" i="15" s="1"/>
  <c r="L195" i="4"/>
  <c r="X195" i="4" s="1"/>
  <c r="M37" i="15"/>
  <c r="Q37" i="15" s="1"/>
  <c r="L39" i="15"/>
  <c r="L49" i="15"/>
  <c r="L51" i="15"/>
  <c r="M61" i="15"/>
  <c r="Q61" i="15" s="1"/>
  <c r="L63" i="15"/>
  <c r="M71" i="15"/>
  <c r="Q71" i="15" s="1"/>
  <c r="L73" i="15"/>
  <c r="M86" i="15"/>
  <c r="Q86" i="15" s="1"/>
  <c r="M88" i="15"/>
  <c r="Q88" i="15" s="1"/>
  <c r="M90" i="15"/>
  <c r="Q90" i="15" s="1"/>
  <c r="M97" i="15"/>
  <c r="Q97" i="15" s="1"/>
  <c r="M101" i="15"/>
  <c r="Q101" i="15" s="1"/>
  <c r="L106" i="15"/>
  <c r="R108" i="15"/>
  <c r="AD109" i="15"/>
  <c r="M123" i="15"/>
  <c r="Q123" i="15" s="1"/>
  <c r="N152" i="15"/>
  <c r="P152" i="15" s="1"/>
  <c r="AA152" i="15"/>
  <c r="AD152" i="15" s="1"/>
  <c r="AA175" i="15"/>
  <c r="AD175" i="15" s="1"/>
  <c r="N178" i="15"/>
  <c r="P178" i="15" s="1"/>
  <c r="AA178" i="15"/>
  <c r="AD178" i="15" s="1"/>
  <c r="R180" i="15"/>
  <c r="R7" i="15"/>
  <c r="R58" i="15"/>
  <c r="R70" i="15"/>
  <c r="AD108" i="15"/>
  <c r="L117" i="15"/>
  <c r="R148" i="15"/>
  <c r="M148" i="15"/>
  <c r="Q148" i="15" s="1"/>
  <c r="L148" i="15"/>
  <c r="R164" i="15"/>
  <c r="M164" i="15"/>
  <c r="Q164" i="15" s="1"/>
  <c r="L164" i="15"/>
  <c r="AA12" i="12"/>
  <c r="AC12" i="12" s="1"/>
  <c r="AD12" i="12" s="1"/>
  <c r="Q12" i="12" s="1"/>
  <c r="AA22" i="12"/>
  <c r="AC22" i="12" s="1"/>
  <c r="AD22" i="12" s="1"/>
  <c r="Q22" i="12" s="1"/>
  <c r="L36" i="15"/>
  <c r="R37" i="15"/>
  <c r="M39" i="15"/>
  <c r="Q39" i="15" s="1"/>
  <c r="M63" i="15"/>
  <c r="Q63" i="15" s="1"/>
  <c r="R71" i="15"/>
  <c r="M73" i="15"/>
  <c r="Q73" i="15" s="1"/>
  <c r="R86" i="15"/>
  <c r="L91" i="15"/>
  <c r="M100" i="15"/>
  <c r="Q100" i="15" s="1"/>
  <c r="M107" i="15"/>
  <c r="Q107" i="15" s="1"/>
  <c r="AA113" i="15"/>
  <c r="M117" i="15"/>
  <c r="Q117" i="15" s="1"/>
  <c r="R154" i="15"/>
  <c r="M154" i="15"/>
  <c r="Q154" i="15" s="1"/>
  <c r="R174" i="15"/>
  <c r="M174" i="15"/>
  <c r="Q174" i="15" s="1"/>
  <c r="R177" i="15"/>
  <c r="L177" i="15"/>
  <c r="L116" i="15"/>
  <c r="M116" i="15"/>
  <c r="Q116" i="15" s="1"/>
  <c r="R126" i="15"/>
  <c r="L126" i="15"/>
  <c r="L157" i="15"/>
  <c r="M157" i="15"/>
  <c r="Q157" i="15" s="1"/>
  <c r="R157" i="15"/>
  <c r="N163" i="15"/>
  <c r="P163" i="15" s="1"/>
  <c r="AA163" i="15"/>
  <c r="AD163" i="15" s="1"/>
  <c r="R173" i="15"/>
  <c r="L173" i="15"/>
  <c r="AA21" i="12"/>
  <c r="R17" i="15"/>
  <c r="R23" i="15"/>
  <c r="R30" i="15"/>
  <c r="L55" i="15"/>
  <c r="M75" i="15"/>
  <c r="Q75" i="15" s="1"/>
  <c r="L96" i="15"/>
  <c r="M98" i="15"/>
  <c r="Q98" i="15" s="1"/>
  <c r="M106" i="15"/>
  <c r="Q106" i="15" s="1"/>
  <c r="M109" i="15"/>
  <c r="Q109" i="15" s="1"/>
  <c r="M111" i="15"/>
  <c r="Q111" i="15" s="1"/>
  <c r="L127" i="15"/>
  <c r="L131" i="15"/>
  <c r="M133" i="15"/>
  <c r="Q133" i="15" s="1"/>
  <c r="L135" i="15"/>
  <c r="L137" i="15"/>
  <c r="L139" i="15"/>
  <c r="M142" i="15"/>
  <c r="Q142" i="15" s="1"/>
  <c r="AD143" i="15"/>
  <c r="AD150" i="15"/>
  <c r="AA161" i="15"/>
  <c r="AD161" i="15" s="1"/>
  <c r="N161" i="15"/>
  <c r="P161" i="15" s="1"/>
  <c r="AD165" i="15"/>
  <c r="L184" i="15"/>
  <c r="R184" i="15"/>
  <c r="AD7" i="15"/>
  <c r="M96" i="15"/>
  <c r="Q96" i="15" s="1"/>
  <c r="R116" i="15"/>
  <c r="M131" i="15"/>
  <c r="Q131" i="15" s="1"/>
  <c r="M139" i="15"/>
  <c r="Q139" i="15" s="1"/>
  <c r="AD145" i="15"/>
  <c r="AA171" i="15"/>
  <c r="AD171" i="15" s="1"/>
  <c r="R172" i="15"/>
  <c r="M172" i="15"/>
  <c r="Q172" i="15" s="1"/>
  <c r="AA11" i="12"/>
  <c r="AC11" i="12" s="1"/>
  <c r="AD8" i="15"/>
  <c r="AF8" i="15" s="1"/>
  <c r="AG8" i="15" s="1"/>
  <c r="T8" i="15" s="1"/>
  <c r="L90" i="15"/>
  <c r="M163" i="15"/>
  <c r="Q163" i="15" s="1"/>
  <c r="AA167" i="15"/>
  <c r="AD167" i="15" s="1"/>
  <c r="N167" i="15"/>
  <c r="P167" i="15" s="1"/>
  <c r="N169" i="15"/>
  <c r="P169" i="15" s="1"/>
  <c r="AA169" i="15"/>
  <c r="AD169" i="15" s="1"/>
  <c r="M173" i="15"/>
  <c r="Q173" i="15" s="1"/>
  <c r="R151" i="15"/>
  <c r="M168" i="15"/>
  <c r="Q168" i="15" s="1"/>
  <c r="M171" i="15"/>
  <c r="Q171" i="15" s="1"/>
  <c r="R175" i="15"/>
  <c r="L153" i="15"/>
  <c r="M151" i="15"/>
  <c r="Q151" i="15" s="1"/>
  <c r="AD6" i="15"/>
  <c r="AA14" i="12"/>
  <c r="AA20" i="12"/>
  <c r="AC20" i="12" s="1"/>
  <c r="AD20" i="12" s="1"/>
  <c r="Q20" i="12" s="1"/>
  <c r="BK13" i="8"/>
  <c r="BK11" i="8"/>
  <c r="AA14" i="4"/>
  <c r="AC14" i="4" s="1"/>
  <c r="AD14" i="4" s="1"/>
  <c r="Q14" i="4" s="1"/>
  <c r="AA5" i="4"/>
  <c r="AC5" i="4" s="1"/>
  <c r="AA18" i="12"/>
  <c r="AC18" i="12" s="1"/>
  <c r="AD18" i="12" s="1"/>
  <c r="Q18" i="12" s="1"/>
  <c r="AA8" i="4"/>
  <c r="AC8" i="4" s="1"/>
  <c r="AD8" i="4" s="1"/>
  <c r="Q8" i="4" s="1"/>
  <c r="AA13" i="12"/>
  <c r="AC13" i="12" s="1"/>
  <c r="AA10" i="4"/>
  <c r="AC10" i="4" s="1"/>
  <c r="AA13" i="4"/>
  <c r="AC13" i="4" s="1"/>
  <c r="AD13" i="4" s="1"/>
  <c r="Q13" i="4" s="1"/>
  <c r="AA5" i="12"/>
  <c r="AC5" i="12" s="1"/>
  <c r="AD5" i="12" s="1"/>
  <c r="Q5" i="12" s="1"/>
  <c r="AA9" i="12"/>
  <c r="AA7" i="12"/>
  <c r="AC7" i="12" s="1"/>
  <c r="AA16" i="12"/>
  <c r="AC16" i="12" s="1"/>
  <c r="AD16" i="12" s="1"/>
  <c r="Q16" i="12" s="1"/>
  <c r="AA10" i="12"/>
  <c r="AC10" i="12" s="1"/>
  <c r="AA15" i="4"/>
  <c r="AA19" i="12"/>
  <c r="AC19" i="12" s="1"/>
  <c r="AA15" i="12"/>
  <c r="AC15" i="12" s="1"/>
  <c r="AA6" i="12"/>
  <c r="AC6" i="12" s="1"/>
  <c r="AD6" i="12" s="1"/>
  <c r="Q6" i="12" s="1"/>
  <c r="AD11" i="12"/>
  <c r="Q11" i="12" s="1"/>
  <c r="AA12" i="4"/>
  <c r="AC12" i="4" s="1"/>
  <c r="AD12" i="4" s="1"/>
  <c r="Q12" i="4" s="1"/>
  <c r="AF7" i="15"/>
  <c r="AG7" i="15" s="1"/>
  <c r="T7" i="15" s="1"/>
  <c r="AC21" i="12"/>
  <c r="AD21" i="12" s="1"/>
  <c r="Q21" i="12" s="1"/>
  <c r="AC14" i="12"/>
  <c r="AD14" i="12" s="1"/>
  <c r="Q14" i="12" s="1"/>
  <c r="AC9" i="12"/>
  <c r="AF6" i="15"/>
  <c r="AG6" i="15" s="1"/>
  <c r="T6" i="15" s="1"/>
  <c r="AA16" i="4"/>
  <c r="AC16" i="4" s="1"/>
  <c r="AD16" i="4" s="1"/>
  <c r="Q16" i="4" s="1"/>
  <c r="K15" i="14"/>
  <c r="K24" i="13"/>
  <c r="AA9" i="4"/>
  <c r="AC9" i="4" s="1"/>
  <c r="AD9" i="4" s="1"/>
  <c r="Q9" i="4" s="1"/>
  <c r="AA7" i="4"/>
  <c r="AC7" i="4" s="1"/>
  <c r="P30" i="14"/>
  <c r="AD17" i="12"/>
  <c r="Q17" i="12" s="1"/>
  <c r="P15" i="13"/>
  <c r="O15" i="14"/>
  <c r="Q14" i="14"/>
  <c r="AA11" i="4"/>
  <c r="AC11" i="4" s="1"/>
  <c r="C17" i="4"/>
  <c r="C13" i="4"/>
  <c r="C9" i="4"/>
  <c r="C14" i="4"/>
  <c r="C6" i="4"/>
  <c r="C12" i="4"/>
  <c r="C11" i="4"/>
  <c r="C16" i="4"/>
  <c r="C7" i="4"/>
  <c r="C8" i="4"/>
  <c r="C15" i="4"/>
  <c r="C5" i="4"/>
  <c r="P14" i="14"/>
  <c r="I25" i="13"/>
  <c r="I15" i="14"/>
  <c r="J16" i="14"/>
  <c r="J26" i="14"/>
  <c r="I14" i="14"/>
  <c r="I21" i="13"/>
  <c r="I21" i="14"/>
  <c r="K14" i="14"/>
  <c r="O16" i="13"/>
  <c r="K25" i="14"/>
  <c r="P19" i="14"/>
  <c r="K29" i="13"/>
  <c r="P31" i="13"/>
  <c r="J26" i="13"/>
  <c r="O31" i="14"/>
  <c r="P24" i="14"/>
  <c r="J14" i="14"/>
  <c r="K16" i="14"/>
  <c r="O25" i="14"/>
  <c r="J25" i="13"/>
  <c r="I26" i="14"/>
  <c r="I19" i="14"/>
  <c r="Q15" i="13"/>
  <c r="P15" i="14"/>
  <c r="K26" i="14"/>
  <c r="P16" i="13"/>
  <c r="P29" i="14"/>
  <c r="O16" i="14"/>
  <c r="K25" i="13"/>
  <c r="J24" i="14"/>
  <c r="I29" i="14"/>
  <c r="J15" i="14"/>
  <c r="I20" i="14"/>
  <c r="BK33" i="9"/>
  <c r="O20" i="13"/>
  <c r="Q21" i="13"/>
  <c r="Q15" i="14"/>
  <c r="O26" i="14"/>
  <c r="I30" i="13"/>
  <c r="J29" i="14"/>
  <c r="BK31" i="9"/>
  <c r="Q29" i="14"/>
  <c r="Q24" i="13"/>
  <c r="P16" i="14"/>
  <c r="K14" i="13"/>
  <c r="K24" i="14"/>
  <c r="I30" i="14"/>
  <c r="BK29" i="9"/>
  <c r="Q31" i="13"/>
  <c r="Q24" i="14"/>
  <c r="P25" i="14"/>
  <c r="P25" i="13"/>
  <c r="Q25" i="14"/>
  <c r="I25" i="14"/>
  <c r="K19" i="14"/>
  <c r="BK27" i="9"/>
  <c r="I29" i="13"/>
  <c r="P19" i="13"/>
  <c r="J29" i="13"/>
  <c r="O26" i="13"/>
  <c r="P26" i="14"/>
  <c r="J15" i="13"/>
  <c r="BK79" i="8"/>
  <c r="P20" i="14"/>
  <c r="O29" i="13"/>
  <c r="Q16" i="14"/>
  <c r="I16" i="13"/>
  <c r="J25" i="14"/>
  <c r="K20" i="14"/>
  <c r="BK67" i="8"/>
  <c r="O19" i="14"/>
  <c r="I19" i="13"/>
  <c r="J21" i="14"/>
  <c r="J20" i="14"/>
  <c r="BK65" i="8"/>
  <c r="Q19" i="14"/>
  <c r="J19" i="14"/>
  <c r="Q25" i="13"/>
  <c r="P26" i="13"/>
  <c r="Q26" i="14"/>
  <c r="K31" i="13"/>
  <c r="K30" i="14"/>
  <c r="BK63" i="8"/>
  <c r="O29" i="14"/>
  <c r="K15" i="13"/>
  <c r="K29" i="14"/>
  <c r="BK61" i="8"/>
  <c r="P21" i="13"/>
  <c r="O30" i="13"/>
  <c r="Q20" i="14"/>
  <c r="J16" i="13"/>
  <c r="J31" i="14"/>
  <c r="J30" i="14"/>
  <c r="BK59" i="8"/>
  <c r="I31" i="14"/>
  <c r="BK57" i="8"/>
  <c r="I26" i="13"/>
  <c r="P29" i="13"/>
  <c r="Q20" i="13"/>
  <c r="Q26" i="13"/>
  <c r="J19" i="13"/>
  <c r="O25" i="13"/>
  <c r="Q29" i="13"/>
  <c r="P21" i="14"/>
  <c r="J31" i="13"/>
  <c r="I20" i="13"/>
  <c r="I16" i="14"/>
  <c r="BK55" i="8"/>
  <c r="P30" i="13"/>
  <c r="K16" i="13"/>
  <c r="BK53" i="8"/>
  <c r="O21" i="13"/>
  <c r="O31" i="13"/>
  <c r="K26" i="13"/>
  <c r="K19" i="13"/>
  <c r="BK51" i="8"/>
  <c r="O20" i="14"/>
  <c r="Q16" i="13"/>
  <c r="Q30" i="14"/>
  <c r="K30" i="13"/>
  <c r="M8" i="15"/>
  <c r="Q8" i="15" s="1"/>
  <c r="O19" i="13" s="1"/>
  <c r="Q19" i="13"/>
  <c r="P14" i="13"/>
  <c r="I31" i="13"/>
  <c r="J20" i="13"/>
  <c r="K21" i="14"/>
  <c r="BK49" i="8"/>
  <c r="O24" i="13"/>
  <c r="P31" i="14"/>
  <c r="I14" i="13"/>
  <c r="I24" i="14"/>
  <c r="BK47" i="8"/>
  <c r="M6" i="15"/>
  <c r="Q6" i="15" s="1"/>
  <c r="P24" i="13"/>
  <c r="Q30" i="13"/>
  <c r="O14" i="14"/>
  <c r="J14" i="13"/>
  <c r="I24" i="13"/>
  <c r="K31" i="14"/>
  <c r="BK45" i="8"/>
  <c r="BK27" i="8"/>
  <c r="BK79" i="7"/>
  <c r="P20" i="13"/>
  <c r="Q21" i="14"/>
  <c r="K20" i="13"/>
  <c r="Q14" i="13"/>
  <c r="O24" i="14"/>
  <c r="I15" i="13"/>
  <c r="J21" i="13"/>
  <c r="O30" i="14"/>
  <c r="Q31" i="14"/>
  <c r="J30" i="13"/>
  <c r="J24" i="13"/>
  <c r="O21" i="14"/>
  <c r="K21" i="13"/>
  <c r="AC15" i="4"/>
  <c r="AD15" i="4"/>
  <c r="Q15" i="4" s="1"/>
  <c r="BK61" i="7"/>
  <c r="BK52" i="7"/>
  <c r="BK42" i="7"/>
  <c r="AC77" i="4" l="1"/>
  <c r="AD77" i="4"/>
  <c r="Q77" i="4" s="1"/>
  <c r="AC54" i="4"/>
  <c r="AD54" i="4"/>
  <c r="Q54" i="4" s="1"/>
  <c r="AC47" i="12"/>
  <c r="AD47" i="12" s="1"/>
  <c r="Q47" i="12" s="1"/>
  <c r="AC196" i="4"/>
  <c r="AD196" i="4"/>
  <c r="Q196" i="4" s="1"/>
  <c r="AC142" i="4"/>
  <c r="AD142" i="4"/>
  <c r="Q142" i="4" s="1"/>
  <c r="AC125" i="4"/>
  <c r="AD125" i="4"/>
  <c r="Q125" i="4" s="1"/>
  <c r="AC22" i="4"/>
  <c r="AD22" i="4" s="1"/>
  <c r="Q22" i="4" s="1"/>
  <c r="AF171" i="15"/>
  <c r="AG171" i="15"/>
  <c r="T171" i="15" s="1"/>
  <c r="AC84" i="4"/>
  <c r="AD84" i="4" s="1"/>
  <c r="Q84" i="4" s="1"/>
  <c r="AC107" i="4"/>
  <c r="AD107" i="4"/>
  <c r="Q107" i="4" s="1"/>
  <c r="N153" i="15"/>
  <c r="P153" i="15" s="1"/>
  <c r="AA153" i="15"/>
  <c r="AD153" i="15" s="1"/>
  <c r="N184" i="15"/>
  <c r="P184" i="15" s="1"/>
  <c r="AA184" i="15"/>
  <c r="AD184" i="15" s="1"/>
  <c r="AA137" i="15"/>
  <c r="AD137" i="15" s="1"/>
  <c r="N137" i="15"/>
  <c r="P137" i="15" s="1"/>
  <c r="N173" i="15"/>
  <c r="P173" i="15" s="1"/>
  <c r="AA173" i="15"/>
  <c r="AD173" i="15" s="1"/>
  <c r="N126" i="15"/>
  <c r="P126" i="15" s="1"/>
  <c r="AA126" i="15"/>
  <c r="AD126" i="15" s="1"/>
  <c r="N91" i="15"/>
  <c r="P91" i="15" s="1"/>
  <c r="AA91" i="15"/>
  <c r="AD91" i="15" s="1"/>
  <c r="AA117" i="15"/>
  <c r="AD117" i="15" s="1"/>
  <c r="N117" i="15"/>
  <c r="P117" i="15" s="1"/>
  <c r="AF175" i="15"/>
  <c r="AG175" i="15" s="1"/>
  <c r="T175" i="15" s="1"/>
  <c r="AA51" i="15"/>
  <c r="AD51" i="15" s="1"/>
  <c r="N51" i="15"/>
  <c r="P51" i="15" s="1"/>
  <c r="AC166" i="4"/>
  <c r="AD166" i="4"/>
  <c r="Q166" i="4" s="1"/>
  <c r="AC195" i="4"/>
  <c r="AD195" i="4"/>
  <c r="Q195" i="4" s="1"/>
  <c r="AA144" i="15"/>
  <c r="AD144" i="15" s="1"/>
  <c r="N144" i="15"/>
  <c r="P144" i="15" s="1"/>
  <c r="AA33" i="15"/>
  <c r="AD33" i="15" s="1"/>
  <c r="N33" i="15"/>
  <c r="P33" i="15" s="1"/>
  <c r="AC140" i="12"/>
  <c r="AD140" i="12"/>
  <c r="Q140" i="12" s="1"/>
  <c r="AC134" i="4"/>
  <c r="AD134" i="4"/>
  <c r="Q134" i="4" s="1"/>
  <c r="AA5" i="15"/>
  <c r="AD5" i="15" s="1"/>
  <c r="AF5" i="15" s="1"/>
  <c r="AG5" i="15" s="1"/>
  <c r="T5" i="15" s="1"/>
  <c r="N5" i="15"/>
  <c r="AC175" i="4"/>
  <c r="AD175" i="4"/>
  <c r="Q175" i="4" s="1"/>
  <c r="AC109" i="4"/>
  <c r="AD109" i="4"/>
  <c r="Q109" i="4" s="1"/>
  <c r="AC151" i="4"/>
  <c r="AD151" i="4"/>
  <c r="Q151" i="4" s="1"/>
  <c r="AC55" i="4"/>
  <c r="AD55" i="4" s="1"/>
  <c r="Q55" i="4" s="1"/>
  <c r="AC155" i="4"/>
  <c r="AD155" i="4"/>
  <c r="Q155" i="4" s="1"/>
  <c r="Y4" i="4"/>
  <c r="G3" i="4"/>
  <c r="H3" i="4" s="1"/>
  <c r="AC117" i="4"/>
  <c r="AD117" i="4"/>
  <c r="Q117" i="4" s="1"/>
  <c r="AC142" i="12"/>
  <c r="AD142" i="12"/>
  <c r="Q142" i="12" s="1"/>
  <c r="AD9" i="12"/>
  <c r="Q9" i="12" s="1"/>
  <c r="AF167" i="15"/>
  <c r="AG167" i="15"/>
  <c r="T167" i="15" s="1"/>
  <c r="AF145" i="15"/>
  <c r="AG145" i="15" s="1"/>
  <c r="T145" i="15" s="1"/>
  <c r="AG165" i="15"/>
  <c r="T165" i="15" s="1"/>
  <c r="AF165" i="15"/>
  <c r="AA135" i="15"/>
  <c r="AD135" i="15" s="1"/>
  <c r="N135" i="15"/>
  <c r="P135" i="15" s="1"/>
  <c r="AA96" i="15"/>
  <c r="AD96" i="15" s="1"/>
  <c r="N96" i="15"/>
  <c r="P96" i="15" s="1"/>
  <c r="AF108" i="15"/>
  <c r="AG108" i="15" s="1"/>
  <c r="T108" i="15" s="1"/>
  <c r="AF152" i="15"/>
  <c r="AG152" i="15" s="1"/>
  <c r="T152" i="15" s="1"/>
  <c r="AA49" i="15"/>
  <c r="AD49" i="15" s="1"/>
  <c r="N49" i="15"/>
  <c r="P49" i="15" s="1"/>
  <c r="AF120" i="15"/>
  <c r="AG120" i="15"/>
  <c r="T120" i="15" s="1"/>
  <c r="AA110" i="15"/>
  <c r="AD110" i="15" s="1"/>
  <c r="N110" i="15"/>
  <c r="P110" i="15" s="1"/>
  <c r="AC104" i="12"/>
  <c r="AD104" i="12" s="1"/>
  <c r="Q104" i="12" s="1"/>
  <c r="AC101" i="4"/>
  <c r="AD101" i="4"/>
  <c r="Q101" i="4" s="1"/>
  <c r="AA102" i="15"/>
  <c r="AD102" i="15" s="1"/>
  <c r="N102" i="15"/>
  <c r="P102" i="15" s="1"/>
  <c r="AC195" i="12"/>
  <c r="AD195" i="12" s="1"/>
  <c r="Q195" i="12" s="1"/>
  <c r="AD190" i="4"/>
  <c r="Q190" i="4" s="1"/>
  <c r="AC190" i="4"/>
  <c r="AC123" i="4"/>
  <c r="AD123" i="4"/>
  <c r="Q123" i="4" s="1"/>
  <c r="AC97" i="4"/>
  <c r="AD97" i="4"/>
  <c r="Q97" i="4" s="1"/>
  <c r="AC109" i="12"/>
  <c r="AD109" i="12" s="1"/>
  <c r="Q109" i="12" s="1"/>
  <c r="AC149" i="4"/>
  <c r="AD149" i="4" s="1"/>
  <c r="Q149" i="4" s="1"/>
  <c r="AC110" i="4"/>
  <c r="AD110" i="4"/>
  <c r="Q110" i="4" s="1"/>
  <c r="AC164" i="4"/>
  <c r="AD164" i="4"/>
  <c r="Q164" i="4" s="1"/>
  <c r="AC78" i="12"/>
  <c r="AD78" i="12" s="1"/>
  <c r="Q78" i="12" s="1"/>
  <c r="AF163" i="15"/>
  <c r="AG163" i="15" s="1"/>
  <c r="T163" i="15" s="1"/>
  <c r="N164" i="15"/>
  <c r="P164" i="15" s="1"/>
  <c r="AA164" i="15"/>
  <c r="AD164" i="15" s="1"/>
  <c r="AA39" i="15"/>
  <c r="AD39" i="15" s="1"/>
  <c r="N39" i="15"/>
  <c r="P39" i="15" s="1"/>
  <c r="AF113" i="15"/>
  <c r="AG113" i="15" s="1"/>
  <c r="T113" i="15" s="1"/>
  <c r="AD177" i="4"/>
  <c r="Q177" i="4" s="1"/>
  <c r="AC177" i="4"/>
  <c r="AC180" i="12"/>
  <c r="AD180" i="12"/>
  <c r="Q180" i="12" s="1"/>
  <c r="AA74" i="15"/>
  <c r="AD74" i="15" s="1"/>
  <c r="N74" i="15"/>
  <c r="P74" i="15" s="1"/>
  <c r="AC84" i="12"/>
  <c r="AD84" i="12" s="1"/>
  <c r="Q84" i="12" s="1"/>
  <c r="AC82" i="4"/>
  <c r="AD82" i="4" s="1"/>
  <c r="Q82" i="4" s="1"/>
  <c r="AC171" i="12"/>
  <c r="AD171" i="12"/>
  <c r="Q171" i="12" s="1"/>
  <c r="AC30" i="4"/>
  <c r="AD30" i="4" s="1"/>
  <c r="Q30" i="4" s="1"/>
  <c r="AD162" i="4"/>
  <c r="Q162" i="4" s="1"/>
  <c r="AC162" i="4"/>
  <c r="AD74" i="4"/>
  <c r="Q74" i="4" s="1"/>
  <c r="AC74" i="4"/>
  <c r="AC132" i="4"/>
  <c r="AD132" i="4" s="1"/>
  <c r="Q132" i="4" s="1"/>
  <c r="AC50" i="4"/>
  <c r="AD50" i="4"/>
  <c r="Q50" i="4" s="1"/>
  <c r="AC62" i="4"/>
  <c r="AD62" i="4" s="1"/>
  <c r="Q62" i="4" s="1"/>
  <c r="AC72" i="4"/>
  <c r="AD72" i="4" s="1"/>
  <c r="Q72" i="4" s="1"/>
  <c r="AC24" i="4"/>
  <c r="AD24" i="4" s="1"/>
  <c r="Q24" i="4" s="1"/>
  <c r="AC26" i="4"/>
  <c r="AD26" i="4"/>
  <c r="Q26" i="4" s="1"/>
  <c r="AA129" i="15"/>
  <c r="AD129" i="15" s="1"/>
  <c r="N129" i="15"/>
  <c r="P129" i="15" s="1"/>
  <c r="AA90" i="15"/>
  <c r="AD90" i="15" s="1"/>
  <c r="N90" i="15"/>
  <c r="P90" i="15" s="1"/>
  <c r="AF161" i="15"/>
  <c r="AG161" i="15"/>
  <c r="T161" i="15" s="1"/>
  <c r="AA131" i="15"/>
  <c r="AD131" i="15" s="1"/>
  <c r="N131" i="15"/>
  <c r="P131" i="15" s="1"/>
  <c r="AA55" i="15"/>
  <c r="AD55" i="15" s="1"/>
  <c r="N55" i="15"/>
  <c r="P55" i="15" s="1"/>
  <c r="N116" i="15"/>
  <c r="P116" i="15" s="1"/>
  <c r="AA116" i="15"/>
  <c r="AD116" i="15" s="1"/>
  <c r="AF115" i="15"/>
  <c r="AG115" i="15"/>
  <c r="T115" i="15" s="1"/>
  <c r="AA9" i="15"/>
  <c r="AD9" i="15" s="1"/>
  <c r="N9" i="15"/>
  <c r="P9" i="15" s="1"/>
  <c r="AC170" i="4"/>
  <c r="AD170" i="4" s="1"/>
  <c r="Q170" i="4" s="1"/>
  <c r="AD105" i="4"/>
  <c r="Q105" i="4" s="1"/>
  <c r="AC105" i="4"/>
  <c r="AA92" i="15"/>
  <c r="AD92" i="15" s="1"/>
  <c r="N92" i="15"/>
  <c r="P92" i="15" s="1"/>
  <c r="AC199" i="4"/>
  <c r="AD199" i="4" s="1"/>
  <c r="Q199" i="4" s="1"/>
  <c r="AC68" i="12"/>
  <c r="AD68" i="12" s="1"/>
  <c r="Q68" i="12" s="1"/>
  <c r="AC70" i="4"/>
  <c r="AD70" i="4" s="1"/>
  <c r="Q70" i="4" s="1"/>
  <c r="AC152" i="12"/>
  <c r="AD152" i="12"/>
  <c r="Q152" i="12" s="1"/>
  <c r="AC167" i="4"/>
  <c r="AD167" i="4"/>
  <c r="Q167" i="4" s="1"/>
  <c r="AC83" i="4"/>
  <c r="AD83" i="4" s="1"/>
  <c r="Q83" i="4" s="1"/>
  <c r="AC192" i="4"/>
  <c r="AD192" i="4" s="1"/>
  <c r="Q192" i="4" s="1"/>
  <c r="AC21" i="4"/>
  <c r="AD21" i="4"/>
  <c r="Q21" i="4" s="1"/>
  <c r="AC80" i="4"/>
  <c r="AD80" i="4" s="1"/>
  <c r="Q80" i="4" s="1"/>
  <c r="AD65" i="4"/>
  <c r="Q65" i="4" s="1"/>
  <c r="AC65" i="4"/>
  <c r="AC99" i="4"/>
  <c r="AD99" i="4" s="1"/>
  <c r="Q99" i="4" s="1"/>
  <c r="AC49" i="4"/>
  <c r="AD49" i="4"/>
  <c r="Q49" i="4" s="1"/>
  <c r="AC69" i="4"/>
  <c r="AD69" i="4"/>
  <c r="Q69" i="4" s="1"/>
  <c r="AC38" i="4"/>
  <c r="AD38" i="4" s="1"/>
  <c r="Q38" i="4" s="1"/>
  <c r="AC42" i="4"/>
  <c r="AD42" i="4" s="1"/>
  <c r="Q42" i="4" s="1"/>
  <c r="AF194" i="15"/>
  <c r="AG194" i="15"/>
  <c r="T194" i="15" s="1"/>
  <c r="AD18" i="4"/>
  <c r="Q18" i="4" s="1"/>
  <c r="AF150" i="15"/>
  <c r="AG150" i="15"/>
  <c r="T150" i="15" s="1"/>
  <c r="N127" i="15"/>
  <c r="P127" i="15" s="1"/>
  <c r="AA127" i="15"/>
  <c r="AD127" i="15" s="1"/>
  <c r="AF109" i="15"/>
  <c r="AG109" i="15"/>
  <c r="T109" i="15" s="1"/>
  <c r="AA73" i="15"/>
  <c r="AD73" i="15" s="1"/>
  <c r="N73" i="15"/>
  <c r="P73" i="15" s="1"/>
  <c r="AC161" i="12"/>
  <c r="AD161" i="12"/>
  <c r="Q161" i="12" s="1"/>
  <c r="AC182" i="4"/>
  <c r="AD182" i="4"/>
  <c r="Q182" i="4" s="1"/>
  <c r="AA69" i="15"/>
  <c r="AD69" i="15" s="1"/>
  <c r="N69" i="15"/>
  <c r="P69" i="15" s="1"/>
  <c r="AC125" i="12"/>
  <c r="AD125" i="12" s="1"/>
  <c r="Q125" i="12" s="1"/>
  <c r="AC150" i="4"/>
  <c r="AD150" i="4"/>
  <c r="Q150" i="4" s="1"/>
  <c r="AC53" i="4"/>
  <c r="AD53" i="4"/>
  <c r="Q53" i="4" s="1"/>
  <c r="AC178" i="12"/>
  <c r="AD178" i="12"/>
  <c r="Q178" i="12" s="1"/>
  <c r="AD147" i="4"/>
  <c r="Q147" i="4" s="1"/>
  <c r="AC147" i="4"/>
  <c r="AC94" i="4"/>
  <c r="AD94" i="4"/>
  <c r="Q94" i="4" s="1"/>
  <c r="AA94" i="15"/>
  <c r="AD94" i="15" s="1"/>
  <c r="N94" i="15"/>
  <c r="P94" i="15" s="1"/>
  <c r="AC44" i="4"/>
  <c r="AD44" i="4" s="1"/>
  <c r="Q44" i="4" s="1"/>
  <c r="AC57" i="4"/>
  <c r="AD57" i="4" s="1"/>
  <c r="Q57" i="4" s="1"/>
  <c r="AC135" i="4"/>
  <c r="AD135" i="4"/>
  <c r="Q135" i="4" s="1"/>
  <c r="AC111" i="12"/>
  <c r="AD111" i="12"/>
  <c r="Q111" i="12" s="1"/>
  <c r="N186" i="15"/>
  <c r="P186" i="15" s="1"/>
  <c r="AA186" i="15"/>
  <c r="AD186" i="15" s="1"/>
  <c r="AG143" i="15"/>
  <c r="T143" i="15" s="1"/>
  <c r="AF143" i="15"/>
  <c r="AA177" i="15"/>
  <c r="AD177" i="15" s="1"/>
  <c r="N177" i="15"/>
  <c r="P177" i="15" s="1"/>
  <c r="AA148" i="15"/>
  <c r="AD148" i="15" s="1"/>
  <c r="N148" i="15"/>
  <c r="P148" i="15" s="1"/>
  <c r="AF75" i="15"/>
  <c r="AG75" i="15"/>
  <c r="T75" i="15" s="1"/>
  <c r="AF77" i="15"/>
  <c r="AG77" i="15" s="1"/>
  <c r="T77" i="15" s="1"/>
  <c r="AC149" i="12"/>
  <c r="AD149" i="12" s="1"/>
  <c r="Q149" i="12" s="1"/>
  <c r="AA64" i="15"/>
  <c r="AD64" i="15" s="1"/>
  <c r="N64" i="15"/>
  <c r="P64" i="15" s="1"/>
  <c r="AC63" i="4"/>
  <c r="AD63" i="4" s="1"/>
  <c r="Q63" i="4" s="1"/>
  <c r="AC176" i="4"/>
  <c r="AD176" i="4" s="1"/>
  <c r="Q176" i="4" s="1"/>
  <c r="N84" i="15"/>
  <c r="P84" i="15" s="1"/>
  <c r="AA84" i="15"/>
  <c r="AD84" i="15" s="1"/>
  <c r="AC69" i="12"/>
  <c r="AD69" i="12"/>
  <c r="Q69" i="12" s="1"/>
  <c r="AC118" i="4"/>
  <c r="AD118" i="4" s="1"/>
  <c r="Q118" i="4" s="1"/>
  <c r="AC43" i="4"/>
  <c r="AD43" i="4" s="1"/>
  <c r="Q43" i="4" s="1"/>
  <c r="AC185" i="4"/>
  <c r="AD185" i="4"/>
  <c r="Q185" i="4" s="1"/>
  <c r="AC29" i="4"/>
  <c r="AD29" i="4" s="1"/>
  <c r="Q29" i="4" s="1"/>
  <c r="AC91" i="4"/>
  <c r="AD91" i="4" s="1"/>
  <c r="Q91" i="4" s="1"/>
  <c r="AC45" i="12"/>
  <c r="AD45" i="12" s="1"/>
  <c r="Q45" i="12" s="1"/>
  <c r="AF169" i="15"/>
  <c r="AG169" i="15"/>
  <c r="T169" i="15" s="1"/>
  <c r="N157" i="15"/>
  <c r="P157" i="15" s="1"/>
  <c r="AA157" i="15"/>
  <c r="AD157" i="15" s="1"/>
  <c r="AF178" i="15"/>
  <c r="AG178" i="15"/>
  <c r="T178" i="15" s="1"/>
  <c r="AA106" i="15"/>
  <c r="AD106" i="15" s="1"/>
  <c r="N106" i="15"/>
  <c r="P106" i="15" s="1"/>
  <c r="AA63" i="15"/>
  <c r="AD63" i="15" s="1"/>
  <c r="N63" i="15"/>
  <c r="P63" i="15" s="1"/>
  <c r="AF159" i="15"/>
  <c r="AG159" i="15"/>
  <c r="T159" i="15" s="1"/>
  <c r="AC129" i="12"/>
  <c r="AD129" i="12"/>
  <c r="Q129" i="12" s="1"/>
  <c r="AG59" i="15"/>
  <c r="T59" i="15" s="1"/>
  <c r="AF59" i="15"/>
  <c r="AC168" i="4"/>
  <c r="AD168" i="4"/>
  <c r="Q168" i="4" s="1"/>
  <c r="AF65" i="15"/>
  <c r="AG65" i="15" s="1"/>
  <c r="T65" i="15" s="1"/>
  <c r="AF182" i="15"/>
  <c r="AG182" i="15"/>
  <c r="T182" i="15" s="1"/>
  <c r="AC49" i="12"/>
  <c r="AD49" i="12" s="1"/>
  <c r="Q49" i="12" s="1"/>
  <c r="AC33" i="4"/>
  <c r="AD33" i="4"/>
  <c r="Q33" i="4" s="1"/>
  <c r="AC153" i="4"/>
  <c r="AD153" i="4"/>
  <c r="Q153" i="4" s="1"/>
  <c r="AC130" i="4"/>
  <c r="AD130" i="4"/>
  <c r="Q130" i="4" s="1"/>
  <c r="AD31" i="4"/>
  <c r="Q31" i="4" s="1"/>
  <c r="AC31" i="4"/>
  <c r="AC48" i="4"/>
  <c r="AD48" i="4"/>
  <c r="Q48" i="4" s="1"/>
  <c r="X4" i="12"/>
  <c r="M3" i="12"/>
  <c r="N3" i="12" s="1"/>
  <c r="O3" i="12" s="1"/>
  <c r="AC182" i="12"/>
  <c r="AD182" i="12"/>
  <c r="Q182" i="12" s="1"/>
  <c r="AA139" i="15"/>
  <c r="AD139" i="15" s="1"/>
  <c r="N139" i="15"/>
  <c r="P139" i="15" s="1"/>
  <c r="AA36" i="15"/>
  <c r="AD36" i="15" s="1"/>
  <c r="N36" i="15"/>
  <c r="P36" i="15" s="1"/>
  <c r="AA57" i="15"/>
  <c r="AD57" i="15" s="1"/>
  <c r="N57" i="15"/>
  <c r="P57" i="15" s="1"/>
  <c r="AC87" i="12"/>
  <c r="AD87" i="12"/>
  <c r="Q87" i="12" s="1"/>
  <c r="AC76" i="12"/>
  <c r="AD76" i="12"/>
  <c r="Q76" i="12" s="1"/>
  <c r="AD33" i="12"/>
  <c r="Q33" i="12" s="1"/>
  <c r="AC33" i="12"/>
  <c r="AC89" i="4"/>
  <c r="AD89" i="4" s="1"/>
  <c r="Q89" i="4" s="1"/>
  <c r="AC27" i="4"/>
  <c r="AD27" i="4"/>
  <c r="Q27" i="4" s="1"/>
  <c r="AC68" i="4"/>
  <c r="AD68" i="4" s="1"/>
  <c r="Q68" i="4" s="1"/>
  <c r="AD20" i="4"/>
  <c r="Q20" i="4" s="1"/>
  <c r="AC20" i="4"/>
  <c r="U36" i="13"/>
  <c r="AF199" i="15"/>
  <c r="AG199" i="15" s="1"/>
  <c r="T199" i="15" s="1"/>
  <c r="R14" i="14"/>
  <c r="AD13" i="12"/>
  <c r="Q13" i="12" s="1"/>
  <c r="AD5" i="4"/>
  <c r="Q5" i="4" s="1"/>
  <c r="AD10" i="4"/>
  <c r="Q10" i="4" s="1"/>
  <c r="R31" i="13"/>
  <c r="AD15" i="12"/>
  <c r="Q15" i="12" s="1"/>
  <c r="AD10" i="12"/>
  <c r="Q10" i="12" s="1"/>
  <c r="AD7" i="12"/>
  <c r="Q7" i="12" s="1"/>
  <c r="R30" i="14"/>
  <c r="K27" i="13"/>
  <c r="L16" i="13"/>
  <c r="R15" i="13"/>
  <c r="AD19" i="12"/>
  <c r="Q19" i="12" s="1"/>
  <c r="L20" i="13"/>
  <c r="L25" i="14"/>
  <c r="L30" i="13"/>
  <c r="L30" i="14"/>
  <c r="L26" i="13"/>
  <c r="L31" i="14"/>
  <c r="R20" i="14"/>
  <c r="L15" i="14"/>
  <c r="AD7" i="4"/>
  <c r="Q7" i="4" s="1"/>
  <c r="AD11" i="4"/>
  <c r="Q11" i="4" s="1"/>
  <c r="Q32" i="14"/>
  <c r="I27" i="14"/>
  <c r="L16" i="14"/>
  <c r="AC17" i="4"/>
  <c r="AD17" i="4" s="1"/>
  <c r="Q17" i="4" s="1"/>
  <c r="K17" i="13"/>
  <c r="R21" i="14"/>
  <c r="Q22" i="14"/>
  <c r="L25" i="13"/>
  <c r="L26" i="14"/>
  <c r="I17" i="14"/>
  <c r="BK47" i="7"/>
  <c r="BK50" i="7"/>
  <c r="L21" i="13"/>
  <c r="K17" i="14"/>
  <c r="Q22" i="13"/>
  <c r="Q17" i="14"/>
  <c r="K32" i="13"/>
  <c r="R25" i="13"/>
  <c r="R15" i="14"/>
  <c r="Q27" i="13"/>
  <c r="O27" i="14"/>
  <c r="I27" i="13"/>
  <c r="R26" i="13"/>
  <c r="O22" i="14"/>
  <c r="O32" i="13"/>
  <c r="I22" i="14"/>
  <c r="BK89" i="7"/>
  <c r="BK8" i="8" s="1"/>
  <c r="I22" i="13"/>
  <c r="I32" i="13"/>
  <c r="I17" i="13"/>
  <c r="O27" i="13"/>
  <c r="O22" i="13"/>
  <c r="L31" i="13"/>
  <c r="U31" i="13" s="1"/>
  <c r="P27" i="13"/>
  <c r="R24" i="13"/>
  <c r="R25" i="14"/>
  <c r="Q27" i="14"/>
  <c r="Q32" i="13"/>
  <c r="O15" i="13"/>
  <c r="J22" i="14"/>
  <c r="L19" i="14"/>
  <c r="R31" i="14"/>
  <c r="L19" i="13"/>
  <c r="J22" i="13"/>
  <c r="L20" i="14"/>
  <c r="K27" i="14"/>
  <c r="L21" i="14"/>
  <c r="J17" i="14"/>
  <c r="L14" i="14"/>
  <c r="J27" i="13"/>
  <c r="L24" i="13"/>
  <c r="R16" i="14"/>
  <c r="P27" i="14"/>
  <c r="R24" i="14"/>
  <c r="R14" i="13"/>
  <c r="P17" i="13"/>
  <c r="J32" i="14"/>
  <c r="L29" i="14"/>
  <c r="R20" i="13"/>
  <c r="U20" i="13" s="1"/>
  <c r="L15" i="13"/>
  <c r="U15" i="13" s="1"/>
  <c r="Q17" i="13"/>
  <c r="J32" i="13"/>
  <c r="L29" i="13"/>
  <c r="I32" i="14"/>
  <c r="R29" i="13"/>
  <c r="P32" i="13"/>
  <c r="R19" i="14"/>
  <c r="L24" i="14"/>
  <c r="J27" i="14"/>
  <c r="L14" i="13"/>
  <c r="J17" i="13"/>
  <c r="O32" i="14"/>
  <c r="P17" i="14"/>
  <c r="P22" i="14"/>
  <c r="R21" i="13"/>
  <c r="R26" i="14"/>
  <c r="K22" i="13"/>
  <c r="K32" i="14"/>
  <c r="K22" i="14"/>
  <c r="R29" i="14"/>
  <c r="P32" i="14"/>
  <c r="R19" i="13"/>
  <c r="P22" i="13"/>
  <c r="O17" i="14"/>
  <c r="R30" i="13"/>
  <c r="R16" i="13"/>
  <c r="AF139" i="15" l="1"/>
  <c r="AG139" i="15" s="1"/>
  <c r="T139" i="15" s="1"/>
  <c r="AF9" i="15"/>
  <c r="AG9" i="15" s="1"/>
  <c r="T9" i="15" s="1"/>
  <c r="AF131" i="15"/>
  <c r="AG131" i="15" s="1"/>
  <c r="T131" i="15" s="1"/>
  <c r="AF74" i="15"/>
  <c r="AG74" i="15"/>
  <c r="T74" i="15" s="1"/>
  <c r="AF39" i="15"/>
  <c r="AG39" i="15"/>
  <c r="T39" i="15" s="1"/>
  <c r="AF102" i="15"/>
  <c r="AG102" i="15" s="1"/>
  <c r="T102" i="15" s="1"/>
  <c r="AF96" i="15"/>
  <c r="AG96" i="15"/>
  <c r="T96" i="15" s="1"/>
  <c r="AF126" i="15"/>
  <c r="AG126" i="15"/>
  <c r="T126" i="15" s="1"/>
  <c r="AF153" i="15"/>
  <c r="AG153" i="15"/>
  <c r="T153" i="15" s="1"/>
  <c r="AF106" i="15"/>
  <c r="AG106" i="15"/>
  <c r="T106" i="15" s="1"/>
  <c r="AF73" i="15"/>
  <c r="AG73" i="15"/>
  <c r="T73" i="15" s="1"/>
  <c r="AF164" i="15"/>
  <c r="AG164" i="15"/>
  <c r="T164" i="15" s="1"/>
  <c r="AF33" i="15"/>
  <c r="AG33" i="15"/>
  <c r="T33" i="15" s="1"/>
  <c r="AF51" i="15"/>
  <c r="AG51" i="15" s="1"/>
  <c r="T51" i="15" s="1"/>
  <c r="AF84" i="15"/>
  <c r="AG84" i="15"/>
  <c r="T84" i="15" s="1"/>
  <c r="AF129" i="15"/>
  <c r="AG129" i="15"/>
  <c r="T129" i="15" s="1"/>
  <c r="W4" i="4"/>
  <c r="I3" i="4"/>
  <c r="J3" i="4" s="1"/>
  <c r="K3" i="4" s="1"/>
  <c r="L3" i="4" s="1"/>
  <c r="AF91" i="15"/>
  <c r="AG91" i="15"/>
  <c r="T91" i="15" s="1"/>
  <c r="AF92" i="15"/>
  <c r="AG92" i="15"/>
  <c r="T92" i="15" s="1"/>
  <c r="AF49" i="15"/>
  <c r="AG49" i="15"/>
  <c r="T49" i="15" s="1"/>
  <c r="AF135" i="15"/>
  <c r="AG135" i="15"/>
  <c r="T135" i="15" s="1"/>
  <c r="P5" i="15"/>
  <c r="AU16" i="9" s="1"/>
  <c r="M5" i="15"/>
  <c r="Q5" i="15" s="1"/>
  <c r="AF173" i="15"/>
  <c r="AG173" i="15"/>
  <c r="T173" i="15" s="1"/>
  <c r="AF55" i="15"/>
  <c r="AG55" i="15" s="1"/>
  <c r="T55" i="15" s="1"/>
  <c r="AF184" i="15"/>
  <c r="AG184" i="15"/>
  <c r="T184" i="15" s="1"/>
  <c r="AF186" i="15"/>
  <c r="AG186" i="15" s="1"/>
  <c r="T186" i="15" s="1"/>
  <c r="U16" i="13"/>
  <c r="AF69" i="15"/>
  <c r="AG69" i="15" s="1"/>
  <c r="T69" i="15" s="1"/>
  <c r="AF116" i="15"/>
  <c r="AG116" i="15" s="1"/>
  <c r="T116" i="15" s="1"/>
  <c r="AF144" i="15"/>
  <c r="AG144" i="15"/>
  <c r="T144" i="15" s="1"/>
  <c r="AF57" i="15"/>
  <c r="AG57" i="15"/>
  <c r="T57" i="15" s="1"/>
  <c r="AF157" i="15"/>
  <c r="AG157" i="15"/>
  <c r="T157" i="15" s="1"/>
  <c r="AF127" i="15"/>
  <c r="AG127" i="15" s="1"/>
  <c r="T127" i="15" s="1"/>
  <c r="AF90" i="15"/>
  <c r="AG90" i="15" s="1"/>
  <c r="T90" i="15" s="1"/>
  <c r="AF36" i="15"/>
  <c r="AG36" i="15"/>
  <c r="T36" i="15" s="1"/>
  <c r="AF110" i="15"/>
  <c r="AG110" i="15"/>
  <c r="T110" i="15" s="1"/>
  <c r="AF63" i="15"/>
  <c r="AG63" i="15"/>
  <c r="T63" i="15" s="1"/>
  <c r="AF177" i="15"/>
  <c r="AG177" i="15" s="1"/>
  <c r="T177" i="15" s="1"/>
  <c r="U30" i="13"/>
  <c r="AF64" i="15"/>
  <c r="AG64" i="15" s="1"/>
  <c r="T64" i="15" s="1"/>
  <c r="AG148" i="15"/>
  <c r="T148" i="15" s="1"/>
  <c r="AF148" i="15"/>
  <c r="AF94" i="15"/>
  <c r="AG94" i="15"/>
  <c r="T94" i="15" s="1"/>
  <c r="AG117" i="15"/>
  <c r="T117" i="15" s="1"/>
  <c r="AF117" i="15"/>
  <c r="AF137" i="15"/>
  <c r="AG137" i="15" s="1"/>
  <c r="T137" i="15" s="1"/>
  <c r="U26" i="13"/>
  <c r="L32" i="13"/>
  <c r="U25" i="14"/>
  <c r="U20" i="14"/>
  <c r="L27" i="14"/>
  <c r="U30" i="14"/>
  <c r="U16" i="14"/>
  <c r="K34" i="13"/>
  <c r="L27" i="13"/>
  <c r="U26" i="14"/>
  <c r="U21" i="13"/>
  <c r="L17" i="14"/>
  <c r="U21" i="14"/>
  <c r="U15" i="14"/>
  <c r="U25" i="13"/>
  <c r="L22" i="13"/>
  <c r="U31" i="14"/>
  <c r="L32" i="14"/>
  <c r="I34" i="14"/>
  <c r="I37" i="14" s="1"/>
  <c r="Q34" i="14"/>
  <c r="K34" i="14"/>
  <c r="BK68" i="7"/>
  <c r="BK49" i="9" s="1"/>
  <c r="BK96" i="8"/>
  <c r="BK8" i="9" s="1"/>
  <c r="I34" i="13"/>
  <c r="I37" i="13" s="1"/>
  <c r="J34" i="14"/>
  <c r="L17" i="13"/>
  <c r="U24" i="14"/>
  <c r="U27" i="14" s="1"/>
  <c r="R27" i="14"/>
  <c r="P34" i="14"/>
  <c r="U14" i="14"/>
  <c r="L22" i="14"/>
  <c r="O34" i="14"/>
  <c r="Q34" i="13"/>
  <c r="R27" i="13"/>
  <c r="U24" i="13"/>
  <c r="R17" i="14"/>
  <c r="R22" i="14"/>
  <c r="U19" i="14"/>
  <c r="R32" i="13"/>
  <c r="U29" i="13"/>
  <c r="U32" i="13" s="1"/>
  <c r="J34" i="13"/>
  <c r="U19" i="13"/>
  <c r="U22" i="13" s="1"/>
  <c r="R22" i="13"/>
  <c r="R32" i="14"/>
  <c r="U29" i="14"/>
  <c r="P34" i="13"/>
  <c r="R17" i="13"/>
  <c r="U14" i="13"/>
  <c r="U17" i="13" s="1"/>
  <c r="O14" i="13" l="1"/>
  <c r="O17" i="13" s="1"/>
  <c r="O34" i="13" s="1"/>
  <c r="O37" i="13" s="1"/>
  <c r="O36" i="14"/>
  <c r="O37" i="14" s="1"/>
  <c r="BL16" i="9"/>
  <c r="O36" i="13"/>
  <c r="M3" i="4"/>
  <c r="N3" i="4" s="1"/>
  <c r="O3" i="4" s="1"/>
  <c r="X4" i="4"/>
  <c r="L34" i="14"/>
  <c r="L37" i="14" s="1"/>
  <c r="U32" i="14"/>
  <c r="U17" i="14"/>
  <c r="L34" i="13"/>
  <c r="L37" i="13" s="1"/>
  <c r="U22" i="14"/>
  <c r="U27" i="13"/>
  <c r="U34" i="13" s="1"/>
  <c r="U37" i="13" s="1"/>
  <c r="R34" i="13"/>
  <c r="R37" i="13" s="1"/>
  <c r="BK43" i="9"/>
  <c r="BK51" i="9" s="1"/>
  <c r="R34" i="14"/>
  <c r="R37" i="14" s="1"/>
  <c r="U34" i="14" l="1"/>
  <c r="U37" i="14" s="1"/>
  <c r="BK80" i="9"/>
  <c r="BK8" i="10" s="1"/>
  <c r="BK14" i="10" s="1"/>
  <c r="BK26" i="10" s="1"/>
  <c r="BK31" i="10" s="1"/>
</calcChain>
</file>

<file path=xl/sharedStrings.xml><?xml version="1.0" encoding="utf-8"?>
<sst xmlns="http://schemas.openxmlformats.org/spreadsheetml/2006/main" count="923" uniqueCount="513">
  <si>
    <t>4-131</t>
  </si>
  <si>
    <t>1</t>
  </si>
  <si>
    <t>2</t>
  </si>
  <si>
    <t>3</t>
  </si>
  <si>
    <t>4-132</t>
  </si>
  <si>
    <t>5</t>
  </si>
  <si>
    <t>6</t>
  </si>
  <si>
    <t>7</t>
  </si>
  <si>
    <t>Einkunftsart</t>
  </si>
  <si>
    <t>8</t>
  </si>
  <si>
    <t>Betriebsinhaber</t>
  </si>
  <si>
    <t>9</t>
  </si>
  <si>
    <t>10</t>
  </si>
  <si>
    <t>Name des Steuerpflichtigen:</t>
  </si>
  <si>
    <t>Vorname des Steuerpflichtigen:</t>
  </si>
  <si>
    <t>Betriebs-/Steuernummer:</t>
  </si>
  <si>
    <t>Straße:</t>
  </si>
  <si>
    <t>PLZ:</t>
  </si>
  <si>
    <t>Ort:</t>
  </si>
  <si>
    <t>Telefon:</t>
  </si>
  <si>
    <t>Fax:</t>
  </si>
  <si>
    <t>Mail:</t>
  </si>
  <si>
    <t>WWW:</t>
  </si>
  <si>
    <t>Meier</t>
  </si>
  <si>
    <t>Ja</t>
  </si>
  <si>
    <t>Nein</t>
  </si>
  <si>
    <t>Michael</t>
  </si>
  <si>
    <t>1232 / 456 / 789</t>
  </si>
  <si>
    <t>Beispielstraße 2</t>
  </si>
  <si>
    <t>Beispielort</t>
  </si>
  <si>
    <t>+49 123 987456</t>
  </si>
  <si>
    <t>+49 123 987457</t>
  </si>
  <si>
    <t>Meier@beispielbetrieb.de</t>
  </si>
  <si>
    <t>www.beispielbetrieb.de</t>
  </si>
  <si>
    <t>Entwickler von Excel-Tabellen</t>
  </si>
  <si>
    <t>Steuerpflichtiger</t>
  </si>
  <si>
    <t>Ja/Nein</t>
  </si>
  <si>
    <t>Jahr</t>
  </si>
  <si>
    <t>Datum</t>
  </si>
  <si>
    <t>1 - Land- und Forstwirtschaft</t>
  </si>
  <si>
    <t>2 - Gewerbebetrieb</t>
  </si>
  <si>
    <t>3 - Selbstständige Arbeit</t>
  </si>
  <si>
    <t>1 - Ja</t>
  </si>
  <si>
    <t>2 - Nein</t>
  </si>
  <si>
    <t>Verteuerung:</t>
  </si>
  <si>
    <t>Rechnungsjahr:</t>
  </si>
  <si>
    <t>Vorsteuerabzugsberechtigt:</t>
  </si>
  <si>
    <t>Versteuerung</t>
  </si>
  <si>
    <t>1 - Vereinnahmte Entgelte</t>
  </si>
  <si>
    <t>2 - Vereinbarte Entgelte</t>
  </si>
  <si>
    <t>Zeitraum für die UST-Voranmeldung:</t>
  </si>
  <si>
    <t>USt-VA</t>
  </si>
  <si>
    <t>0</t>
  </si>
  <si>
    <t>Zeile</t>
  </si>
  <si>
    <t>Einnahmen</t>
  </si>
  <si>
    <t>Text</t>
  </si>
  <si>
    <t>Einnahme</t>
  </si>
  <si>
    <t>Beschreibung</t>
  </si>
  <si>
    <t>Einnahme als Kleinunternehmer</t>
  </si>
  <si>
    <t>13</t>
  </si>
  <si>
    <t>Einnahme LuF</t>
  </si>
  <si>
    <t>Einnahme aus Land- und Forstwirtschaft</t>
  </si>
  <si>
    <t>UST-Sätze</t>
  </si>
  <si>
    <t>Umsatzsteuerpflichtige Einnahmen</t>
  </si>
  <si>
    <t>15</t>
  </si>
  <si>
    <t>Einnahmen USt-frei</t>
  </si>
  <si>
    <t>Umsatzsteuerfreie Einnahmen</t>
  </si>
  <si>
    <t>17</t>
  </si>
  <si>
    <t>18</t>
  </si>
  <si>
    <t>20</t>
  </si>
  <si>
    <t>Private Kfz-Nutzung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</si>
  <si>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</si>
  <si>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</si>
  <si>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</si>
  <si>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</si>
  <si>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</si>
  <si>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</si>
  <si>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</si>
  <si>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</si>
  <si>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</si>
  <si>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Oktover</t>
  </si>
  <si>
    <t>November</t>
  </si>
  <si>
    <t>Dezember</t>
  </si>
  <si>
    <t>Jan.</t>
  </si>
  <si>
    <t>Feb.</t>
  </si>
  <si>
    <t>Mär.</t>
  </si>
  <si>
    <t>Apr.</t>
  </si>
  <si>
    <t>Mai.</t>
  </si>
  <si>
    <t>Jun.</t>
  </si>
  <si>
    <t>Jul.</t>
  </si>
  <si>
    <t>Aug.</t>
  </si>
  <si>
    <t>Sep.</t>
  </si>
  <si>
    <t>Okt.</t>
  </si>
  <si>
    <t>Nov.</t>
  </si>
  <si>
    <t>Dez.</t>
  </si>
  <si>
    <t>Monat</t>
  </si>
  <si>
    <t>Q</t>
  </si>
  <si>
    <t>Mon_Bez1</t>
  </si>
  <si>
    <t>Mon_Bez2</t>
  </si>
  <si>
    <t>28</t>
  </si>
  <si>
    <t>Fremdleistung</t>
  </si>
  <si>
    <t>Bezogene Fremdleistungen</t>
  </si>
  <si>
    <t>Personal</t>
  </si>
  <si>
    <t>46</t>
  </si>
  <si>
    <t>49</t>
  </si>
  <si>
    <t>Kommunikation</t>
  </si>
  <si>
    <t>Telefon, Internet etc.</t>
  </si>
  <si>
    <t>50</t>
  </si>
  <si>
    <t>Reisekosten</t>
  </si>
  <si>
    <t>Übernachtungs- und Reisekosten</t>
  </si>
  <si>
    <t>51</t>
  </si>
  <si>
    <t>Fortbildung</t>
  </si>
  <si>
    <t>Fortbildungskosten</t>
  </si>
  <si>
    <t>Beratung</t>
  </si>
  <si>
    <t>Rechts- und Beratungskosten, Buchführung</t>
  </si>
  <si>
    <t>Leasing</t>
  </si>
  <si>
    <t>54</t>
  </si>
  <si>
    <t>Reparatur</t>
  </si>
  <si>
    <t>Erhaltung, Wartung, Reparatur</t>
  </si>
  <si>
    <t>Beiträge, Gebühren</t>
  </si>
  <si>
    <t>Rechnungsdatum / Zahlungsdatum erlaubt ab:</t>
  </si>
  <si>
    <t>Rechnungsdatum / Zahlungsdatum erlaubt bis:</t>
  </si>
  <si>
    <t>EDV-Kosten</t>
  </si>
  <si>
    <t>Arbeitsmittel</t>
  </si>
  <si>
    <t>Werbekosten</t>
  </si>
  <si>
    <t>Rng-Nr.</t>
  </si>
  <si>
    <t>Rng.-Datum</t>
  </si>
  <si>
    <t>Einnahme.Art</t>
  </si>
  <si>
    <t>Brutto-Betrag</t>
  </si>
  <si>
    <t>Netto-Betrag</t>
  </si>
  <si>
    <t>USt</t>
  </si>
  <si>
    <t>USt%</t>
  </si>
  <si>
    <t>Zahl-Datum</t>
  </si>
  <si>
    <t>4</t>
  </si>
  <si>
    <t>∑1</t>
  </si>
  <si>
    <t>∑2</t>
  </si>
  <si>
    <t>OK</t>
  </si>
  <si>
    <t>BF</t>
  </si>
  <si>
    <t>Anlage EÜR</t>
  </si>
  <si>
    <t xml:space="preserve"> Name/Gesellschaft/Gemeinschaft/Körperschaft</t>
  </si>
  <si>
    <t xml:space="preserve"> Vorname</t>
  </si>
  <si>
    <t>(Betriebs-)Steuernummer</t>
  </si>
  <si>
    <t>99</t>
  </si>
  <si>
    <t>131</t>
  </si>
  <si>
    <t>132</t>
  </si>
  <si>
    <t>Art des Betriebes</t>
  </si>
  <si>
    <t>100</t>
  </si>
  <si>
    <t>Rechtsform des Betriebes</t>
  </si>
  <si>
    <t>103</t>
  </si>
  <si>
    <t>Land- und Forstwirtschaft = 1, Gewerbebetrieb = 2, Selbstständige Arbeit =3</t>
  </si>
  <si>
    <t>104</t>
  </si>
  <si>
    <t xml:space="preserve"> 111</t>
  </si>
  <si>
    <t>Wurden im Kalenderjahr/Wirtschaftsjahr Grundstücke
grundstücksgleiche Rechte entnommen oder veräußert?</t>
  </si>
  <si>
    <t>120</t>
  </si>
  <si>
    <t>Ja = 1 oder Nein = 2</t>
  </si>
  <si>
    <t>EUR</t>
  </si>
  <si>
    <t>Ct</t>
  </si>
  <si>
    <t>11</t>
  </si>
  <si>
    <r>
      <t xml:space="preserve">Betriebseinnahmen als umsatzsteuerlicher </t>
    </r>
    <r>
      <rPr>
        <b/>
        <sz val="8"/>
        <rFont val="Arial"/>
        <family val="2"/>
      </rPr>
      <t>Kleinunternehmer</t>
    </r>
  </si>
  <si>
    <t>111</t>
  </si>
  <si>
    <t>12</t>
  </si>
  <si>
    <t xml:space="preserve"> 119   </t>
  </si>
  <si>
    <t>14</t>
  </si>
  <si>
    <t>Umsatzsteuerpflichtige Betriebseinnahmen</t>
  </si>
  <si>
    <t>112</t>
  </si>
  <si>
    <t>16</t>
  </si>
  <si>
    <t>Vereinnahmte Umsatzsteuer sowie Umsatzsteuer auf unentgeltliche Wertabgaben</t>
  </si>
  <si>
    <t>140</t>
  </si>
  <si>
    <r>
      <t xml:space="preserve">Vom Finanzamt erstattete und ggf. verrechnete Umsatzsteuer
</t>
    </r>
    <r>
      <rPr>
        <sz val="6"/>
        <rFont val="Arial"/>
        <family val="2"/>
      </rPr>
      <t>(Die Regelungen zum 10-Tageszeitraum nach § 11 Abs. 1 Satz 2 EStG ist zu beachten.)</t>
    </r>
  </si>
  <si>
    <t>141</t>
  </si>
  <si>
    <t>Veräußerung oder Entnahme von Anlagevermögen</t>
  </si>
  <si>
    <t>102</t>
  </si>
  <si>
    <t>106</t>
  </si>
  <si>
    <r>
      <t>Sonstige Sach-, Nutzungs- und Leistungsentnahmen</t>
    </r>
    <r>
      <rPr>
        <sz val="8"/>
        <rFont val="Arial"/>
        <family val="2"/>
      </rPr>
      <t/>
    </r>
  </si>
  <si>
    <t>108</t>
  </si>
  <si>
    <t>159</t>
  </si>
  <si>
    <t>25</t>
  </si>
  <si>
    <r>
      <t>Betriebsausgabenpauschale</t>
    </r>
    <r>
      <rPr>
        <b/>
        <sz val="7"/>
        <rFont val="Arial"/>
        <family val="2"/>
      </rPr>
      <t xml:space="preserve"> für bestimmte Berufsgruppen</t>
    </r>
  </si>
  <si>
    <t>195</t>
  </si>
  <si>
    <t>Waren, Rohstoffe und Hilfsstoffe einschl. der Nebenkosten</t>
  </si>
  <si>
    <t>136</t>
  </si>
  <si>
    <t>130</t>
  </si>
  <si>
    <t>134</t>
  </si>
  <si>
    <t xml:space="preserve">  Herabsetzungsbeträge nach § 7g Abs. 2 EStG
  (Erläuterungen auf gesondertem Blatt)</t>
  </si>
  <si>
    <t>138</t>
  </si>
  <si>
    <t>43</t>
  </si>
  <si>
    <t xml:space="preserve">  Aufwendungen für geringwertige Wirtschaftsgüter nach § 6 Abs. 2 EStG</t>
  </si>
  <si>
    <t>137</t>
  </si>
  <si>
    <t>135</t>
  </si>
  <si>
    <t xml:space="preserve">  </t>
  </si>
  <si>
    <t>Miete/Pacht für Geschäftsräume und betrieblich genutzte Grundstücke</t>
  </si>
  <si>
    <t>172</t>
  </si>
  <si>
    <t>Aufwendungen für doppelte Haushaltsführung (z. B. Miete)</t>
  </si>
  <si>
    <t>Sonstige Aufwendungen für betrieblich genutzte Grundstücke
(ohne Schuldzinsen und AfA)</t>
  </si>
  <si>
    <t xml:space="preserve">  Sonstige unbeschränkt abziehbare Betriebsausgaben</t>
  </si>
  <si>
    <t>Aufwendungen für Telekommunikation (z. B. Telefon, Internet)</t>
  </si>
  <si>
    <t>280</t>
  </si>
  <si>
    <t>221</t>
  </si>
  <si>
    <t>Fortbildungskosten (ohne Reisekosten)</t>
  </si>
  <si>
    <t>281</t>
  </si>
  <si>
    <t>Kosten für Rechts- und Steuerberatung, Buchführung</t>
  </si>
  <si>
    <t>194</t>
  </si>
  <si>
    <t>Miete/Leasing für bewegliche Wirtschaftsgüter (ohne Kraftfahrzeuge)</t>
  </si>
  <si>
    <t>222</t>
  </si>
  <si>
    <t>Erhaltungsaufwendungen (z. B. Instandhaltung, Wartung, Reparatur;
ohne solche für Gebäude und Kraftfahrzeuge)</t>
  </si>
  <si>
    <t>225</t>
  </si>
  <si>
    <t>Beiträge, Gebühren, Abgaben und Versicherungen (ohne solche für Gebäude
und Kraftfahrzeuge)</t>
  </si>
  <si>
    <t>223</t>
  </si>
  <si>
    <t>Laufende EDV-Kosten (z. B. Beratung, Wartung, Reparatur)</t>
  </si>
  <si>
    <t>228</t>
  </si>
  <si>
    <t>Arbeitsmittel (z. B. Bürobedarf, Porto, Fachliteratur)</t>
  </si>
  <si>
    <t>229</t>
  </si>
  <si>
    <t>Kosten für Abfallbeseitigung und Entsorgung</t>
  </si>
  <si>
    <t>226</t>
  </si>
  <si>
    <t>Kosten für Verpackung und Transport</t>
  </si>
  <si>
    <t>227</t>
  </si>
  <si>
    <t>Werbekosten (z. B. Inserate, Werbespots, Plakate)</t>
  </si>
  <si>
    <t>224</t>
  </si>
  <si>
    <t>Schuldzinsen zur Finanzierung von Anschaffungs- und Herstellungskosten
von Wirtschaftsgütern des Anlagevermögens (ohne häusliches Arbeitszimmer)</t>
  </si>
  <si>
    <t>232</t>
  </si>
  <si>
    <t>Übrige Schuldzinsen</t>
  </si>
  <si>
    <t>234</t>
  </si>
  <si>
    <t>Gezahlte Vorsteuerbeträge</t>
  </si>
  <si>
    <t>185</t>
  </si>
  <si>
    <t>An das Finanzamt gezahlte und ggf. verrechnete Umsatzsteuer,
(Die Regelungen zum 10-Tageszeitraum nach § 11 Abs. 2 EStG ist zu beachten)</t>
  </si>
  <si>
    <t>186</t>
  </si>
  <si>
    <t>Übrige unbeschränkt abziehbare Betriebsausgaben</t>
  </si>
  <si>
    <t>183</t>
  </si>
  <si>
    <t>nicht abziehbar (EUR)</t>
  </si>
  <si>
    <t>abziehbar (EUR)</t>
  </si>
  <si>
    <t>Geschenke</t>
  </si>
  <si>
    <t>164</t>
  </si>
  <si>
    <t>174</t>
  </si>
  <si>
    <t>68</t>
  </si>
  <si>
    <t>Bewirtungsaufwendungen</t>
  </si>
  <si>
    <t>165</t>
  </si>
  <si>
    <t>175</t>
  </si>
  <si>
    <t>69</t>
  </si>
  <si>
    <t>Verpflegungsmehraufwendungen</t>
  </si>
  <si>
    <t>171</t>
  </si>
  <si>
    <t>70</t>
  </si>
  <si>
    <t>Aufwendungen für ein häusliches Arbeitszimmer (einschl. AfA und Zinsen)</t>
  </si>
  <si>
    <t>162</t>
  </si>
  <si>
    <t>71</t>
  </si>
  <si>
    <t>Sonstige beschränkt abziehbare Betriebsausgaben</t>
  </si>
  <si>
    <t>168</t>
  </si>
  <si>
    <t>177</t>
  </si>
  <si>
    <t>Leasingkosten</t>
  </si>
  <si>
    <t>144</t>
  </si>
  <si>
    <t>Steuern, Versicherung und Maut</t>
  </si>
  <si>
    <t>145</t>
  </si>
  <si>
    <t>Sonstige tatsächliche Kosten ohne AfA und Zinsen (z. B. Reparaturen, Wartungen,
Treibstoff, Kosten für Flugstrecken, Kosten für öffentliche Verkehrsmittel)</t>
  </si>
  <si>
    <t>146</t>
  </si>
  <si>
    <t>147</t>
  </si>
  <si>
    <t>Fahrtkosten für Wege zwischen Wohnung und erster Betriebsstätte; Familienheim-
fahrten (pauschal oder tatsächlich)</t>
  </si>
  <si>
    <t>142</t>
  </si>
  <si>
    <t>-</t>
  </si>
  <si>
    <t>176</t>
  </si>
  <si>
    <t>+</t>
  </si>
  <si>
    <t>87</t>
  </si>
  <si>
    <t>139</t>
  </si>
  <si>
    <t>88</t>
  </si>
  <si>
    <t>199</t>
  </si>
  <si>
    <t>89</t>
  </si>
  <si>
    <t>240</t>
  </si>
  <si>
    <t>241</t>
  </si>
  <si>
    <t>242</t>
  </si>
  <si>
    <t>243</t>
  </si>
  <si>
    <t>244</t>
  </si>
  <si>
    <t>245</t>
  </si>
  <si>
    <t>123</t>
  </si>
  <si>
    <t>187</t>
  </si>
  <si>
    <r>
      <t xml:space="preserve">Hinzurechnungen und Abrechnungen bei Wechsel der Gewinnermittlungsart
</t>
    </r>
    <r>
      <rPr>
        <sz val="6"/>
        <rFont val="Arial"/>
        <family val="2"/>
      </rPr>
      <t>(Erläuterungen auf gesondertem Blatt)</t>
    </r>
  </si>
  <si>
    <t>250</t>
  </si>
  <si>
    <r>
      <t xml:space="preserve">Ergebnisanteile aus Personengesellschaften
</t>
    </r>
    <r>
      <rPr>
        <sz val="6"/>
        <rFont val="Arial"/>
        <family val="2"/>
      </rPr>
      <t>(auch Kostenträgergemeinschaften)</t>
    </r>
  </si>
  <si>
    <t>255</t>
  </si>
  <si>
    <t>Korrigierter Gewinn/Verlust</t>
  </si>
  <si>
    <t>290</t>
  </si>
  <si>
    <t>Gesamtbetrag</t>
  </si>
  <si>
    <t>Korrekturbetrag</t>
  </si>
  <si>
    <t>105</t>
  </si>
  <si>
    <t>263</t>
  </si>
  <si>
    <t>264</t>
  </si>
  <si>
    <t>261</t>
  </si>
  <si>
    <t>262</t>
  </si>
  <si>
    <t>Steuerpflichtiger Gewinn/Verlust vor Anwendung des § 4 Abs. 4a EStG</t>
  </si>
  <si>
    <t>293</t>
  </si>
  <si>
    <t>Hinzurechnungsbetrag nach § 4 Abs. 4a EStG</t>
  </si>
  <si>
    <t>271</t>
  </si>
  <si>
    <t>Steuerpflichtiger Gewinn/Verlust</t>
  </si>
  <si>
    <t>219</t>
  </si>
  <si>
    <t>Bildung / Übertragung
EUR</t>
  </si>
  <si>
    <r>
      <rPr>
        <b/>
        <sz val="9"/>
        <rFont val="Arial"/>
        <family val="2"/>
      </rPr>
      <t>Rücklagen und stille Reserven</t>
    </r>
    <r>
      <rPr>
        <b/>
        <sz val="8"/>
        <rFont val="Arial"/>
        <family val="2"/>
      </rPr>
      <t xml:space="preserve">
</t>
    </r>
    <r>
      <rPr>
        <sz val="7"/>
        <rFont val="Arial"/>
        <family val="2"/>
      </rPr>
      <t>(Erläuterungen auf gesondertem Blatt)</t>
    </r>
  </si>
  <si>
    <t>122</t>
  </si>
  <si>
    <t>170</t>
  </si>
  <si>
    <t>Ausgleichsposten nach § 4g EStG</t>
  </si>
  <si>
    <t>191</t>
  </si>
  <si>
    <t>125</t>
  </si>
  <si>
    <t>124</t>
  </si>
  <si>
    <t>190</t>
  </si>
  <si>
    <t>Entnahmen und Einlagen i. S. d. § 4 Abs. 4a EStG</t>
  </si>
  <si>
    <t>Entnahmen einschl. Sach-, Leistungs- und Nutzungsentnahmen</t>
  </si>
  <si>
    <t>Einlagen einschl. Sach-, Leistungs- und Nutzungseinlagen</t>
  </si>
  <si>
    <t>Auflösungsbetrag</t>
  </si>
  <si>
    <t>Grund und Boden</t>
  </si>
  <si>
    <t>Gebäude</t>
  </si>
  <si>
    <t>Anteil Grund und Boden</t>
  </si>
  <si>
    <t>Gebäudeteil</t>
  </si>
  <si>
    <t>Andere</t>
  </si>
  <si>
    <t>Summe</t>
  </si>
  <si>
    <t>Veräußerung oder Aufgabe = 1 (Bitte 102 beachten)</t>
  </si>
  <si>
    <t>Übernachtungs- und Reisenebenkosten bei Geschäftsreisen des Steuerpflichtigen</t>
  </si>
  <si>
    <t>Beschränkt abziehbare Betriebsausgaben</t>
  </si>
  <si>
    <t>Mindestens abziehbare Fahrtkosten für Wege zwischen Wohnung und erster Betriebs-
stätte (Erstattungspauschale); Familienheimfahrten</t>
  </si>
  <si>
    <t>Bereits berücksichtigte Beträge, für die das
Teileinkünfteverfahren bzw. § 8b KStG gilt</t>
  </si>
  <si>
    <t>Bemerkung</t>
  </si>
  <si>
    <t>A</t>
  </si>
  <si>
    <t>Natürliche Person</t>
  </si>
  <si>
    <t>GWG</t>
  </si>
  <si>
    <t>Übergabe_EÜR</t>
  </si>
  <si>
    <t>Einnahmen UST-pfl.</t>
  </si>
  <si>
    <t>Anschaffungskosten</t>
  </si>
  <si>
    <t>Anschaffungskosten Anlagevermögen</t>
  </si>
  <si>
    <t>Übergabe_EÜR_UST</t>
  </si>
  <si>
    <t>Miete/Leasing</t>
  </si>
  <si>
    <t>Leasing für bewegl. Wirtchaftsgüter ohne Kfz</t>
  </si>
  <si>
    <t>Hinweis</t>
  </si>
  <si>
    <t>Einnahmen
(netto)</t>
  </si>
  <si>
    <t>Ausgaben
(netto)</t>
  </si>
  <si>
    <t>Art der Versteuerung:</t>
  </si>
  <si>
    <t>∑ Ust</t>
  </si>
  <si>
    <t>Vorsteuer
7%</t>
  </si>
  <si>
    <t>Vorsteuer
 19%</t>
  </si>
  <si>
    <t>Zahl-
last</t>
  </si>
  <si>
    <t>Apri</t>
  </si>
  <si>
    <t>Oktober</t>
  </si>
  <si>
    <t>Quartal 1</t>
  </si>
  <si>
    <t>Quartal 2</t>
  </si>
  <si>
    <t>Quartal 3</t>
  </si>
  <si>
    <t>Quartal 4</t>
  </si>
  <si>
    <t>Gesamtjahr</t>
  </si>
  <si>
    <t>Prüfung</t>
  </si>
  <si>
    <t>Differ</t>
  </si>
  <si>
    <t>Angaben für die UST-Voranmeldung</t>
  </si>
  <si>
    <t>Abweichendes Geschäfsjahr:</t>
  </si>
  <si>
    <t>Art des Betriebs:</t>
  </si>
  <si>
    <t>Rechtsform des Betriebs:</t>
  </si>
  <si>
    <t>Einkunftsart:</t>
  </si>
  <si>
    <t>Betriebsinhaber:</t>
  </si>
  <si>
    <t>Wurde der Betrieb beendet:</t>
  </si>
  <si>
    <t>Wurden Grundstücke veräußert:</t>
  </si>
  <si>
    <t>Stammdaten</t>
  </si>
  <si>
    <t>Ausgaben</t>
  </si>
  <si>
    <t>Zeilensteuerung für die EÜR</t>
  </si>
  <si>
    <t>Art der Einnahme</t>
  </si>
  <si>
    <t>Ausgaben für eigenes Personal</t>
  </si>
  <si>
    <t>USt
7%</t>
  </si>
  <si>
    <t>USt
19%</t>
  </si>
  <si>
    <t>∑ USt</t>
  </si>
  <si>
    <t>Beiträge und Gebühren</t>
  </si>
  <si>
    <t>Bewirungskosten - Beschreibung</t>
  </si>
  <si>
    <t>Mit Firma Müller im Goldenen Löwen</t>
  </si>
  <si>
    <t>Herr Müller von A-GmbH im Pizza-Hut</t>
  </si>
  <si>
    <t>Pizzabestellung für Präsentation</t>
  </si>
  <si>
    <t>Abzugsf.</t>
  </si>
  <si>
    <t>Nicht abzugsf.</t>
  </si>
  <si>
    <t>EÜR - abzugsfähig</t>
  </si>
  <si>
    <t>EÜR - Nicht abzungsfähig</t>
  </si>
  <si>
    <t>Private PKW-Nutzung</t>
  </si>
  <si>
    <t>Kfz - Steuern, Vers. etc.</t>
  </si>
  <si>
    <t>Kfz - sonst. Kosten</t>
  </si>
  <si>
    <t>Kfz - Fremdfahrzeuge</t>
  </si>
  <si>
    <t>Lecker Essen mit Kunden im Bayerischen Löwen</t>
  </si>
  <si>
    <t>Sonstige KfZ-Kosten (Benzin, Öl etc.)</t>
  </si>
  <si>
    <t>Kosten für Fremdfahrzeuge</t>
  </si>
  <si>
    <t>278</t>
  </si>
  <si>
    <t>279</t>
  </si>
  <si>
    <t>Die Vervielfältigung, Verbreitung oder Veräußerung der Daten oder Texte ist unzulässig und</t>
  </si>
  <si>
    <t>ausdrücklich nur mit Genehmigung des Verlags gestattet.</t>
  </si>
  <si>
    <t>© 2024 by VNR Verlag für die Deutsche Wirtschaft AG</t>
  </si>
  <si>
    <t>29</t>
  </si>
  <si>
    <t>30</t>
  </si>
  <si>
    <t>+/-</t>
  </si>
  <si>
    <t>90</t>
  </si>
  <si>
    <t>91</t>
  </si>
  <si>
    <t>92</t>
  </si>
  <si>
    <t>Bereits berücksichtigte Beträge, für die Steuerbefreiungen 
nach InvStG gelten (Erläuterungen auf gesondertem Blatt)</t>
  </si>
  <si>
    <t>93</t>
  </si>
  <si>
    <t>94</t>
  </si>
  <si>
    <t>95</t>
  </si>
  <si>
    <t>96</t>
  </si>
  <si>
    <t>97</t>
  </si>
  <si>
    <t>=</t>
  </si>
  <si>
    <t>Nur bei Personengesellschaften/gesonderten Feststellungen</t>
  </si>
  <si>
    <t>Anzusetzender steuerpflichtiger Gewinn/Verlust nach Anwendung des § 4 Abs. 4a EStG</t>
  </si>
  <si>
    <t>ohne Berücksichtigung des InvStG, des Teileinkünfteverfahrens bzw. § 8b KStG (Betrag</t>
  </si>
  <si>
    <t>laut Zeile 92 zuzüglich Betrag laut Zeile 96)</t>
  </si>
  <si>
    <t>98</t>
  </si>
  <si>
    <t>Bildung/Übertragung</t>
  </si>
  <si>
    <t>Auflösung</t>
  </si>
  <si>
    <t>Rücklagen, stille Reserven und/oder Ausgleichsposten (Übertrag aus Zeile 102)</t>
  </si>
  <si>
    <t>101</t>
  </si>
  <si>
    <t>Auflösung von Rücklagen und Ausgleichsposten (Übertrag aus Zeile 105)</t>
  </si>
  <si>
    <t>Rücklagen nach § 6c i. V. m. § 6b EStG, R 6.6 EStR</t>
  </si>
  <si>
    <t>Übertragung von stillen Reserven nach § 6c i. V. m. § 6b EStG, R 6.6 EStR</t>
  </si>
  <si>
    <t>1. Betriebseinnahmen (einschl. steuerfreier Betriebseinnahmen)</t>
  </si>
  <si>
    <t xml:space="preserve"> 2. Betriebsausgaben (einschl. auf steuerfreie Betriebseinnahmen entfallende Betriebsausgaben)</t>
  </si>
  <si>
    <t xml:space="preserve"> 3. Ermittlung des Gewinns</t>
  </si>
  <si>
    <t>4. Ergänzende Angaben</t>
  </si>
  <si>
    <t>5. Zusätzliche Angaben bei Einzelunternehmen</t>
  </si>
  <si>
    <t>Einnahmenüberschussrechnung  nach § 4 Abs. 3 EStG</t>
  </si>
  <si>
    <t>davon abweichender Beginn</t>
  </si>
  <si>
    <t>davon abweichendes Ende</t>
  </si>
  <si>
    <t>Betrieb im Kalender-/Wirtschaftsjahr beendet?</t>
  </si>
  <si>
    <t xml:space="preserve">  (weiter ab Zeile 17)</t>
  </si>
  <si>
    <t>277</t>
  </si>
  <si>
    <t>Anlage AVEÜR</t>
  </si>
  <si>
    <t>Grundstücke und grundstücksgleiche Rechte</t>
  </si>
  <si>
    <t>Summe Anschaffungs-/Herstellungskosten/Einlagewerte</t>
  </si>
  <si>
    <t>Summe Buchwerte zu Beginn des Gewinnermittlungszeitraums</t>
  </si>
  <si>
    <t>Summe Zugänge</t>
  </si>
  <si>
    <t>Summe Buchwerte am Ende des Gewinnermittlungszeitraums</t>
  </si>
  <si>
    <t>Summe AfA</t>
  </si>
  <si>
    <t>Andere (z. B. grundstücksgleiche Rechte)</t>
  </si>
  <si>
    <t>Summe AfA aller Grundstücke/grundstücksgleichen Rechte</t>
  </si>
  <si>
    <t>107</t>
  </si>
  <si>
    <t>44</t>
  </si>
  <si>
    <t>45</t>
  </si>
  <si>
    <t>47</t>
  </si>
  <si>
    <t>48</t>
  </si>
  <si>
    <t>Häusliches Arbeitszimmer</t>
  </si>
  <si>
    <t>Immaterielle Wirtschaftsgüter</t>
  </si>
  <si>
    <t>(z. B. erworbene Firmen-, Geschäfts- oder Praxiswerte)</t>
  </si>
  <si>
    <t>Bewegliche Wirtschaftsgüter (ohne GWG)</t>
  </si>
  <si>
    <t>Summe Sonderabschreibung nach § 7g Abs. 5 und 6 EStG</t>
  </si>
  <si>
    <t>Büroausstattung</t>
  </si>
  <si>
    <t>36</t>
  </si>
  <si>
    <t>61</t>
  </si>
  <si>
    <t>Sammelposten aus 2023</t>
  </si>
  <si>
    <t>Bildung</t>
  </si>
  <si>
    <t>Buchwert am Ende des Gewinnermittlungszeitraums</t>
  </si>
  <si>
    <t>Sammelposten aus 2022</t>
  </si>
  <si>
    <t>Anschaffungs-/Herstellungskosten/Einlagewert</t>
  </si>
  <si>
    <t>Buchwert zu Beginn des Gewinnermittlungszeitraums</t>
  </si>
  <si>
    <t>Sammelposten aus 2021</t>
  </si>
  <si>
    <t>Finanzanlagen</t>
  </si>
  <si>
    <t>Anteile an Unternehmen etc., für deren Erträge das Teileinkünfteverfahren bzw. § 8b KStG gilt</t>
  </si>
  <si>
    <t>Umlaufvermögen</t>
  </si>
  <si>
    <t>i. S. d. § 4 Abs. 3 Satz 4 EStG (z. B. Wertpapiere, Grund und Boden sowie Gebäude) 
bzw. § 32b Abs. 2 Satz 1 Nr. 2 Satz 2 Buchstabe c EStG</t>
  </si>
  <si>
    <t>© 2025 by VNR Verlag für die Deutsche Wirtschaft AG</t>
  </si>
  <si>
    <t>1 - Steuerpflichtiger</t>
  </si>
  <si>
    <t>2 - Lebenspartner</t>
  </si>
  <si>
    <t>3 - Beide</t>
  </si>
  <si>
    <t>1 = Steuerpflichtige Person/Ehemann/Person A (Ehegatte A/Lebenspartner[in] A)/Gesellschaft/Körperschaft
2 = Ehefrau/Person B (Ehegatte B/Lebenspartner[in] B)
3 = Beide Ehegatten/Lebenspartner[innen]</t>
  </si>
  <si>
    <t>Betriebseinnahmen, die umsatzsteuerfrei oder nicht umsatzsteuerbar sind oder
nach § 12 Abs. 3 UStG dem ermäßigten Steuersatz von 0 % unterliegen oder für
die der Leistungsempfänger die Umsatzsteuer nach § 13b UStG schuldet</t>
  </si>
  <si>
    <t xml:space="preserve"> Absetzung für Abnutzung (AfA)</t>
  </si>
  <si>
    <r>
      <rPr>
        <b/>
        <sz val="10"/>
        <rFont val="Arial"/>
        <family val="2"/>
      </rPr>
      <t xml:space="preserve">  Raumkosten und sonstige Grundstücksaufwendungen</t>
    </r>
    <r>
      <rPr>
        <b/>
        <sz val="7"/>
        <rFont val="Arial"/>
        <family val="2"/>
      </rPr>
      <t xml:space="preserve">
</t>
    </r>
    <r>
      <rPr>
        <sz val="7"/>
        <rFont val="Arial"/>
        <family val="2"/>
      </rPr>
      <t xml:space="preserve">  (ohne häusliches Arbeitszimmer)</t>
    </r>
  </si>
  <si>
    <t xml:space="preserve">     (zu erfassen auf der Anlage FE 1
     bzw. der Anlage FG; siehe Anleitung)</t>
  </si>
  <si>
    <t>Wirtschafts-Identifikationsnummer:</t>
  </si>
  <si>
    <t>DE123456789-12345</t>
  </si>
  <si>
    <t xml:space="preserve">  Bezogene Fremdleistungen</t>
  </si>
  <si>
    <r>
      <t>Summe Betriebseinnahmen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(Übertrag in Zeile 76)</t>
    </r>
  </si>
  <si>
    <r>
      <t xml:space="preserve">Sachlicher Bebauungskostenbetrag und Ausbaukostenrichtbeiträge für </t>
    </r>
    <r>
      <rPr>
        <b/>
        <sz val="8.4"/>
        <rFont val="Arial"/>
        <family val="2"/>
      </rPr>
      <t>Weinbau</t>
    </r>
    <r>
      <rPr>
        <sz val="7"/>
        <rFont val="Arial"/>
        <family val="2"/>
      </rPr>
      <t xml:space="preserve">-
</t>
    </r>
    <r>
      <rPr>
        <b/>
        <sz val="7"/>
        <rFont val="Arial"/>
        <family val="2"/>
      </rPr>
      <t>betriebe</t>
    </r>
    <r>
      <rPr>
        <sz val="7"/>
        <rFont val="Arial"/>
        <family val="2"/>
      </rPr>
      <t xml:space="preserve"> (Übertrag aus Zeile 13 der Anlage LuF)</t>
    </r>
  </si>
  <si>
    <r>
      <t xml:space="preserve">Betriebsausgabenpauschale für </t>
    </r>
    <r>
      <rPr>
        <b/>
        <sz val="7"/>
        <rFont val="Arial"/>
        <family val="2"/>
      </rPr>
      <t>Forstwirte</t>
    </r>
    <r>
      <rPr>
        <sz val="7"/>
        <rFont val="Arial"/>
        <family val="2"/>
      </rPr>
      <t xml:space="preserve"> (Übertrag aus Zeile 17 der Anlage LuF)</t>
    </r>
  </si>
  <si>
    <t xml:space="preserve"> AfA auf Grundstücke/grundstücksgleiche Rechte (Übertrag der Zeile 22 der Anlage AVEÜR)</t>
  </si>
  <si>
    <t xml:space="preserve">  AfA auf immaterielle Wirtschaftsgüter (Übertrag der Zeile 37 der Anlage AVEÜR)</t>
  </si>
  <si>
    <t>In Zeile 41 enthaltene Erhaltungs-
aufwendungen</t>
  </si>
  <si>
    <t xml:space="preserve">Übertrag (Summe Zeilen 24 bis 27 und Zeilen 29 bis 60)  </t>
  </si>
  <si>
    <t xml:space="preserve">Übertrag (Summe Zeilen 24 bis 27 und Zeilen 29 bis 60) </t>
  </si>
  <si>
    <t>Tagespauschale für die Tätigkeit in der häuslichen Wohnung (siehe Anleitung)</t>
  </si>
  <si>
    <t>Kfz-Kosten und andere Fahrtkosten</t>
  </si>
  <si>
    <t>Fahrtkosten für nicht zum Betriebsvermögen gehörende Fahrzeuge
(Nutzungseinlage)</t>
  </si>
  <si>
    <t>Nicht abziehbare Beträge (Beispiele siehe Anleitung)</t>
  </si>
  <si>
    <r>
      <t>Summe Betriebsausgaben</t>
    </r>
    <r>
      <rPr>
        <sz val="8"/>
        <rFont val="Arial"/>
        <family val="2"/>
      </rPr>
      <t xml:space="preserve"> (Übertrag in Zeile 77)</t>
    </r>
  </si>
  <si>
    <t xml:space="preserve">  (nicht für Körperschaften)</t>
  </si>
  <si>
    <t>Summe der Betriebseinnahmen (Übertrag aus Zeile 23)</t>
  </si>
  <si>
    <t>abzüglich Summe der Betriebsausgaben (Übertrag aus Zeile 75)</t>
  </si>
  <si>
    <t>abzüglich steuerfreier Einnahmen nach § 3 Nr. 26, 26a, 26b EStG</t>
  </si>
  <si>
    <t>abzüglich steuerfreier Einnahmen nach § 3a EStG</t>
  </si>
  <si>
    <t xml:space="preserve"> abzüglich steuerfreier Einnahmen nach § 3 EStG (ohne Nr. 26, 26a, 26b und Teileinkünfteverfahren)</t>
  </si>
  <si>
    <t>zuzüglich nicht abziehbarer Betriebsausgaben nach § 3 Nr. 26, 26a, 26b EStG</t>
  </si>
  <si>
    <t>zuzüglich nicht abziehbarer Betriebsausgaben nach § 3c Abs. 1 EStG</t>
  </si>
  <si>
    <t>zuzüglich Hinzurechnung der Investitionsabzugsbeträge nach § 7g Abs. 2
Satz 1 EStG aus 2021 (Erläuterungen auf gesondertem Blatt)</t>
  </si>
  <si>
    <t>zuzüglich Hinzurechnung der Investitionsabzugsbeträge nach § 7g Abs. 2
Satz 1 EStG aus 2022 (Erläuterungen auf gesondertem Blatt)</t>
  </si>
  <si>
    <t>zuzüglich Hinzurechnung der Investitionsabzugsbeträge nach § 7g Abs. 2
Satz 1 EStG aus 2023 (Erläuterungen auf gesondertem Blatt)</t>
  </si>
  <si>
    <t>zuzüglich nicht abziehbarer Betriebsausgaben nach § 3c Abs. 4 EStG</t>
  </si>
  <si>
    <t>zuzüglich Gewinnzuschlag nach § 6c i. V. m. § 6b Abs. 7 und 10 EStG</t>
  </si>
  <si>
    <t>abzüglich Investitionsabzugsbeträge nach § 7g Abs. 1 EStG</t>
  </si>
  <si>
    <t>Übertrag (Summe/Differenz Zeilen 76 bis 89)</t>
  </si>
  <si>
    <t>Gesamtsumme  (Übertrag in Zeile 59)</t>
  </si>
  <si>
    <t>Gesamtsumme  (Übertrag in Zeile 22)</t>
  </si>
  <si>
    <t>Wirtschafts-
Identifikationsnummer</t>
  </si>
  <si>
    <t>Summe Abgänge (zu erfassen in Zeile 38 der Anlage EÜR)</t>
  </si>
  <si>
    <t>Summe Sonderabschreibung nach § 7b EStG (zu erfassen in Zeile 34 der Anlage EÜR)</t>
  </si>
  <si>
    <t>(Summe der Zeilen 13 und 19; Übertrag in Zeile 31 der Anlage EÜR)</t>
  </si>
  <si>
    <t>Summe AfA (zu erfassen in Zeile 65 der Anlage EÜR)</t>
  </si>
  <si>
    <t>Summe AfA (Übertrag in Zeile 32 der Anlage EÜR)</t>
  </si>
  <si>
    <t>Kfz</t>
  </si>
  <si>
    <t>Sammelposten aus 2024</t>
  </si>
  <si>
    <t>Summe Abgänge (zu erfassen in Zeile 27 der Anlage EÜR)</t>
  </si>
  <si>
    <t xml:space="preserve"> Ausgaben für eigenes Personal (z. B. Gehälter, Löhne und Versicherungsbeiträge)</t>
  </si>
  <si>
    <t xml:space="preserve">Übertrag (Summe Zeilen 24 bis 27)  </t>
  </si>
  <si>
    <t xml:space="preserve">Übertrag (Summe Zeilen 24 bis 27) </t>
  </si>
  <si>
    <t xml:space="preserve">  AfA auf bewegliche Wirtschaftsgüter (Übertrag der Zeile 63 der Anlage AVEÜR)</t>
  </si>
  <si>
    <t xml:space="preserve">  Sonderabschreibungen nach § 7g EStG und 7 g Abs. 5 und 6 EStG (Übertrag der
  Summe der Zeilen 12 und 62 der Anlage AVEÜR)</t>
  </si>
  <si>
    <t xml:space="preserve">  Auflösung Sammelposten nach § 6 Abs. 2a EStG (Übertrag aus Zeile 82
  der Anlage AVEÜR)</t>
  </si>
  <si>
    <t xml:space="preserve">  Restbuchwert der ausgeschiedenen Anlagegüter (Übertrag der Summe der Beträge
  aus Zeilen 7, 14, 20, 26, 32, 38, 45, 53, 60, 86, 91 der Anlage AVEÜR)</t>
  </si>
  <si>
    <t>Es ist mindestens ein Elektro- oder extern aufladbares Hybridelektrofahrzeug vorhanden</t>
  </si>
  <si>
    <t>1 = Ja
2 = Nein</t>
  </si>
  <si>
    <t>Summe Sonderabschreibung nach § 7g Abs. 5 und 6 EStG aller beweglichen Wirt -
schaftsgüter (Summe der Zeilen 43, 50 und 58; zu erfassen in Zeile 34 der Anlage EÜR)</t>
  </si>
  <si>
    <t>Summe AfA aller beweglichen Wirtschaftsgüter (Summe der Zeilen 44, 52 und 59;
Übertrag in Zeile 33 der Anlage EÜR)</t>
  </si>
  <si>
    <t>Sammelposten aus 2025</t>
  </si>
  <si>
    <t>Summe Auflösungsbeträge (Summe der Zeilen 65, 69, 73, 77, 81; Übertrag in Zeile
37 der Anlage EÜR)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</si>
</sst>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b/>
      <sz val="23"/>
      <name val="Arial"/>
      <family val="2"/>
    </font>
    <font>
      <b/>
      <sz val="20"/>
      <name val="Arial"/>
      <family val="2"/>
    </font>
    <font>
      <b/>
      <sz val="17"/>
      <name val="Arial"/>
      <family val="2"/>
    </font>
    <font>
      <sz val="6"/>
      <color indexed="23"/>
      <name val="Arial"/>
      <family val="2"/>
    </font>
    <font>
      <b/>
      <sz val="8"/>
      <name val="Arial"/>
      <family val="2"/>
    </font>
    <font>
      <b/>
      <sz val="10"/>
      <color indexed="59"/>
      <name val="Arial"/>
      <family val="2"/>
    </font>
    <font>
      <sz val="12"/>
      <name val="Arial"/>
      <family val="2"/>
    </font>
    <font>
      <b/>
      <sz val="10"/>
      <color indexed="23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23"/>
      <name val="Arial"/>
      <family val="2"/>
    </font>
    <font>
      <b/>
      <sz val="8"/>
      <color rgb="FF808080"/>
      <name val="Arial"/>
      <family val="2"/>
    </font>
    <font>
      <b/>
      <sz val="8"/>
      <color theme="2" tint="-0.499984740745262"/>
      <name val="Arial"/>
      <family val="2"/>
    </font>
    <font>
      <sz val="6"/>
      <name val="Arial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sz val="8"/>
      <color indexed="23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7"/>
      <color indexed="23"/>
      <name val="Arial"/>
      <family val="2"/>
    </font>
    <font>
      <b/>
      <sz val="7"/>
      <name val="Arial"/>
      <family val="2"/>
    </font>
    <font>
      <sz val="7"/>
      <color theme="0" tint="-0.499984740745262"/>
      <name val="Arial"/>
      <family val="2"/>
    </font>
    <font>
      <b/>
      <sz val="8"/>
      <color theme="0"/>
      <name val="Arial"/>
      <family val="2"/>
    </font>
    <font>
      <sz val="6"/>
      <color theme="0" tint="-0.499984740745262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0" tint="-0.249977111117893"/>
      <name val="Calibri"/>
      <family val="2"/>
      <scheme val="minor"/>
    </font>
    <font>
      <sz val="5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8.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/>
      </top>
      <bottom/>
      <diagonal/>
    </border>
    <border>
      <left style="thin">
        <color auto="1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49" fontId="8" fillId="5" borderId="0" applyNumberFormat="0" applyFont="0" applyBorder="0" applyAlignment="0">
      <alignment horizontal="left" vertical="center"/>
      <protection locked="0"/>
    </xf>
    <xf numFmtId="0" fontId="6" fillId="5" borderId="0" applyNumberFormat="0" applyFont="0" applyBorder="0" applyAlignment="0">
      <protection locked="0"/>
    </xf>
  </cellStyleXfs>
  <cellXfs count="520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5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10" fontId="0" fillId="0" borderId="5" xfId="0" applyNumberFormat="1" applyBorder="1" applyAlignment="1">
      <alignment horizontal="left"/>
    </xf>
    <xf numFmtId="10" fontId="0" fillId="0" borderId="3" xfId="0" applyNumberFormat="1" applyBorder="1" applyAlignment="1">
      <alignment horizontal="left"/>
    </xf>
    <xf numFmtId="10" fontId="0" fillId="0" borderId="4" xfId="0" applyNumberFormat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0" fillId="0" borderId="14" xfId="0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1" fillId="0" borderId="8" xfId="0" applyFont="1" applyBorder="1" applyAlignment="1">
      <alignment horizontal="center"/>
    </xf>
    <xf numFmtId="0" fontId="6" fillId="2" borderId="0" xfId="2" applyFill="1"/>
    <xf numFmtId="0" fontId="6" fillId="0" borderId="0" xfId="2"/>
    <xf numFmtId="49" fontId="8" fillId="0" borderId="0" xfId="2" applyNumberFormat="1" applyFont="1" applyAlignment="1">
      <alignment horizontal="left" vertical="center"/>
    </xf>
    <xf numFmtId="49" fontId="8" fillId="0" borderId="0" xfId="2" applyNumberFormat="1" applyFont="1" applyAlignment="1">
      <alignment horizontal="center" vertical="center"/>
    </xf>
    <xf numFmtId="49" fontId="8" fillId="0" borderId="18" xfId="2" applyNumberFormat="1" applyFont="1" applyBorder="1" applyAlignment="1">
      <alignment horizontal="left" vertical="center"/>
    </xf>
    <xf numFmtId="49" fontId="8" fillId="3" borderId="20" xfId="2" applyNumberFormat="1" applyFont="1" applyFill="1" applyBorder="1" applyAlignment="1">
      <alignment horizontal="left" vertical="center"/>
    </xf>
    <xf numFmtId="49" fontId="8" fillId="3" borderId="21" xfId="2" applyNumberFormat="1" applyFont="1" applyFill="1" applyBorder="1" applyAlignment="1">
      <alignment horizontal="left" vertical="center"/>
    </xf>
    <xf numFmtId="49" fontId="8" fillId="3" borderId="0" xfId="2" applyNumberFormat="1" applyFont="1" applyFill="1" applyAlignment="1">
      <alignment horizontal="left" vertical="center"/>
    </xf>
    <xf numFmtId="49" fontId="8" fillId="3" borderId="23" xfId="2" applyNumberFormat="1" applyFont="1" applyFill="1" applyBorder="1" applyAlignment="1">
      <alignment horizontal="left" vertical="center"/>
    </xf>
    <xf numFmtId="49" fontId="8" fillId="3" borderId="24" xfId="2" applyNumberFormat="1" applyFont="1" applyFill="1" applyBorder="1" applyAlignment="1">
      <alignment horizontal="left" vertical="center"/>
    </xf>
    <xf numFmtId="49" fontId="8" fillId="3" borderId="29" xfId="2" applyNumberFormat="1" applyFont="1" applyFill="1" applyBorder="1" applyAlignment="1">
      <alignment horizontal="left" vertical="center"/>
    </xf>
    <xf numFmtId="49" fontId="8" fillId="3" borderId="19" xfId="2" applyNumberFormat="1" applyFont="1" applyFill="1" applyBorder="1" applyAlignment="1">
      <alignment horizontal="left" vertical="center"/>
    </xf>
    <xf numFmtId="49" fontId="8" fillId="3" borderId="22" xfId="2" applyNumberFormat="1" applyFont="1" applyFill="1" applyBorder="1" applyAlignment="1">
      <alignment horizontal="left" vertical="center"/>
    </xf>
    <xf numFmtId="49" fontId="8" fillId="3" borderId="34" xfId="2" applyNumberFormat="1" applyFont="1" applyFill="1" applyBorder="1" applyAlignment="1">
      <alignment horizontal="left" vertical="center"/>
    </xf>
    <xf numFmtId="49" fontId="19" fillId="3" borderId="0" xfId="2" applyNumberFormat="1" applyFont="1" applyFill="1" applyAlignment="1">
      <alignment horizontal="right" vertical="center"/>
    </xf>
    <xf numFmtId="49" fontId="8" fillId="3" borderId="0" xfId="2" applyNumberFormat="1" applyFont="1" applyFill="1" applyAlignment="1">
      <alignment horizontal="right" vertical="center"/>
    </xf>
    <xf numFmtId="49" fontId="27" fillId="3" borderId="0" xfId="2" applyNumberFormat="1" applyFont="1" applyFill="1" applyAlignment="1">
      <alignment horizontal="left" vertical="center"/>
    </xf>
    <xf numFmtId="49" fontId="28" fillId="3" borderId="0" xfId="2" applyNumberFormat="1" applyFont="1" applyFill="1" applyAlignment="1">
      <alignment horizontal="center" vertical="center"/>
    </xf>
    <xf numFmtId="49" fontId="27" fillId="3" borderId="19" xfId="2" applyNumberFormat="1" applyFont="1" applyFill="1" applyBorder="1" applyAlignment="1">
      <alignment horizontal="left" vertical="center"/>
    </xf>
    <xf numFmtId="49" fontId="8" fillId="0" borderId="42" xfId="2" applyNumberFormat="1" applyFont="1" applyBorder="1" applyAlignment="1">
      <alignment horizontal="left" vertical="center"/>
    </xf>
    <xf numFmtId="0" fontId="18" fillId="0" borderId="20" xfId="2" applyFont="1" applyBorder="1" applyAlignment="1">
      <alignment horizontal="right" vertical="center"/>
    </xf>
    <xf numFmtId="0" fontId="18" fillId="0" borderId="21" xfId="2" applyFont="1" applyBorder="1" applyAlignment="1">
      <alignment horizontal="right" vertical="center"/>
    </xf>
    <xf numFmtId="49" fontId="8" fillId="0" borderId="17" xfId="2" applyNumberFormat="1" applyFont="1" applyBorder="1" applyAlignment="1">
      <alignment horizontal="left" vertical="center"/>
    </xf>
    <xf numFmtId="0" fontId="18" fillId="0" borderId="29" xfId="2" applyFont="1" applyBorder="1" applyAlignment="1">
      <alignment horizontal="right" vertical="center"/>
    </xf>
    <xf numFmtId="0" fontId="18" fillId="0" borderId="19" xfId="2" applyFont="1" applyBorder="1" applyAlignment="1">
      <alignment horizontal="right" vertical="center"/>
    </xf>
    <xf numFmtId="49" fontId="8" fillId="0" borderId="41" xfId="2" applyNumberFormat="1" applyFont="1" applyBorder="1" applyAlignment="1">
      <alignment horizontal="left" vertical="center"/>
    </xf>
    <xf numFmtId="49" fontId="8" fillId="0" borderId="20" xfId="2" applyNumberFormat="1" applyFont="1" applyBorder="1" applyAlignment="1">
      <alignment horizontal="left" vertical="center"/>
    </xf>
    <xf numFmtId="49" fontId="8" fillId="0" borderId="21" xfId="2" applyNumberFormat="1" applyFont="1" applyBorder="1" applyAlignment="1">
      <alignment horizontal="left" vertical="center"/>
    </xf>
    <xf numFmtId="49" fontId="8" fillId="0" borderId="29" xfId="2" applyNumberFormat="1" applyFont="1" applyBorder="1" applyAlignment="1">
      <alignment horizontal="left" vertical="center"/>
    </xf>
    <xf numFmtId="49" fontId="8" fillId="0" borderId="19" xfId="2" applyNumberFormat="1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49" fontId="19" fillId="3" borderId="0" xfId="2" quotePrefix="1" applyNumberFormat="1" applyFont="1" applyFill="1" applyAlignment="1">
      <alignment horizontal="center" vertical="center"/>
    </xf>
    <xf numFmtId="49" fontId="27" fillId="3" borderId="0" xfId="2" applyNumberFormat="1" applyFont="1" applyFill="1" applyAlignment="1">
      <alignment vertical="center"/>
    </xf>
    <xf numFmtId="49" fontId="31" fillId="6" borderId="0" xfId="2" applyNumberFormat="1" applyFont="1" applyFill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8" fillId="3" borderId="20" xfId="2" applyFont="1" applyFill="1" applyBorder="1" applyAlignment="1">
      <alignment horizontal="left" vertical="center"/>
    </xf>
    <xf numFmtId="0" fontId="8" fillId="3" borderId="21" xfId="2" applyFont="1" applyFill="1" applyBorder="1" applyAlignment="1">
      <alignment horizontal="left" vertical="center"/>
    </xf>
    <xf numFmtId="0" fontId="8" fillId="3" borderId="23" xfId="2" applyFont="1" applyFill="1" applyBorder="1" applyAlignment="1">
      <alignment horizontal="left" vertical="center"/>
    </xf>
    <xf numFmtId="0" fontId="8" fillId="3" borderId="24" xfId="2" applyFont="1" applyFill="1" applyBorder="1" applyAlignment="1">
      <alignment horizontal="left" vertical="center"/>
    </xf>
    <xf numFmtId="0" fontId="8" fillId="3" borderId="29" xfId="2" applyFont="1" applyFill="1" applyBorder="1" applyAlignment="1">
      <alignment horizontal="left" vertical="center"/>
    </xf>
    <xf numFmtId="0" fontId="8" fillId="3" borderId="19" xfId="2" applyFont="1" applyFill="1" applyBorder="1" applyAlignment="1">
      <alignment horizontal="left" vertical="center"/>
    </xf>
    <xf numFmtId="0" fontId="6" fillId="3" borderId="0" xfId="2" applyFill="1" applyAlignment="1">
      <alignment horizontal="left" vertical="center"/>
    </xf>
    <xf numFmtId="0" fontId="15" fillId="3" borderId="23" xfId="2" applyFont="1" applyFill="1" applyBorder="1" applyAlignment="1">
      <alignment horizontal="left" vertical="center"/>
    </xf>
    <xf numFmtId="0" fontId="6" fillId="3" borderId="24" xfId="2" applyFill="1" applyBorder="1" applyAlignment="1">
      <alignment horizontal="left" vertical="center"/>
    </xf>
    <xf numFmtId="0" fontId="19" fillId="3" borderId="23" xfId="2" applyFont="1" applyFill="1" applyBorder="1" applyAlignment="1">
      <alignment vertical="center"/>
    </xf>
    <xf numFmtId="0" fontId="8" fillId="3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20" fillId="3" borderId="0" xfId="2" applyFont="1" applyFill="1" applyAlignment="1">
      <alignment horizontal="right" vertical="center"/>
    </xf>
    <xf numFmtId="0" fontId="21" fillId="3" borderId="0" xfId="2" applyFont="1" applyFill="1" applyAlignment="1">
      <alignment horizontal="right" vertical="center"/>
    </xf>
    <xf numFmtId="0" fontId="12" fillId="3" borderId="0" xfId="2" applyFont="1" applyFill="1" applyAlignment="1">
      <alignment vertical="center"/>
    </xf>
    <xf numFmtId="0" fontId="12" fillId="3" borderId="24" xfId="2" applyFont="1" applyFill="1" applyBorder="1" applyAlignment="1">
      <alignment vertical="center"/>
    </xf>
    <xf numFmtId="0" fontId="8" fillId="3" borderId="22" xfId="2" applyFont="1" applyFill="1" applyBorder="1" applyAlignment="1">
      <alignment horizontal="left" vertical="center"/>
    </xf>
    <xf numFmtId="0" fontId="22" fillId="3" borderId="0" xfId="2" applyFont="1" applyFill="1" applyAlignment="1">
      <alignment vertical="center"/>
    </xf>
    <xf numFmtId="0" fontId="22" fillId="3" borderId="0" xfId="2" applyFont="1" applyFill="1" applyAlignment="1">
      <alignment vertical="center" wrapText="1"/>
    </xf>
    <xf numFmtId="0" fontId="8" fillId="3" borderId="34" xfId="2" applyFont="1" applyFill="1" applyBorder="1" applyAlignment="1">
      <alignment horizontal="left" vertical="center"/>
    </xf>
    <xf numFmtId="0" fontId="24" fillId="3" borderId="0" xfId="2" applyFont="1" applyFill="1" applyAlignment="1">
      <alignment horizontal="left"/>
    </xf>
    <xf numFmtId="0" fontId="26" fillId="3" borderId="0" xfId="2" applyFont="1" applyFill="1" applyAlignment="1">
      <alignment horizontal="left"/>
    </xf>
    <xf numFmtId="0" fontId="19" fillId="3" borderId="0" xfId="2" applyFont="1" applyFill="1" applyAlignment="1">
      <alignment horizontal="left" vertical="center"/>
    </xf>
    <xf numFmtId="0" fontId="8" fillId="3" borderId="0" xfId="2" applyFont="1" applyFill="1" applyAlignment="1">
      <alignment horizontal="right" vertical="center"/>
    </xf>
    <xf numFmtId="0" fontId="8" fillId="3" borderId="21" xfId="2" applyFont="1" applyFill="1" applyBorder="1" applyAlignment="1">
      <alignment horizontal="right" vertical="center"/>
    </xf>
    <xf numFmtId="0" fontId="28" fillId="3" borderId="0" xfId="2" applyFont="1" applyFill="1" applyAlignment="1">
      <alignment horizontal="center" vertical="center"/>
    </xf>
    <xf numFmtId="0" fontId="27" fillId="3" borderId="19" xfId="2" applyFont="1" applyFill="1" applyBorder="1" applyAlignment="1">
      <alignment horizontal="left" vertical="center"/>
    </xf>
    <xf numFmtId="0" fontId="8" fillId="3" borderId="38" xfId="2" applyFont="1" applyFill="1" applyBorder="1" applyAlignment="1">
      <alignment horizontal="left" vertical="center"/>
    </xf>
    <xf numFmtId="0" fontId="8" fillId="3" borderId="39" xfId="2" applyFont="1" applyFill="1" applyBorder="1" applyAlignment="1">
      <alignment horizontal="left" vertical="center"/>
    </xf>
    <xf numFmtId="0" fontId="13" fillId="3" borderId="27" xfId="2" applyFont="1" applyFill="1" applyBorder="1" applyAlignment="1">
      <alignment vertical="center"/>
    </xf>
    <xf numFmtId="0" fontId="13" fillId="3" borderId="23" xfId="2" applyFont="1" applyFill="1" applyBorder="1" applyAlignment="1">
      <alignment vertical="center"/>
    </xf>
    <xf numFmtId="0" fontId="13" fillId="3" borderId="0" xfId="2" applyFont="1" applyFill="1" applyAlignment="1">
      <alignment vertical="center"/>
    </xf>
    <xf numFmtId="0" fontId="25" fillId="3" borderId="0" xfId="2" applyFont="1" applyFill="1" applyAlignment="1">
      <alignment vertical="top"/>
    </xf>
    <xf numFmtId="0" fontId="18" fillId="3" borderId="0" xfId="2" applyFont="1" applyFill="1" applyAlignment="1">
      <alignment vertical="center"/>
    </xf>
    <xf numFmtId="0" fontId="8" fillId="0" borderId="42" xfId="2" applyFont="1" applyBorder="1" applyAlignment="1">
      <alignment horizontal="left" vertical="center"/>
    </xf>
    <xf numFmtId="0" fontId="1" fillId="0" borderId="17" xfId="0" applyFont="1" applyBorder="1" applyAlignment="1">
      <alignment horizontal="left"/>
    </xf>
    <xf numFmtId="0" fontId="0" fillId="0" borderId="18" xfId="0" applyBorder="1"/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1" xfId="2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0" fontId="6" fillId="0" borderId="19" xfId="2" applyBorder="1" applyAlignment="1">
      <alignment horizontal="left" vertical="center"/>
    </xf>
    <xf numFmtId="0" fontId="8" fillId="3" borderId="0" xfId="2" applyFont="1" applyFill="1" applyAlignment="1">
      <alignment horizontal="left" vertical="center"/>
    </xf>
    <xf numFmtId="0" fontId="27" fillId="3" borderId="23" xfId="2" applyFont="1" applyFill="1" applyBorder="1" applyAlignment="1">
      <alignment vertical="center"/>
    </xf>
    <xf numFmtId="0" fontId="19" fillId="3" borderId="0" xfId="2" applyFont="1" applyFill="1" applyAlignment="1">
      <alignment horizontal="center" vertical="center"/>
    </xf>
    <xf numFmtId="0" fontId="19" fillId="3" borderId="0" xfId="2" applyFont="1" applyFill="1" applyAlignment="1">
      <alignment horizontal="right" vertical="center"/>
    </xf>
    <xf numFmtId="0" fontId="27" fillId="3" borderId="23" xfId="2" applyFont="1" applyFill="1" applyBorder="1" applyAlignment="1">
      <alignment vertical="center" wrapText="1"/>
    </xf>
    <xf numFmtId="0" fontId="13" fillId="3" borderId="23" xfId="2" applyFont="1" applyFill="1" applyBorder="1" applyAlignment="1">
      <alignment horizontal="left"/>
    </xf>
    <xf numFmtId="0" fontId="24" fillId="3" borderId="23" xfId="2" applyFont="1" applyFill="1" applyBorder="1" applyAlignment="1">
      <alignment vertical="center"/>
    </xf>
    <xf numFmtId="0" fontId="24" fillId="3" borderId="0" xfId="2" applyFont="1" applyFill="1" applyAlignment="1">
      <alignment vertical="center"/>
    </xf>
    <xf numFmtId="0" fontId="8" fillId="0" borderId="41" xfId="2" applyFont="1" applyBorder="1" applyAlignment="1">
      <alignment horizontal="left" vertical="center"/>
    </xf>
    <xf numFmtId="0" fontId="22" fillId="3" borderId="0" xfId="2" applyFont="1" applyFill="1" applyAlignment="1">
      <alignment horizontal="left" vertical="center"/>
    </xf>
    <xf numFmtId="0" fontId="27" fillId="3" borderId="0" xfId="2" applyFont="1" applyFill="1" applyAlignment="1">
      <alignment horizontal="left" vertical="center"/>
    </xf>
    <xf numFmtId="0" fontId="27" fillId="3" borderId="23" xfId="2" applyFont="1" applyFill="1" applyBorder="1" applyAlignment="1">
      <alignment horizontal="left" vertical="center"/>
    </xf>
    <xf numFmtId="49" fontId="29" fillId="3" borderId="0" xfId="2" applyNumberFormat="1" applyFont="1" applyFill="1" applyAlignment="1">
      <alignment horizontal="left" vertical="center"/>
    </xf>
    <xf numFmtId="49" fontId="13" fillId="3" borderId="0" xfId="2" applyNumberFormat="1" applyFont="1" applyFill="1" applyAlignment="1">
      <alignment horizontal="left" vertical="center"/>
    </xf>
    <xf numFmtId="0" fontId="18" fillId="8" borderId="0" xfId="4" applyNumberFormat="1" applyFont="1" applyFill="1" applyBorder="1" applyAlignment="1" applyProtection="1">
      <alignment horizontal="center" vertical="center"/>
    </xf>
    <xf numFmtId="49" fontId="6" fillId="2" borderId="0" xfId="2" applyNumberFormat="1" applyFill="1" applyAlignment="1">
      <alignment horizontal="center"/>
    </xf>
    <xf numFmtId="49" fontId="8" fillId="0" borderId="17" xfId="2" applyNumberFormat="1" applyFont="1" applyBorder="1" applyAlignment="1">
      <alignment horizontal="center" vertical="center"/>
    </xf>
    <xf numFmtId="49" fontId="8" fillId="0" borderId="41" xfId="2" applyNumberFormat="1" applyFont="1" applyBorder="1" applyAlignment="1">
      <alignment horizontal="center" vertical="center"/>
    </xf>
    <xf numFmtId="4" fontId="0" fillId="8" borderId="1" xfId="0" applyNumberFormat="1" applyFill="1" applyBorder="1"/>
    <xf numFmtId="0" fontId="0" fillId="8" borderId="3" xfId="0" applyFill="1" applyBorder="1"/>
    <xf numFmtId="4" fontId="0" fillId="8" borderId="46" xfId="0" applyNumberFormat="1" applyFill="1" applyBorder="1"/>
    <xf numFmtId="4" fontId="0" fillId="8" borderId="50" xfId="0" applyNumberFormat="1" applyFill="1" applyBorder="1"/>
    <xf numFmtId="4" fontId="0" fillId="8" borderId="12" xfId="0" applyNumberFormat="1" applyFill="1" applyBorder="1"/>
    <xf numFmtId="4" fontId="0" fillId="8" borderId="52" xfId="0" applyNumberFormat="1" applyFill="1" applyBorder="1"/>
    <xf numFmtId="4" fontId="0" fillId="8" borderId="53" xfId="0" applyNumberFormat="1" applyFill="1" applyBorder="1"/>
    <xf numFmtId="4" fontId="1" fillId="8" borderId="7" xfId="0" applyNumberFormat="1" applyFont="1" applyFill="1" applyBorder="1"/>
    <xf numFmtId="4" fontId="1" fillId="8" borderId="8" xfId="0" applyNumberFormat="1" applyFont="1" applyFill="1" applyBorder="1"/>
    <xf numFmtId="4" fontId="0" fillId="8" borderId="48" xfId="0" applyNumberFormat="1" applyFill="1" applyBorder="1"/>
    <xf numFmtId="4" fontId="0" fillId="8" borderId="3" xfId="0" applyNumberFormat="1" applyFill="1" applyBorder="1"/>
    <xf numFmtId="4" fontId="0" fillId="8" borderId="51" xfId="0" applyNumberFormat="1" applyFill="1" applyBorder="1"/>
    <xf numFmtId="4" fontId="1" fillId="8" borderId="2" xfId="0" applyNumberFormat="1" applyFont="1" applyFill="1" applyBorder="1"/>
    <xf numFmtId="0" fontId="0" fillId="8" borderId="48" xfId="0" applyFill="1" applyBorder="1"/>
    <xf numFmtId="0" fontId="0" fillId="8" borderId="51" xfId="0" applyFill="1" applyBorder="1"/>
    <xf numFmtId="0" fontId="1" fillId="8" borderId="2" xfId="0" applyFont="1" applyFill="1" applyBorder="1"/>
    <xf numFmtId="4" fontId="35" fillId="8" borderId="4" xfId="0" applyNumberFormat="1" applyFont="1" applyFill="1" applyBorder="1"/>
    <xf numFmtId="4" fontId="1" fillId="8" borderId="48" xfId="0" applyNumberFormat="1" applyFont="1" applyFill="1" applyBorder="1"/>
    <xf numFmtId="0" fontId="1" fillId="8" borderId="48" xfId="0" applyFont="1" applyFill="1" applyBorder="1"/>
    <xf numFmtId="0" fontId="35" fillId="8" borderId="4" xfId="0" applyFont="1" applyFill="1" applyBorder="1"/>
    <xf numFmtId="4" fontId="0" fillId="8" borderId="60" xfId="0" applyNumberFormat="1" applyFill="1" applyBorder="1"/>
    <xf numFmtId="4" fontId="0" fillId="8" borderId="54" xfId="0" applyNumberFormat="1" applyFill="1" applyBorder="1"/>
    <xf numFmtId="4" fontId="0" fillId="8" borderId="35" xfId="0" applyNumberFormat="1" applyFill="1" applyBorder="1"/>
    <xf numFmtId="4" fontId="1" fillId="8" borderId="58" xfId="0" applyNumberFormat="1" applyFont="1" applyFill="1" applyBorder="1"/>
    <xf numFmtId="49" fontId="2" fillId="9" borderId="0" xfId="0" applyNumberFormat="1" applyFont="1" applyFill="1"/>
    <xf numFmtId="0" fontId="2" fillId="9" borderId="0" xfId="0" applyFont="1" applyFill="1"/>
    <xf numFmtId="49" fontId="2" fillId="9" borderId="70" xfId="0" applyNumberFormat="1" applyFont="1" applyFill="1" applyBorder="1"/>
    <xf numFmtId="49" fontId="2" fillId="9" borderId="64" xfId="0" applyNumberFormat="1" applyFont="1" applyFill="1" applyBorder="1"/>
    <xf numFmtId="0" fontId="2" fillId="9" borderId="64" xfId="0" applyFont="1" applyFill="1" applyBorder="1"/>
    <xf numFmtId="0" fontId="2" fillId="9" borderId="65" xfId="0" applyFont="1" applyFill="1" applyBorder="1"/>
    <xf numFmtId="49" fontId="2" fillId="9" borderId="66" xfId="0" applyNumberFormat="1" applyFont="1" applyFill="1" applyBorder="1"/>
    <xf numFmtId="0" fontId="2" fillId="9" borderId="61" xfId="0" applyFont="1" applyFill="1" applyBorder="1"/>
    <xf numFmtId="49" fontId="2" fillId="9" borderId="67" xfId="0" applyNumberFormat="1" applyFont="1" applyFill="1" applyBorder="1"/>
    <xf numFmtId="49" fontId="2" fillId="9" borderId="68" xfId="0" applyNumberFormat="1" applyFont="1" applyFill="1" applyBorder="1"/>
    <xf numFmtId="0" fontId="2" fillId="9" borderId="68" xfId="0" applyFont="1" applyFill="1" applyBorder="1"/>
    <xf numFmtId="0" fontId="2" fillId="9" borderId="69" xfId="0" applyFont="1" applyFill="1" applyBorder="1"/>
    <xf numFmtId="0" fontId="2" fillId="9" borderId="70" xfId="0" applyFont="1" applyFill="1" applyBorder="1"/>
    <xf numFmtId="0" fontId="2" fillId="9" borderId="66" xfId="0" applyFont="1" applyFill="1" applyBorder="1"/>
    <xf numFmtId="0" fontId="2" fillId="9" borderId="67" xfId="0" applyFont="1" applyFill="1" applyBorder="1"/>
    <xf numFmtId="49" fontId="2" fillId="9" borderId="63" xfId="0" applyNumberFormat="1" applyFont="1" applyFill="1" applyBorder="1"/>
    <xf numFmtId="49" fontId="2" fillId="9" borderId="62" xfId="0" applyNumberFormat="1" applyFont="1" applyFill="1" applyBorder="1"/>
    <xf numFmtId="49" fontId="2" fillId="9" borderId="71" xfId="0" applyNumberFormat="1" applyFont="1" applyFill="1" applyBorder="1"/>
    <xf numFmtId="49" fontId="2" fillId="9" borderId="72" xfId="0" applyNumberFormat="1" applyFont="1" applyFill="1" applyBorder="1"/>
    <xf numFmtId="49" fontId="2" fillId="9" borderId="73" xfId="0" applyNumberFormat="1" applyFont="1" applyFill="1" applyBorder="1"/>
    <xf numFmtId="0" fontId="2" fillId="9" borderId="73" xfId="0" applyFont="1" applyFill="1" applyBorder="1"/>
    <xf numFmtId="0" fontId="2" fillId="9" borderId="74" xfId="0" applyFont="1" applyFill="1" applyBorder="1"/>
    <xf numFmtId="0" fontId="0" fillId="9" borderId="0" xfId="0" applyFill="1"/>
    <xf numFmtId="49" fontId="0" fillId="9" borderId="0" xfId="0" applyNumberFormat="1" applyFill="1"/>
    <xf numFmtId="0" fontId="0" fillId="9" borderId="0" xfId="0" applyFill="1" applyAlignment="1">
      <alignment horizontal="center"/>
    </xf>
    <xf numFmtId="0" fontId="1" fillId="9" borderId="8" xfId="0" applyFont="1" applyFill="1" applyBorder="1"/>
    <xf numFmtId="0" fontId="0" fillId="9" borderId="70" xfId="0" applyFill="1" applyBorder="1"/>
    <xf numFmtId="0" fontId="0" fillId="9" borderId="64" xfId="0" applyFill="1" applyBorder="1"/>
    <xf numFmtId="0" fontId="0" fillId="9" borderId="65" xfId="0" applyFill="1" applyBorder="1"/>
    <xf numFmtId="0" fontId="0" fillId="9" borderId="66" xfId="0" applyFill="1" applyBorder="1"/>
    <xf numFmtId="0" fontId="0" fillId="9" borderId="61" xfId="0" applyFill="1" applyBorder="1"/>
    <xf numFmtId="0" fontId="0" fillId="9" borderId="67" xfId="0" applyFill="1" applyBorder="1"/>
    <xf numFmtId="0" fontId="0" fillId="9" borderId="68" xfId="0" applyFill="1" applyBorder="1"/>
    <xf numFmtId="0" fontId="0" fillId="9" borderId="69" xfId="0" applyFill="1" applyBorder="1"/>
    <xf numFmtId="49" fontId="0" fillId="9" borderId="0" xfId="0" applyNumberFormat="1" applyFill="1" applyAlignment="1">
      <alignment horizontal="center"/>
    </xf>
    <xf numFmtId="0" fontId="2" fillId="9" borderId="44" xfId="0" applyFont="1" applyFill="1" applyBorder="1"/>
    <xf numFmtId="0" fontId="2" fillId="9" borderId="45" xfId="0" applyFont="1" applyFill="1" applyBorder="1"/>
    <xf numFmtId="49" fontId="2" fillId="9" borderId="44" xfId="0" applyNumberFormat="1" applyFont="1" applyFill="1" applyBorder="1"/>
    <xf numFmtId="0" fontId="2" fillId="7" borderId="0" xfId="0" applyFont="1" applyFill="1" applyProtection="1">
      <protection locked="0"/>
    </xf>
    <xf numFmtId="49" fontId="2" fillId="9" borderId="41" xfId="0" applyNumberFormat="1" applyFont="1" applyFill="1" applyBorder="1"/>
    <xf numFmtId="49" fontId="2" fillId="9" borderId="75" xfId="0" applyNumberFormat="1" applyFont="1" applyFill="1" applyBorder="1"/>
    <xf numFmtId="0" fontId="2" fillId="9" borderId="75" xfId="0" applyFont="1" applyFill="1" applyBorder="1"/>
    <xf numFmtId="0" fontId="2" fillId="9" borderId="42" xfId="0" applyFont="1" applyFill="1" applyBorder="1"/>
    <xf numFmtId="0" fontId="0" fillId="8" borderId="0" xfId="0" applyFill="1"/>
    <xf numFmtId="0" fontId="0" fillId="9" borderId="1" xfId="0" applyFill="1" applyBorder="1" applyAlignment="1">
      <alignment horizontal="center"/>
    </xf>
    <xf numFmtId="14" fontId="0" fillId="9" borderId="0" xfId="0" applyNumberFormat="1" applyFill="1"/>
    <xf numFmtId="1" fontId="0" fillId="9" borderId="0" xfId="0" applyNumberFormat="1" applyFill="1"/>
    <xf numFmtId="4" fontId="0" fillId="9" borderId="0" xfId="0" applyNumberFormat="1" applyFill="1"/>
    <xf numFmtId="2" fontId="0" fillId="9" borderId="0" xfId="0" applyNumberFormat="1" applyFill="1"/>
    <xf numFmtId="49" fontId="1" fillId="9" borderId="7" xfId="0" applyNumberFormat="1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14" fontId="1" fillId="9" borderId="8" xfId="0" applyNumberFormat="1" applyFont="1" applyFill="1" applyBorder="1"/>
    <xf numFmtId="1" fontId="1" fillId="9" borderId="8" xfId="0" applyNumberFormat="1" applyFont="1" applyFill="1" applyBorder="1"/>
    <xf numFmtId="4" fontId="1" fillId="9" borderId="8" xfId="0" applyNumberFormat="1" applyFont="1" applyFill="1" applyBorder="1"/>
    <xf numFmtId="49" fontId="1" fillId="9" borderId="9" xfId="0" applyNumberFormat="1" applyFont="1" applyFill="1" applyBorder="1"/>
    <xf numFmtId="0" fontId="1" fillId="9" borderId="48" xfId="0" applyFont="1" applyFill="1" applyBorder="1"/>
    <xf numFmtId="0" fontId="2" fillId="9" borderId="64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68" xfId="0" applyFont="1" applyFill="1" applyBorder="1" applyAlignment="1">
      <alignment horizontal="center"/>
    </xf>
    <xf numFmtId="0" fontId="4" fillId="9" borderId="0" xfId="0" applyFont="1" applyFill="1"/>
    <xf numFmtId="0" fontId="4" fillId="9" borderId="44" xfId="0" applyFont="1" applyFill="1" applyBorder="1"/>
    <xf numFmtId="0" fontId="4" fillId="9" borderId="66" xfId="0" applyFont="1" applyFill="1" applyBorder="1"/>
    <xf numFmtId="49" fontId="4" fillId="9" borderId="7" xfId="0" applyNumberFormat="1" applyFont="1" applyFill="1" applyBorder="1"/>
    <xf numFmtId="0" fontId="4" fillId="9" borderId="8" xfId="0" applyFont="1" applyFill="1" applyBorder="1"/>
    <xf numFmtId="0" fontId="4" fillId="9" borderId="9" xfId="0" applyFont="1" applyFill="1" applyBorder="1"/>
    <xf numFmtId="0" fontId="4" fillId="0" borderId="49" xfId="0" applyFont="1" applyBorder="1" applyAlignment="1">
      <alignment horizontal="center"/>
    </xf>
    <xf numFmtId="0" fontId="4" fillId="9" borderId="61" xfId="0" applyFont="1" applyFill="1" applyBorder="1"/>
    <xf numFmtId="0" fontId="4" fillId="9" borderId="45" xfId="0" applyFont="1" applyFill="1" applyBorder="1"/>
    <xf numFmtId="0" fontId="2" fillId="8" borderId="49" xfId="0" applyFont="1" applyFill="1" applyBorder="1" applyAlignment="1">
      <alignment horizontal="center"/>
    </xf>
    <xf numFmtId="0" fontId="2" fillId="9" borderId="41" xfId="0" applyFont="1" applyFill="1" applyBorder="1"/>
    <xf numFmtId="0" fontId="2" fillId="9" borderId="75" xfId="0" applyFont="1" applyFill="1" applyBorder="1" applyAlignment="1">
      <alignment horizontal="center"/>
    </xf>
    <xf numFmtId="49" fontId="2" fillId="7" borderId="46" xfId="0" applyNumberFormat="1" applyFont="1" applyFill="1" applyBorder="1" applyProtection="1">
      <protection locked="0"/>
    </xf>
    <xf numFmtId="0" fontId="2" fillId="7" borderId="50" xfId="0" applyFont="1" applyFill="1" applyBorder="1" applyProtection="1">
      <protection locked="0"/>
    </xf>
    <xf numFmtId="0" fontId="2" fillId="7" borderId="47" xfId="0" applyFont="1" applyFill="1" applyBorder="1" applyProtection="1">
      <protection locked="0"/>
    </xf>
    <xf numFmtId="49" fontId="2" fillId="7" borderId="12" xfId="0" applyNumberFormat="1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2" fillId="7" borderId="13" xfId="0" applyFont="1" applyFill="1" applyBorder="1" applyProtection="1">
      <protection locked="0"/>
    </xf>
    <xf numFmtId="49" fontId="2" fillId="7" borderId="14" xfId="0" applyNumberFormat="1" applyFont="1" applyFill="1" applyBorder="1" applyProtection="1">
      <protection locked="0"/>
    </xf>
    <xf numFmtId="0" fontId="2" fillId="7" borderId="15" xfId="0" applyFont="1" applyFill="1" applyBorder="1" applyProtection="1">
      <protection locked="0"/>
    </xf>
    <xf numFmtId="0" fontId="2" fillId="7" borderId="16" xfId="0" applyFont="1" applyFill="1" applyBorder="1" applyProtection="1">
      <protection locked="0"/>
    </xf>
    <xf numFmtId="0" fontId="1" fillId="9" borderId="0" xfId="0" applyFont="1" applyFill="1"/>
    <xf numFmtId="49" fontId="1" fillId="9" borderId="0" xfId="0" applyNumberFormat="1" applyFont="1" applyFill="1"/>
    <xf numFmtId="0" fontId="6" fillId="9" borderId="0" xfId="2" applyFill="1"/>
    <xf numFmtId="0" fontId="8" fillId="0" borderId="0" xfId="2" applyFont="1" applyAlignment="1" applyProtection="1">
      <alignment horizontal="left" vertical="center"/>
      <protection locked="0"/>
    </xf>
    <xf numFmtId="49" fontId="8" fillId="0" borderId="0" xfId="2" applyNumberFormat="1" applyFont="1" applyAlignment="1" applyProtection="1">
      <alignment horizontal="left" vertical="center"/>
      <protection locked="0"/>
    </xf>
    <xf numFmtId="0" fontId="1" fillId="9" borderId="2" xfId="0" applyFont="1" applyFill="1" applyBorder="1" applyAlignment="1">
      <alignment vertical="center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58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4" fontId="1" fillId="9" borderId="8" xfId="0" applyNumberFormat="1" applyFont="1" applyFill="1" applyBorder="1" applyAlignment="1">
      <alignment horizontal="center" vertical="center" wrapText="1"/>
    </xf>
    <xf numFmtId="4" fontId="1" fillId="9" borderId="58" xfId="0" applyNumberFormat="1" applyFont="1" applyFill="1" applyBorder="1" applyAlignment="1">
      <alignment horizontal="center" vertical="center" wrapText="1"/>
    </xf>
    <xf numFmtId="4" fontId="1" fillId="9" borderId="2" xfId="0" applyNumberFormat="1" applyFont="1" applyFill="1" applyBorder="1" applyAlignment="1">
      <alignment horizontal="center" vertical="center"/>
    </xf>
    <xf numFmtId="4" fontId="1" fillId="9" borderId="2" xfId="0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/>
    </xf>
    <xf numFmtId="0" fontId="34" fillId="9" borderId="0" xfId="0" applyFont="1" applyFill="1"/>
    <xf numFmtId="4" fontId="0" fillId="9" borderId="64" xfId="0" applyNumberFormat="1" applyFill="1" applyBorder="1"/>
    <xf numFmtId="9" fontId="0" fillId="9" borderId="0" xfId="0" applyNumberFormat="1" applyFill="1" applyAlignment="1">
      <alignment horizontal="center"/>
    </xf>
    <xf numFmtId="0" fontId="1" fillId="9" borderId="6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1" fillId="9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9" borderId="61" xfId="0" applyFont="1" applyFill="1" applyBorder="1" applyAlignment="1">
      <alignment vertical="center"/>
    </xf>
    <xf numFmtId="4" fontId="0" fillId="0" borderId="0" xfId="0" applyNumberFormat="1"/>
    <xf numFmtId="0" fontId="34" fillId="9" borderId="66" xfId="0" applyFont="1" applyFill="1" applyBorder="1"/>
    <xf numFmtId="0" fontId="34" fillId="0" borderId="0" xfId="0" applyFont="1"/>
    <xf numFmtId="4" fontId="34" fillId="9" borderId="0" xfId="0" applyNumberFormat="1" applyFont="1" applyFill="1"/>
    <xf numFmtId="4" fontId="34" fillId="0" borderId="0" xfId="0" applyNumberFormat="1" applyFont="1"/>
    <xf numFmtId="0" fontId="34" fillId="9" borderId="61" xfId="0" applyFont="1" applyFill="1" applyBorder="1"/>
    <xf numFmtId="4" fontId="0" fillId="9" borderId="68" xfId="0" applyNumberFormat="1" applyFill="1" applyBorder="1"/>
    <xf numFmtId="0" fontId="0" fillId="9" borderId="44" xfId="0" applyFill="1" applyBorder="1"/>
    <xf numFmtId="0" fontId="0" fillId="9" borderId="45" xfId="0" applyFill="1" applyBorder="1"/>
    <xf numFmtId="0" fontId="1" fillId="9" borderId="44" xfId="0" applyFont="1" applyFill="1" applyBorder="1" applyAlignment="1">
      <alignment vertical="center"/>
    </xf>
    <xf numFmtId="0" fontId="1" fillId="9" borderId="45" xfId="0" applyFont="1" applyFill="1" applyBorder="1" applyAlignment="1">
      <alignment vertical="center"/>
    </xf>
    <xf numFmtId="0" fontId="34" fillId="9" borderId="44" xfId="0" applyFont="1" applyFill="1" applyBorder="1"/>
    <xf numFmtId="0" fontId="34" fillId="9" borderId="45" xfId="0" applyFont="1" applyFill="1" applyBorder="1"/>
    <xf numFmtId="0" fontId="0" fillId="9" borderId="41" xfId="0" applyFill="1" applyBorder="1"/>
    <xf numFmtId="0" fontId="0" fillId="9" borderId="75" xfId="0" applyFill="1" applyBorder="1"/>
    <xf numFmtId="4" fontId="0" fillId="9" borderId="75" xfId="0" applyNumberFormat="1" applyFill="1" applyBorder="1"/>
    <xf numFmtId="0" fontId="0" fillId="9" borderId="42" xfId="0" applyFill="1" applyBorder="1"/>
    <xf numFmtId="0" fontId="1" fillId="9" borderId="46" xfId="0" applyFont="1" applyFill="1" applyBorder="1"/>
    <xf numFmtId="0" fontId="1" fillId="9" borderId="47" xfId="0" applyFont="1" applyFill="1" applyBorder="1"/>
    <xf numFmtId="49" fontId="0" fillId="7" borderId="10" xfId="0" applyNumberFormat="1" applyFill="1" applyBorder="1" applyAlignment="1" applyProtection="1">
      <alignment horizontal="center" vertical="center"/>
      <protection locked="0"/>
    </xf>
    <xf numFmtId="0" fontId="0" fillId="8" borderId="6" xfId="0" applyFill="1" applyBorder="1" applyAlignment="1">
      <alignment horizontal="center" vertical="center"/>
    </xf>
    <xf numFmtId="14" fontId="0" fillId="7" borderId="6" xfId="0" applyNumberFormat="1" applyFill="1" applyBorder="1" applyAlignment="1" applyProtection="1">
      <alignment vertical="center"/>
      <protection locked="0"/>
    </xf>
    <xf numFmtId="1" fontId="0" fillId="8" borderId="6" xfId="0" applyNumberFormat="1" applyFill="1" applyBorder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4" fontId="0" fillId="7" borderId="6" xfId="0" applyNumberFormat="1" applyFill="1" applyBorder="1" applyAlignment="1" applyProtection="1">
      <alignment vertical="center"/>
      <protection locked="0"/>
    </xf>
    <xf numFmtId="9" fontId="0" fillId="7" borderId="6" xfId="0" applyNumberFormat="1" applyFill="1" applyBorder="1" applyAlignment="1" applyProtection="1">
      <alignment horizontal="center" vertical="center"/>
      <protection locked="0"/>
    </xf>
    <xf numFmtId="2" fontId="0" fillId="8" borderId="6" xfId="0" applyNumberFormat="1" applyFill="1" applyBorder="1" applyAlignment="1">
      <alignment vertical="center"/>
    </xf>
    <xf numFmtId="4" fontId="0" fillId="8" borderId="6" xfId="0" applyNumberFormat="1" applyFill="1" applyBorder="1" applyAlignment="1">
      <alignment vertical="center"/>
    </xf>
    <xf numFmtId="4" fontId="0" fillId="8" borderId="12" xfId="0" applyNumberFormat="1" applyFill="1" applyBorder="1" applyAlignment="1">
      <alignment vertical="center"/>
    </xf>
    <xf numFmtId="4" fontId="0" fillId="8" borderId="13" xfId="0" applyNumberFormat="1" applyFill="1" applyBorder="1" applyAlignment="1">
      <alignment vertical="center"/>
    </xf>
    <xf numFmtId="0" fontId="0" fillId="9" borderId="0" xfId="0" applyFill="1" applyAlignment="1">
      <alignment vertical="center"/>
    </xf>
    <xf numFmtId="0" fontId="0" fillId="8" borderId="3" xfId="0" applyFill="1" applyBorder="1" applyAlignment="1">
      <alignment vertical="center"/>
    </xf>
    <xf numFmtId="49" fontId="0" fillId="7" borderId="12" xfId="0" applyNumberForma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14" fontId="0" fillId="7" borderId="1" xfId="0" applyNumberFormat="1" applyFill="1" applyBorder="1" applyAlignment="1" applyProtection="1">
      <alignment vertical="center"/>
      <protection locked="0"/>
    </xf>
    <xf numFmtId="1" fontId="0" fillId="8" borderId="1" xfId="0" applyNumberFormat="1" applyFill="1" applyBorder="1" applyAlignment="1">
      <alignment vertical="center"/>
    </xf>
    <xf numFmtId="0" fontId="0" fillId="7" borderId="1" xfId="0" applyFill="1" applyBorder="1" applyAlignment="1" applyProtection="1">
      <alignment vertical="center"/>
      <protection locked="0"/>
    </xf>
    <xf numFmtId="4" fontId="0" fillId="7" borderId="1" xfId="0" applyNumberFormat="1" applyFill="1" applyBorder="1" applyAlignment="1" applyProtection="1">
      <alignment vertical="center"/>
      <protection locked="0"/>
    </xf>
    <xf numFmtId="9" fontId="0" fillId="7" borderId="1" xfId="0" applyNumberFormat="1" applyFill="1" applyBorder="1" applyAlignment="1" applyProtection="1">
      <alignment horizontal="center" vertical="center"/>
      <protection locked="0"/>
    </xf>
    <xf numFmtId="2" fontId="0" fillId="8" borderId="1" xfId="0" applyNumberFormat="1" applyFill="1" applyBorder="1" applyAlignment="1">
      <alignment vertical="center"/>
    </xf>
    <xf numFmtId="4" fontId="0" fillId="8" borderId="1" xfId="0" applyNumberFormat="1" applyFill="1" applyBorder="1" applyAlignment="1">
      <alignment vertical="center"/>
    </xf>
    <xf numFmtId="49" fontId="0" fillId="7" borderId="14" xfId="0" applyNumberFormat="1" applyFill="1" applyBorder="1" applyAlignment="1" applyProtection="1">
      <alignment horizontal="center" vertical="center"/>
      <protection locked="0"/>
    </xf>
    <xf numFmtId="0" fontId="0" fillId="8" borderId="15" xfId="0" applyFill="1" applyBorder="1" applyAlignment="1">
      <alignment horizontal="center" vertical="center"/>
    </xf>
    <xf numFmtId="14" fontId="0" fillId="7" borderId="15" xfId="0" applyNumberFormat="1" applyFill="1" applyBorder="1" applyAlignment="1" applyProtection="1">
      <alignment vertical="center"/>
      <protection locked="0"/>
    </xf>
    <xf numFmtId="1" fontId="0" fillId="8" borderId="15" xfId="0" applyNumberFormat="1" applyFill="1" applyBorder="1" applyAlignment="1">
      <alignment vertical="center"/>
    </xf>
    <xf numFmtId="0" fontId="0" fillId="7" borderId="15" xfId="0" applyFill="1" applyBorder="1" applyAlignment="1" applyProtection="1">
      <alignment vertical="center"/>
      <protection locked="0"/>
    </xf>
    <xf numFmtId="4" fontId="0" fillId="7" borderId="15" xfId="0" applyNumberFormat="1" applyFill="1" applyBorder="1" applyAlignment="1" applyProtection="1">
      <alignment vertical="center"/>
      <protection locked="0"/>
    </xf>
    <xf numFmtId="9" fontId="0" fillId="7" borderId="15" xfId="0" applyNumberFormat="1" applyFill="1" applyBorder="1" applyAlignment="1" applyProtection="1">
      <alignment horizontal="center" vertical="center"/>
      <protection locked="0"/>
    </xf>
    <xf numFmtId="2" fontId="0" fillId="8" borderId="15" xfId="0" applyNumberFormat="1" applyFill="1" applyBorder="1" applyAlignment="1">
      <alignment vertical="center"/>
    </xf>
    <xf numFmtId="4" fontId="0" fillId="8" borderId="15" xfId="0" applyNumberFormat="1" applyFill="1" applyBorder="1" applyAlignment="1">
      <alignment vertical="center"/>
    </xf>
    <xf numFmtId="4" fontId="0" fillId="8" borderId="14" xfId="0" applyNumberFormat="1" applyFill="1" applyBorder="1" applyAlignment="1">
      <alignment vertical="center"/>
    </xf>
    <xf numFmtId="4" fontId="0" fillId="8" borderId="16" xfId="0" applyNumberFormat="1" applyFill="1" applyBorder="1" applyAlignment="1">
      <alignment vertical="center"/>
    </xf>
    <xf numFmtId="0" fontId="0" fillId="8" borderId="4" xfId="0" applyFill="1" applyBorder="1" applyAlignment="1">
      <alignment vertical="center"/>
    </xf>
    <xf numFmtId="49" fontId="0" fillId="7" borderId="11" xfId="0" applyNumberFormat="1" applyFill="1" applyBorder="1" applyAlignment="1" applyProtection="1">
      <alignment vertical="center" wrapText="1"/>
      <protection locked="0"/>
    </xf>
    <xf numFmtId="49" fontId="0" fillId="7" borderId="13" xfId="0" applyNumberFormat="1" applyFill="1" applyBorder="1" applyAlignment="1" applyProtection="1">
      <alignment vertical="center" wrapText="1"/>
      <protection locked="0"/>
    </xf>
    <xf numFmtId="49" fontId="0" fillId="7" borderId="16" xfId="0" applyNumberFormat="1" applyFill="1" applyBorder="1" applyAlignment="1" applyProtection="1">
      <alignment vertical="center" wrapText="1"/>
      <protection locked="0"/>
    </xf>
    <xf numFmtId="2" fontId="1" fillId="9" borderId="8" xfId="0" applyNumberFormat="1" applyFont="1" applyFill="1" applyBorder="1" applyAlignment="1">
      <alignment horizontal="center"/>
    </xf>
    <xf numFmtId="0" fontId="2" fillId="7" borderId="0" xfId="0" applyFont="1" applyFill="1"/>
    <xf numFmtId="0" fontId="1" fillId="9" borderId="76" xfId="0" applyFont="1" applyFill="1" applyBorder="1"/>
    <xf numFmtId="4" fontId="0" fillId="8" borderId="49" xfId="0" applyNumberFormat="1" applyFill="1" applyBorder="1" applyAlignment="1">
      <alignment vertical="center"/>
    </xf>
    <xf numFmtId="4" fontId="0" fillId="8" borderId="77" xfId="0" applyNumberFormat="1" applyFill="1" applyBorder="1" applyAlignment="1">
      <alignment vertical="center"/>
    </xf>
    <xf numFmtId="2" fontId="0" fillId="8" borderId="50" xfId="0" applyNumberFormat="1" applyFill="1" applyBorder="1"/>
    <xf numFmtId="4" fontId="1" fillId="9" borderId="8" xfId="0" applyNumberFormat="1" applyFont="1" applyFill="1" applyBorder="1" applyAlignment="1">
      <alignment horizontal="center"/>
    </xf>
    <xf numFmtId="49" fontId="6" fillId="9" borderId="0" xfId="2" applyNumberFormat="1" applyFill="1" applyAlignment="1">
      <alignment horizontal="center"/>
    </xf>
    <xf numFmtId="49" fontId="39" fillId="9" borderId="0" xfId="0" applyNumberFormat="1" applyFont="1" applyFill="1" applyAlignment="1">
      <alignment horizontal="center"/>
    </xf>
    <xf numFmtId="0" fontId="13" fillId="3" borderId="0" xfId="2" applyFont="1" applyFill="1" applyAlignment="1">
      <alignment horizontal="right" vertical="center"/>
    </xf>
    <xf numFmtId="49" fontId="32" fillId="3" borderId="43" xfId="2" applyNumberFormat="1" applyFont="1" applyFill="1" applyBorder="1" applyAlignment="1">
      <alignment horizontal="center" vertical="center"/>
    </xf>
    <xf numFmtId="49" fontId="32" fillId="3" borderId="0" xfId="2" applyNumberFormat="1" applyFont="1" applyFill="1" applyAlignment="1">
      <alignment horizontal="center" vertical="center"/>
    </xf>
    <xf numFmtId="49" fontId="31" fillId="6" borderId="27" xfId="2" applyNumberFormat="1" applyFont="1" applyFill="1" applyBorder="1" applyAlignment="1">
      <alignment horizontal="left" vertical="center"/>
    </xf>
    <xf numFmtId="49" fontId="32" fillId="3" borderId="0" xfId="2" applyNumberFormat="1" applyFont="1" applyFill="1" applyAlignment="1">
      <alignment horizontal="center" wrapText="1"/>
    </xf>
    <xf numFmtId="49" fontId="13" fillId="3" borderId="0" xfId="2" applyNumberFormat="1" applyFont="1" applyFill="1" applyAlignment="1">
      <alignment horizontal="right" vertical="center"/>
    </xf>
    <xf numFmtId="0" fontId="8" fillId="6" borderId="0" xfId="2" applyFont="1" applyFill="1" applyAlignment="1">
      <alignment horizontal="left" vertical="center"/>
    </xf>
    <xf numFmtId="0" fontId="23" fillId="6" borderId="35" xfId="2" applyFont="1" applyFill="1" applyBorder="1"/>
    <xf numFmtId="0" fontId="23" fillId="6" borderId="36" xfId="2" applyFont="1" applyFill="1" applyBorder="1"/>
    <xf numFmtId="0" fontId="31" fillId="6" borderId="40" xfId="2" applyFont="1" applyFill="1" applyBorder="1" applyAlignment="1">
      <alignment vertical="center"/>
    </xf>
    <xf numFmtId="0" fontId="31" fillId="6" borderId="27" xfId="2" applyFont="1" applyFill="1" applyBorder="1" applyAlignment="1">
      <alignment vertical="center"/>
    </xf>
    <xf numFmtId="49" fontId="31" fillId="6" borderId="0" xfId="2" applyNumberFormat="1" applyFont="1" applyFill="1" applyAlignment="1">
      <alignment vertical="center" wrapText="1"/>
    </xf>
    <xf numFmtId="49" fontId="31" fillId="6" borderId="23" xfId="2" applyNumberFormat="1" applyFont="1" applyFill="1" applyBorder="1" applyAlignment="1">
      <alignment vertical="center"/>
    </xf>
    <xf numFmtId="49" fontId="31" fillId="6" borderId="0" xfId="2" applyNumberFormat="1" applyFont="1" applyFill="1" applyAlignment="1">
      <alignment vertical="center"/>
    </xf>
    <xf numFmtId="0" fontId="6" fillId="3" borderId="23" xfId="2" applyFill="1" applyBorder="1" applyAlignment="1">
      <alignment horizontal="left"/>
    </xf>
    <xf numFmtId="0" fontId="18" fillId="3" borderId="23" xfId="2" applyFont="1" applyFill="1" applyBorder="1" applyAlignment="1">
      <alignment horizontal="left"/>
    </xf>
    <xf numFmtId="0" fontId="18" fillId="3" borderId="0" xfId="2" applyFont="1" applyFill="1" applyAlignment="1">
      <alignment horizontal="left"/>
    </xf>
    <xf numFmtId="0" fontId="6" fillId="3" borderId="23" xfId="2" applyFill="1" applyBorder="1"/>
    <xf numFmtId="0" fontId="18" fillId="3" borderId="0" xfId="2" applyFont="1" applyFill="1"/>
    <xf numFmtId="0" fontId="6" fillId="3" borderId="80" xfId="2" applyFill="1" applyBorder="1" applyAlignment="1">
      <alignment horizontal="left"/>
    </xf>
    <xf numFmtId="0" fontId="18" fillId="3" borderId="81" xfId="2" applyFont="1" applyFill="1" applyBorder="1" applyAlignment="1">
      <alignment horizontal="left"/>
    </xf>
    <xf numFmtId="0" fontId="6" fillId="3" borderId="81" xfId="2" applyFill="1" applyBorder="1" applyAlignment="1">
      <alignment horizontal="left" vertical="center"/>
    </xf>
    <xf numFmtId="0" fontId="6" fillId="3" borderId="82" xfId="2" applyFill="1" applyBorder="1" applyAlignment="1">
      <alignment horizontal="left" vertical="center"/>
    </xf>
    <xf numFmtId="0" fontId="41" fillId="6" borderId="35" xfId="2" applyFont="1" applyFill="1" applyBorder="1"/>
    <xf numFmtId="0" fontId="42" fillId="6" borderId="0" xfId="2" applyFont="1" applyFill="1" applyAlignment="1">
      <alignment horizontal="left"/>
    </xf>
    <xf numFmtId="0" fontId="25" fillId="3" borderId="0" xfId="2" applyFont="1" applyFill="1" applyAlignment="1">
      <alignment horizontal="center" vertical="top"/>
    </xf>
    <xf numFmtId="49" fontId="6" fillId="0" borderId="0" xfId="2" applyNumberFormat="1" applyAlignment="1">
      <alignment horizontal="center"/>
    </xf>
    <xf numFmtId="0" fontId="16" fillId="3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left" vertical="center"/>
    </xf>
    <xf numFmtId="49" fontId="8" fillId="3" borderId="83" xfId="2" applyNumberFormat="1" applyFont="1" applyFill="1" applyBorder="1" applyAlignment="1">
      <alignment horizontal="left" vertical="center"/>
    </xf>
    <xf numFmtId="49" fontId="8" fillId="3" borderId="84" xfId="2" applyNumberFormat="1" applyFont="1" applyFill="1" applyBorder="1" applyAlignment="1">
      <alignment horizontal="left" vertical="center"/>
    </xf>
    <xf numFmtId="49" fontId="27" fillId="3" borderId="78" xfId="2" applyNumberFormat="1" applyFont="1" applyFill="1" applyBorder="1" applyAlignment="1">
      <alignment horizontal="left" vertical="center"/>
    </xf>
    <xf numFmtId="49" fontId="28" fillId="3" borderId="78" xfId="2" applyNumberFormat="1" applyFont="1" applyFill="1" applyBorder="1" applyAlignment="1">
      <alignment horizontal="center" vertical="center"/>
    </xf>
    <xf numFmtId="49" fontId="8" fillId="3" borderId="78" xfId="2" applyNumberFormat="1" applyFont="1" applyFill="1" applyBorder="1" applyAlignment="1">
      <alignment horizontal="left" vertical="center"/>
    </xf>
    <xf numFmtId="49" fontId="8" fillId="3" borderId="79" xfId="2" applyNumberFormat="1" applyFont="1" applyFill="1" applyBorder="1" applyAlignment="1">
      <alignment horizontal="left" vertical="center"/>
    </xf>
    <xf numFmtId="0" fontId="8" fillId="3" borderId="84" xfId="2" applyFont="1" applyFill="1" applyBorder="1" applyAlignment="1">
      <alignment horizontal="left" vertical="center"/>
    </xf>
    <xf numFmtId="0" fontId="8" fillId="3" borderId="78" xfId="2" applyFont="1" applyFill="1" applyBorder="1" applyAlignment="1">
      <alignment horizontal="left" vertical="center"/>
    </xf>
    <xf numFmtId="0" fontId="8" fillId="3" borderId="79" xfId="2" applyFont="1" applyFill="1" applyBorder="1" applyAlignment="1">
      <alignment horizontal="left" vertical="center"/>
    </xf>
    <xf numFmtId="0" fontId="8" fillId="3" borderId="0" xfId="2" applyFont="1" applyFill="1" applyAlignment="1">
      <alignment horizontal="center" vertical="center"/>
    </xf>
    <xf numFmtId="0" fontId="18" fillId="6" borderId="0" xfId="2" applyFont="1" applyFill="1" applyAlignment="1">
      <alignment horizontal="left"/>
    </xf>
    <xf numFmtId="0" fontId="17" fillId="3" borderId="0" xfId="2" applyFont="1" applyFill="1" applyAlignment="1">
      <alignment horizontal="left" vertical="center"/>
    </xf>
    <xf numFmtId="0" fontId="8" fillId="3" borderId="80" xfId="2" applyFont="1" applyFill="1" applyBorder="1" applyAlignment="1">
      <alignment horizontal="left" vertical="center"/>
    </xf>
    <xf numFmtId="0" fontId="8" fillId="3" borderId="81" xfId="2" applyFont="1" applyFill="1" applyBorder="1" applyAlignment="1">
      <alignment horizontal="left" vertical="center"/>
    </xf>
    <xf numFmtId="0" fontId="26" fillId="3" borderId="81" xfId="2" applyFont="1" applyFill="1" applyBorder="1" applyAlignment="1">
      <alignment horizontal="left"/>
    </xf>
    <xf numFmtId="0" fontId="8" fillId="3" borderId="82" xfId="2" applyFont="1" applyFill="1" applyBorder="1" applyAlignment="1">
      <alignment horizontal="left" vertical="center"/>
    </xf>
    <xf numFmtId="0" fontId="19" fillId="3" borderId="0" xfId="2" quotePrefix="1" applyFont="1" applyFill="1" applyAlignment="1">
      <alignment horizontal="center" vertical="center"/>
    </xf>
    <xf numFmtId="0" fontId="41" fillId="6" borderId="62" xfId="2" applyFont="1" applyFill="1" applyBorder="1"/>
    <xf numFmtId="0" fontId="10" fillId="0" borderId="81" xfId="2" applyFont="1" applyBorder="1" applyAlignment="1">
      <alignment horizontal="center" vertical="center"/>
    </xf>
    <xf numFmtId="0" fontId="16" fillId="3" borderId="81" xfId="2" applyFont="1" applyFill="1" applyBorder="1" applyAlignment="1">
      <alignment horizontal="center" vertical="center"/>
    </xf>
    <xf numFmtId="0" fontId="41" fillId="6" borderId="86" xfId="2" applyFont="1" applyFill="1" applyBorder="1"/>
    <xf numFmtId="0" fontId="8" fillId="0" borderId="81" xfId="2" applyFont="1" applyBorder="1" applyAlignment="1">
      <alignment horizontal="left" vertical="center"/>
    </xf>
    <xf numFmtId="0" fontId="27" fillId="3" borderId="0" xfId="2" applyFont="1" applyFill="1" applyAlignment="1">
      <alignment horizontal="left" vertical="center" wrapText="1"/>
    </xf>
    <xf numFmtId="0" fontId="6" fillId="8" borderId="0" xfId="2" applyFill="1" applyAlignment="1">
      <alignment horizontal="left" vertical="center"/>
    </xf>
    <xf numFmtId="0" fontId="8" fillId="3" borderId="87" xfId="2" applyFont="1" applyFill="1" applyBorder="1" applyAlignment="1">
      <alignment horizontal="left" vertical="center"/>
    </xf>
    <xf numFmtId="0" fontId="27" fillId="3" borderId="87" xfId="2" applyFont="1" applyFill="1" applyBorder="1" applyAlignment="1">
      <alignment vertical="center" wrapText="1"/>
    </xf>
    <xf numFmtId="4" fontId="6" fillId="8" borderId="0" xfId="2" applyNumberFormat="1" applyFill="1" applyAlignment="1">
      <alignment horizontal="right" vertical="center"/>
    </xf>
    <xf numFmtId="0" fontId="16" fillId="3" borderId="78" xfId="2" applyFont="1" applyFill="1" applyBorder="1" applyAlignment="1">
      <alignment horizontal="center" vertical="center"/>
    </xf>
    <xf numFmtId="0" fontId="6" fillId="2" borderId="0" xfId="2" applyFill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6" fillId="9" borderId="0" xfId="2" applyFill="1" applyAlignment="1">
      <alignment horizontal="center"/>
    </xf>
    <xf numFmtId="0" fontId="8" fillId="0" borderId="41" xfId="2" applyFont="1" applyBorder="1" applyAlignment="1">
      <alignment horizontal="center" vertical="center"/>
    </xf>
    <xf numFmtId="0" fontId="6" fillId="0" borderId="0" xfId="2" applyAlignment="1">
      <alignment horizontal="center"/>
    </xf>
    <xf numFmtId="0" fontId="16" fillId="0" borderId="0" xfId="2" applyFont="1" applyAlignment="1">
      <alignment horizontal="center" vertical="center"/>
    </xf>
    <xf numFmtId="0" fontId="24" fillId="0" borderId="0" xfId="2" applyFont="1" applyAlignment="1">
      <alignment horizontal="left"/>
    </xf>
    <xf numFmtId="0" fontId="26" fillId="0" borderId="0" xfId="2" applyFont="1" applyAlignment="1">
      <alignment horizontal="left"/>
    </xf>
    <xf numFmtId="0" fontId="2" fillId="9" borderId="0" xfId="0" applyFont="1" applyFill="1" applyAlignment="1">
      <alignment horizontal="left"/>
    </xf>
    <xf numFmtId="0" fontId="2" fillId="7" borderId="0" xfId="0" applyFont="1" applyFill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horizontal="left"/>
      <protection locked="0"/>
    </xf>
    <xf numFmtId="0" fontId="3" fillId="7" borderId="0" xfId="1" applyFill="1" applyBorder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left"/>
      <protection locked="0"/>
    </xf>
    <xf numFmtId="0" fontId="2" fillId="7" borderId="0" xfId="0" applyFont="1" applyFill="1" applyProtection="1">
      <protection locked="0"/>
    </xf>
    <xf numFmtId="14" fontId="2" fillId="8" borderId="0" xfId="0" applyNumberFormat="1" applyFont="1" applyFill="1" applyAlignment="1" applyProtection="1">
      <alignment horizontal="left"/>
      <protection locked="0"/>
    </xf>
    <xf numFmtId="0" fontId="2" fillId="8" borderId="0" xfId="0" applyFont="1" applyFill="1" applyAlignment="1" applyProtection="1">
      <alignment horizontal="left"/>
      <protection locked="0"/>
    </xf>
    <xf numFmtId="49" fontId="38" fillId="9" borderId="55" xfId="0" applyNumberFormat="1" applyFont="1" applyFill="1" applyBorder="1" applyAlignment="1">
      <alignment horizontal="center" vertical="center"/>
    </xf>
    <xf numFmtId="49" fontId="38" fillId="9" borderId="56" xfId="0" applyNumberFormat="1" applyFont="1" applyFill="1" applyBorder="1" applyAlignment="1">
      <alignment horizontal="center" vertical="center"/>
    </xf>
    <xf numFmtId="49" fontId="38" fillId="9" borderId="59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/>
    </xf>
    <xf numFmtId="14" fontId="2" fillId="7" borderId="0" xfId="0" applyNumberFormat="1" applyFont="1" applyFill="1" applyAlignment="1" applyProtection="1">
      <alignment horizontal="left"/>
      <protection locked="0"/>
    </xf>
    <xf numFmtId="49" fontId="37" fillId="9" borderId="0" xfId="0" applyNumberFormat="1" applyFont="1" applyFill="1" applyAlignment="1">
      <alignment horizontal="center"/>
    </xf>
    <xf numFmtId="0" fontId="38" fillId="9" borderId="55" xfId="0" applyFont="1" applyFill="1" applyBorder="1" applyAlignment="1">
      <alignment horizontal="center"/>
    </xf>
    <xf numFmtId="0" fontId="38" fillId="9" borderId="56" xfId="0" applyFont="1" applyFill="1" applyBorder="1" applyAlignment="1">
      <alignment horizontal="center"/>
    </xf>
    <xf numFmtId="0" fontId="38" fillId="9" borderId="59" xfId="0" applyFont="1" applyFill="1" applyBorder="1" applyAlignment="1">
      <alignment horizontal="center"/>
    </xf>
    <xf numFmtId="0" fontId="24" fillId="3" borderId="0" xfId="2" applyFont="1" applyFill="1" applyAlignment="1">
      <alignment horizontal="left" vertical="center"/>
    </xf>
    <xf numFmtId="0" fontId="25" fillId="3" borderId="0" xfId="2" applyFont="1" applyFill="1" applyAlignment="1">
      <alignment horizontal="center" vertical="top"/>
    </xf>
    <xf numFmtId="0" fontId="25" fillId="3" borderId="27" xfId="2" applyFont="1" applyFill="1" applyBorder="1" applyAlignment="1">
      <alignment horizontal="center" vertical="top"/>
    </xf>
    <xf numFmtId="0" fontId="25" fillId="3" borderId="37" xfId="2" applyFont="1" applyFill="1" applyBorder="1" applyAlignment="1">
      <alignment horizontal="center" vertical="top"/>
    </xf>
    <xf numFmtId="4" fontId="6" fillId="8" borderId="0" xfId="2" applyNumberFormat="1" applyFill="1" applyAlignment="1">
      <alignment horizontal="right" vertical="center"/>
    </xf>
    <xf numFmtId="0" fontId="18" fillId="0" borderId="0" xfId="2" applyFont="1" applyAlignment="1">
      <alignment horizontal="left"/>
    </xf>
    <xf numFmtId="0" fontId="6" fillId="0" borderId="0" xfId="2"/>
    <xf numFmtId="0" fontId="22" fillId="0" borderId="0" xfId="2" quotePrefix="1" applyFont="1" applyAlignment="1">
      <alignment horizontal="left"/>
    </xf>
    <xf numFmtId="0" fontId="22" fillId="0" borderId="0" xfId="2" applyFont="1" applyAlignment="1">
      <alignment horizontal="left"/>
    </xf>
    <xf numFmtId="0" fontId="18" fillId="0" borderId="0" xfId="2" applyFont="1" applyAlignment="1">
      <alignment horizontal="right"/>
    </xf>
    <xf numFmtId="4" fontId="6" fillId="10" borderId="0" xfId="2" applyNumberFormat="1" applyFill="1" applyAlignment="1">
      <alignment horizontal="right" vertical="center"/>
    </xf>
    <xf numFmtId="0" fontId="7" fillId="2" borderId="0" xfId="2" applyFont="1" applyFill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11" fillId="3" borderId="21" xfId="2" applyFont="1" applyFill="1" applyBorder="1" applyAlignment="1">
      <alignment horizontal="left"/>
    </xf>
    <xf numFmtId="0" fontId="11" fillId="3" borderId="22" xfId="2" applyFont="1" applyFill="1" applyBorder="1" applyAlignment="1">
      <alignment horizontal="left"/>
    </xf>
    <xf numFmtId="0" fontId="11" fillId="3" borderId="0" xfId="2" applyFont="1" applyFill="1" applyAlignment="1">
      <alignment horizontal="left"/>
    </xf>
    <xf numFmtId="0" fontId="11" fillId="3" borderId="24" xfId="2" applyFont="1" applyFill="1" applyBorder="1" applyAlignment="1">
      <alignment horizontal="left"/>
    </xf>
    <xf numFmtId="0" fontId="12" fillId="4" borderId="23" xfId="2" applyFont="1" applyFill="1" applyBorder="1" applyAlignment="1">
      <alignment horizontal="left" vertical="center"/>
    </xf>
    <xf numFmtId="0" fontId="12" fillId="4" borderId="0" xfId="2" applyFont="1" applyFill="1" applyAlignment="1">
      <alignment horizontal="left" vertical="center"/>
    </xf>
    <xf numFmtId="0" fontId="24" fillId="8" borderId="23" xfId="3" applyNumberFormat="1" applyFont="1" applyFill="1" applyBorder="1" applyAlignment="1" applyProtection="1">
      <alignment horizontal="left"/>
    </xf>
    <xf numFmtId="0" fontId="24" fillId="8" borderId="0" xfId="3" applyNumberFormat="1" applyFont="1" applyFill="1" applyBorder="1" applyAlignment="1" applyProtection="1">
      <alignment horizontal="left"/>
    </xf>
    <xf numFmtId="0" fontId="13" fillId="3" borderId="23" xfId="2" applyFont="1" applyFill="1" applyBorder="1" applyAlignment="1">
      <alignment horizontal="left" vertical="center"/>
    </xf>
    <xf numFmtId="0" fontId="13" fillId="3" borderId="0" xfId="2" applyFont="1" applyFill="1" applyAlignment="1">
      <alignment horizontal="left" vertical="center"/>
    </xf>
    <xf numFmtId="0" fontId="6" fillId="0" borderId="0" xfId="2" applyAlignment="1">
      <alignment horizontal="left"/>
    </xf>
    <xf numFmtId="0" fontId="6" fillId="0" borderId="23" xfId="2" applyBorder="1" applyAlignment="1">
      <alignment horizontal="left"/>
    </xf>
    <xf numFmtId="0" fontId="14" fillId="8" borderId="0" xfId="3" applyNumberFormat="1" applyFont="1" applyFill="1" applyBorder="1" applyAlignment="1" applyProtection="1">
      <alignment horizontal="left"/>
    </xf>
    <xf numFmtId="0" fontId="14" fillId="8" borderId="0" xfId="3" applyNumberFormat="1" applyFont="1" applyFill="1" applyAlignment="1" applyProtection="1">
      <alignment horizontal="left"/>
    </xf>
    <xf numFmtId="0" fontId="16" fillId="3" borderId="31" xfId="2" applyFont="1" applyFill="1" applyBorder="1" applyAlignment="1">
      <alignment horizontal="center" vertical="center"/>
    </xf>
    <xf numFmtId="0" fontId="16" fillId="3" borderId="32" xfId="2" applyFont="1" applyFill="1" applyBorder="1" applyAlignment="1">
      <alignment horizontal="center" vertical="center"/>
    </xf>
    <xf numFmtId="0" fontId="16" fillId="3" borderId="33" xfId="2" applyFont="1" applyFill="1" applyBorder="1" applyAlignment="1">
      <alignment horizontal="center" vertical="center"/>
    </xf>
    <xf numFmtId="0" fontId="13" fillId="3" borderId="23" xfId="2" applyFont="1" applyFill="1" applyBorder="1" applyAlignment="1">
      <alignment horizontal="left" vertical="center" wrapText="1"/>
    </xf>
    <xf numFmtId="0" fontId="9" fillId="0" borderId="81" xfId="2" applyFont="1" applyBorder="1" applyAlignment="1">
      <alignment horizontal="center" vertical="center"/>
    </xf>
    <xf numFmtId="0" fontId="40" fillId="3" borderId="0" xfId="2" applyFont="1" applyFill="1" applyAlignment="1">
      <alignment horizontal="left" vertical="center" wrapText="1"/>
    </xf>
    <xf numFmtId="0" fontId="40" fillId="3" borderId="0" xfId="2" applyFont="1" applyFill="1" applyAlignment="1">
      <alignment horizontal="left" vertical="center"/>
    </xf>
    <xf numFmtId="0" fontId="8" fillId="3" borderId="0" xfId="2" applyFont="1" applyFill="1" applyAlignment="1">
      <alignment horizontal="left" vertical="center" wrapText="1"/>
    </xf>
    <xf numFmtId="0" fontId="8" fillId="0" borderId="24" xfId="2" applyFont="1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25" fillId="0" borderId="0" xfId="2" applyFont="1" applyAlignment="1">
      <alignment horizontal="center" vertical="top"/>
    </xf>
    <xf numFmtId="14" fontId="13" fillId="8" borderId="0" xfId="4" applyNumberFormat="1" applyFont="1" applyFill="1" applyAlignment="1" applyProtection="1">
      <alignment horizontal="center" vertical="center"/>
    </xf>
    <xf numFmtId="0" fontId="43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right" vertical="center"/>
    </xf>
    <xf numFmtId="0" fontId="19" fillId="3" borderId="0" xfId="2" applyFont="1" applyFill="1" applyAlignment="1">
      <alignment horizontal="center" vertical="center"/>
    </xf>
    <xf numFmtId="14" fontId="13" fillId="8" borderId="0" xfId="4" applyNumberFormat="1" applyFont="1" applyFill="1" applyBorder="1" applyAlignment="1" applyProtection="1">
      <alignment horizontal="center" vertical="center"/>
    </xf>
    <xf numFmtId="0" fontId="33" fillId="8" borderId="23" xfId="3" applyNumberFormat="1" applyFont="1" applyFill="1" applyBorder="1" applyAlignment="1" applyProtection="1">
      <alignment horizontal="left"/>
    </xf>
    <xf numFmtId="0" fontId="33" fillId="8" borderId="0" xfId="3" applyNumberFormat="1" applyFont="1" applyFill="1" applyBorder="1" applyAlignment="1" applyProtection="1">
      <alignment horizontal="left"/>
    </xf>
    <xf numFmtId="0" fontId="16" fillId="3" borderId="26" xfId="2" applyFont="1" applyFill="1" applyBorder="1" applyAlignment="1">
      <alignment horizontal="center" vertical="center"/>
    </xf>
    <xf numFmtId="0" fontId="16" fillId="3" borderId="27" xfId="2" applyFont="1" applyFill="1" applyBorder="1" applyAlignment="1">
      <alignment horizontal="center" vertical="center"/>
    </xf>
    <xf numFmtId="0" fontId="16" fillId="3" borderId="28" xfId="2" applyFont="1" applyFill="1" applyBorder="1" applyAlignment="1">
      <alignment horizontal="center" vertical="center"/>
    </xf>
    <xf numFmtId="0" fontId="16" fillId="3" borderId="30" xfId="2" applyFont="1" applyFill="1" applyBorder="1" applyAlignment="1">
      <alignment horizontal="center" vertical="center"/>
    </xf>
    <xf numFmtId="0" fontId="16" fillId="3" borderId="78" xfId="2" applyFont="1" applyFill="1" applyBorder="1" applyAlignment="1">
      <alignment horizontal="center" vertical="center"/>
    </xf>
    <xf numFmtId="0" fontId="16" fillId="3" borderId="85" xfId="2" applyFont="1" applyFill="1" applyBorder="1" applyAlignment="1">
      <alignment horizontal="center" vertical="center"/>
    </xf>
    <xf numFmtId="0" fontId="6" fillId="8" borderId="0" xfId="2" applyFill="1" applyAlignment="1">
      <alignment horizontal="left" vertical="center"/>
    </xf>
    <xf numFmtId="0" fontId="6" fillId="8" borderId="0" xfId="2" applyFill="1" applyAlignment="1">
      <alignment horizontal="center" vertical="center"/>
    </xf>
    <xf numFmtId="0" fontId="22" fillId="3" borderId="0" xfId="2" applyFont="1" applyFill="1" applyAlignment="1">
      <alignment horizontal="left" vertical="center"/>
    </xf>
    <xf numFmtId="0" fontId="22" fillId="3" borderId="0" xfId="2" applyFont="1" applyFill="1" applyAlignment="1">
      <alignment horizontal="left" vertical="center" wrapText="1"/>
    </xf>
    <xf numFmtId="0" fontId="16" fillId="3" borderId="0" xfId="2" applyFont="1" applyFill="1" applyAlignment="1">
      <alignment horizontal="center" vertical="center"/>
    </xf>
    <xf numFmtId="0" fontId="16" fillId="3" borderId="25" xfId="2" applyFont="1" applyFill="1" applyBorder="1" applyAlignment="1">
      <alignment horizontal="center" vertical="center"/>
    </xf>
    <xf numFmtId="0" fontId="12" fillId="3" borderId="21" xfId="2" applyFont="1" applyFill="1" applyBorder="1" applyAlignment="1">
      <alignment horizontal="center"/>
    </xf>
    <xf numFmtId="0" fontId="12" fillId="3" borderId="22" xfId="2" applyFont="1" applyFill="1" applyBorder="1" applyAlignment="1">
      <alignment horizontal="center"/>
    </xf>
    <xf numFmtId="0" fontId="27" fillId="3" borderId="0" xfId="2" applyFont="1" applyFill="1" applyAlignment="1">
      <alignment horizontal="left" vertical="center"/>
    </xf>
    <xf numFmtId="0" fontId="8" fillId="3" borderId="0" xfId="2" applyFont="1" applyFill="1" applyAlignment="1">
      <alignment horizontal="left" vertical="center"/>
    </xf>
    <xf numFmtId="0" fontId="6" fillId="3" borderId="0" xfId="2" applyFill="1" applyAlignment="1">
      <alignment horizontal="left" vertical="center"/>
    </xf>
    <xf numFmtId="0" fontId="19" fillId="3" borderId="0" xfId="2" applyFont="1" applyFill="1" applyAlignment="1">
      <alignment horizontal="right" vertical="center"/>
    </xf>
    <xf numFmtId="0" fontId="18" fillId="7" borderId="0" xfId="4" applyNumberFormat="1" applyFont="1" applyFill="1" applyBorder="1" applyAlignment="1">
      <alignment horizontal="right"/>
      <protection locked="0"/>
    </xf>
    <xf numFmtId="0" fontId="27" fillId="3" borderId="0" xfId="2" applyFont="1" applyFill="1" applyAlignment="1">
      <alignment horizontal="left" vertical="center" wrapText="1"/>
    </xf>
    <xf numFmtId="4" fontId="6" fillId="7" borderId="0" xfId="2" applyNumberFormat="1" applyFill="1" applyAlignment="1" applyProtection="1">
      <alignment horizontal="right" vertical="center"/>
      <protection locked="0"/>
    </xf>
    <xf numFmtId="0" fontId="18" fillId="0" borderId="21" xfId="2" applyFont="1" applyBorder="1" applyAlignment="1">
      <alignment horizontal="left"/>
    </xf>
    <xf numFmtId="0" fontId="22" fillId="0" borderId="21" xfId="2" quotePrefix="1" applyFont="1" applyBorder="1" applyAlignment="1">
      <alignment horizontal="left"/>
    </xf>
    <xf numFmtId="0" fontId="22" fillId="0" borderId="21" xfId="2" applyFont="1" applyBorder="1" applyAlignment="1">
      <alignment horizontal="left"/>
    </xf>
    <xf numFmtId="0" fontId="18" fillId="0" borderId="21" xfId="2" applyFont="1" applyBorder="1" applyAlignment="1">
      <alignment horizontal="right"/>
    </xf>
    <xf numFmtId="0" fontId="20" fillId="3" borderId="0" xfId="2" applyFont="1" applyFill="1" applyAlignment="1">
      <alignment horizontal="center" vertical="center"/>
    </xf>
    <xf numFmtId="0" fontId="22" fillId="3" borderId="19" xfId="2" applyFont="1" applyFill="1" applyBorder="1" applyAlignment="1">
      <alignment horizontal="left" vertical="center" wrapText="1"/>
    </xf>
    <xf numFmtId="0" fontId="13" fillId="3" borderId="0" xfId="2" applyFont="1" applyFill="1" applyAlignment="1">
      <alignment horizontal="right" vertical="center"/>
    </xf>
    <xf numFmtId="0" fontId="18" fillId="3" borderId="0" xfId="2" applyFont="1" applyFill="1" applyAlignment="1">
      <alignment horizontal="left" vertical="center"/>
    </xf>
    <xf numFmtId="0" fontId="27" fillId="3" borderId="23" xfId="2" applyFont="1" applyFill="1" applyBorder="1" applyAlignment="1">
      <alignment horizontal="left" vertical="center" wrapText="1"/>
    </xf>
    <xf numFmtId="0" fontId="27" fillId="0" borderId="0" xfId="2" applyFont="1" applyAlignment="1">
      <alignment vertical="center"/>
    </xf>
    <xf numFmtId="0" fontId="19" fillId="3" borderId="0" xfId="2" applyFont="1" applyFill="1" applyAlignment="1">
      <alignment horizontal="left" vertical="center"/>
    </xf>
    <xf numFmtId="0" fontId="18" fillId="8" borderId="21" xfId="2" applyFont="1" applyFill="1" applyBorder="1" applyAlignment="1">
      <alignment horizontal="left" vertical="center"/>
    </xf>
    <xf numFmtId="0" fontId="6" fillId="8" borderId="21" xfId="2" applyFill="1" applyBorder="1" applyAlignment="1">
      <alignment horizontal="left" vertical="center"/>
    </xf>
    <xf numFmtId="0" fontId="6" fillId="8" borderId="22" xfId="2" applyFill="1" applyBorder="1" applyAlignment="1">
      <alignment horizontal="left" vertical="center"/>
    </xf>
    <xf numFmtId="0" fontId="6" fillId="8" borderId="19" xfId="2" applyFill="1" applyBorder="1" applyAlignment="1">
      <alignment horizontal="left" vertical="center"/>
    </xf>
    <xf numFmtId="0" fontId="6" fillId="8" borderId="34" xfId="2" applyFill="1" applyBorder="1" applyAlignment="1">
      <alignment horizontal="left" vertical="center"/>
    </xf>
    <xf numFmtId="0" fontId="25" fillId="3" borderId="21" xfId="2" applyFont="1" applyFill="1" applyBorder="1" applyAlignment="1">
      <alignment horizontal="center"/>
    </xf>
    <xf numFmtId="0" fontId="25" fillId="3" borderId="22" xfId="2" applyFont="1" applyFill="1" applyBorder="1" applyAlignment="1">
      <alignment horizontal="center"/>
    </xf>
    <xf numFmtId="0" fontId="17" fillId="3" borderId="23" xfId="2" applyFont="1" applyFill="1" applyBorder="1" applyAlignment="1">
      <alignment horizontal="left" vertical="center" wrapText="1"/>
    </xf>
    <xf numFmtId="0" fontId="6" fillId="0" borderId="0" xfId="2" applyAlignment="1">
      <alignment horizontal="left" vertical="center"/>
    </xf>
    <xf numFmtId="0" fontId="18" fillId="3" borderId="87" xfId="2" applyFont="1" applyFill="1" applyBorder="1" applyAlignment="1">
      <alignment horizontal="left" vertical="center"/>
    </xf>
    <xf numFmtId="0" fontId="29" fillId="3" borderId="23" xfId="2" applyFont="1" applyFill="1" applyBorder="1" applyAlignment="1">
      <alignment horizontal="left" vertical="center" wrapText="1"/>
    </xf>
    <xf numFmtId="0" fontId="27" fillId="0" borderId="0" xfId="2" applyFont="1" applyAlignment="1">
      <alignment horizontal="left" vertical="center"/>
    </xf>
    <xf numFmtId="0" fontId="27" fillId="3" borderId="23" xfId="2" applyFont="1" applyFill="1" applyBorder="1" applyAlignment="1">
      <alignment horizontal="left" vertical="center"/>
    </xf>
    <xf numFmtId="49" fontId="27" fillId="3" borderId="0" xfId="2" applyNumberFormat="1" applyFont="1" applyFill="1" applyAlignment="1">
      <alignment horizontal="left" vertical="center"/>
    </xf>
    <xf numFmtId="49" fontId="29" fillId="3" borderId="0" xfId="2" applyNumberFormat="1" applyFont="1" applyFill="1" applyAlignment="1">
      <alignment horizontal="left" vertical="center"/>
    </xf>
    <xf numFmtId="49" fontId="27" fillId="3" borderId="0" xfId="2" applyNumberFormat="1" applyFont="1" applyFill="1" applyAlignment="1">
      <alignment horizontal="left" vertical="center" wrapText="1"/>
    </xf>
    <xf numFmtId="49" fontId="13" fillId="3" borderId="0" xfId="2" applyNumberFormat="1" applyFont="1" applyFill="1" applyAlignment="1">
      <alignment horizontal="right" vertical="center" wrapText="1"/>
    </xf>
    <xf numFmtId="49" fontId="27" fillId="3" borderId="0" xfId="2" quotePrefix="1" applyNumberFormat="1" applyFont="1" applyFill="1" applyAlignment="1">
      <alignment horizontal="left" vertical="center" wrapText="1"/>
    </xf>
    <xf numFmtId="4" fontId="18" fillId="8" borderId="0" xfId="2" applyNumberFormat="1" applyFont="1" applyFill="1" applyAlignment="1" applyProtection="1">
      <alignment horizontal="right" vertical="center"/>
      <protection locked="0"/>
    </xf>
    <xf numFmtId="49" fontId="7" fillId="2" borderId="0" xfId="2" applyNumberFormat="1" applyFont="1" applyFill="1" applyAlignment="1">
      <alignment horizontal="left" vertical="center" wrapText="1"/>
    </xf>
    <xf numFmtId="49" fontId="18" fillId="3" borderId="20" xfId="2" applyNumberFormat="1" applyFont="1" applyFill="1" applyBorder="1" applyAlignment="1">
      <alignment horizontal="left" vertical="center" wrapText="1"/>
    </xf>
    <xf numFmtId="49" fontId="18" fillId="3" borderId="21" xfId="2" applyNumberFormat="1" applyFont="1" applyFill="1" applyBorder="1" applyAlignment="1">
      <alignment horizontal="left" vertical="center" wrapText="1"/>
    </xf>
    <xf numFmtId="49" fontId="18" fillId="3" borderId="87" xfId="2" applyNumberFormat="1" applyFont="1" applyFill="1" applyBorder="1" applyAlignment="1">
      <alignment horizontal="left" vertical="center" wrapText="1"/>
    </xf>
    <xf numFmtId="49" fontId="18" fillId="3" borderId="0" xfId="2" applyNumberFormat="1" applyFont="1" applyFill="1" applyAlignment="1">
      <alignment horizontal="left" vertical="center" wrapText="1"/>
    </xf>
    <xf numFmtId="49" fontId="27" fillId="3" borderId="87" xfId="2" applyNumberFormat="1" applyFont="1" applyFill="1" applyBorder="1" applyAlignment="1">
      <alignment horizontal="left" vertical="top"/>
    </xf>
    <xf numFmtId="49" fontId="27" fillId="3" borderId="0" xfId="2" applyNumberFormat="1" applyFont="1" applyFill="1" applyAlignment="1">
      <alignment horizontal="left" vertical="top"/>
    </xf>
    <xf numFmtId="49" fontId="30" fillId="3" borderId="0" xfId="2" applyNumberFormat="1" applyFont="1" applyFill="1" applyAlignment="1">
      <alignment horizontal="center" vertical="center"/>
    </xf>
    <xf numFmtId="49" fontId="32" fillId="3" borderId="0" xfId="2" applyNumberFormat="1" applyFont="1" applyFill="1" applyAlignment="1">
      <alignment horizontal="center" wrapText="1"/>
    </xf>
    <xf numFmtId="49" fontId="13" fillId="3" borderId="0" xfId="2" applyNumberFormat="1" applyFont="1" applyFill="1" applyAlignment="1">
      <alignment horizontal="left" vertical="center" wrapText="1"/>
    </xf>
    <xf numFmtId="49" fontId="13" fillId="3" borderId="0" xfId="2" applyNumberFormat="1" applyFont="1" applyFill="1" applyAlignment="1">
      <alignment horizontal="left" vertical="center"/>
    </xf>
    <xf numFmtId="49" fontId="17" fillId="3" borderId="0" xfId="2" applyNumberFormat="1" applyFont="1" applyFill="1" applyAlignment="1">
      <alignment horizontal="left" vertical="center"/>
    </xf>
    <xf numFmtId="49" fontId="40" fillId="3" borderId="78" xfId="2" applyNumberFormat="1" applyFont="1" applyFill="1" applyBorder="1" applyAlignment="1">
      <alignment horizontal="center" vertical="center" wrapText="1"/>
    </xf>
    <xf numFmtId="49" fontId="40" fillId="3" borderId="79" xfId="2" applyNumberFormat="1" applyFont="1" applyFill="1" applyBorder="1" applyAlignment="1">
      <alignment horizontal="center" vertical="center" wrapText="1"/>
    </xf>
    <xf numFmtId="0" fontId="1" fillId="9" borderId="58" xfId="0" applyFont="1" applyFill="1" applyBorder="1" applyAlignment="1" applyProtection="1">
      <alignment horizontal="left"/>
      <protection locked="0"/>
    </xf>
    <xf numFmtId="0" fontId="1" fillId="9" borderId="56" xfId="0" applyFont="1" applyFill="1" applyBorder="1" applyAlignment="1" applyProtection="1">
      <alignment horizontal="left"/>
      <protection locked="0"/>
    </xf>
    <xf numFmtId="0" fontId="1" fillId="9" borderId="59" xfId="0" applyFont="1" applyFill="1" applyBorder="1" applyAlignment="1" applyProtection="1">
      <alignment horizontal="left"/>
      <protection locked="0"/>
    </xf>
    <xf numFmtId="0" fontId="1" fillId="9" borderId="55" xfId="0" applyFont="1" applyFill="1" applyBorder="1" applyAlignment="1" applyProtection="1">
      <alignment horizontal="left"/>
      <protection locked="0"/>
    </xf>
    <xf numFmtId="0" fontId="1" fillId="9" borderId="57" xfId="0" applyFont="1" applyFill="1" applyBorder="1" applyAlignment="1" applyProtection="1">
      <alignment horizontal="left"/>
      <protection locked="0"/>
    </xf>
    <xf numFmtId="0" fontId="36" fillId="9" borderId="55" xfId="0" applyFont="1" applyFill="1" applyBorder="1" applyAlignment="1">
      <alignment horizontal="center" vertical="center"/>
    </xf>
    <xf numFmtId="0" fontId="36" fillId="9" borderId="56" xfId="0" applyFont="1" applyFill="1" applyBorder="1" applyAlignment="1">
      <alignment horizontal="center" vertical="center"/>
    </xf>
    <xf numFmtId="0" fontId="36" fillId="9" borderId="59" xfId="0" applyFont="1" applyFill="1" applyBorder="1" applyAlignment="1">
      <alignment horizontal="center" vertical="center"/>
    </xf>
  </cellXfs>
  <cellStyles count="5">
    <cellStyle name="Eingabe 2" xfId="3" xr:uid="{00000000-0005-0000-0000-000000000000}"/>
    <cellStyle name="Link" xfId="1" builtinId="8"/>
    <cellStyle name="Standard" xfId="0" builtinId="0"/>
    <cellStyle name="Standard 2" xfId="2" xr:uid="{00000000-0005-0000-0000-000003000000}"/>
    <cellStyle name="TB_Eingabe" xfId="4" xr:uid="{00000000-0005-0000-0000-000004000000}"/>
  </cellStyles>
  <dxfs count="1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7C3D57F0-940E-4775-8B86-780E0C0BA158}"/>
  </tableStyles>
  <colors>
    <mruColors>
      <color rgb="FFFFFF9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6/relationships/vbaProject" Target="vbaProject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</xdr:row>
          <xdr:rowOff>57150</xdr:rowOff>
        </xdr:from>
        <xdr:to>
          <xdr:col>10</xdr:col>
          <xdr:colOff>76200</xdr:colOff>
          <xdr:row>4</xdr:row>
          <xdr:rowOff>238125</xdr:rowOff>
        </xdr:to>
        <xdr:sp macro="" textlink="">
          <xdr:nvSpPr>
            <xdr:cNvPr id="14339" name="btnDrucken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19050</xdr:rowOff>
        </xdr:from>
        <xdr:to>
          <xdr:col>4</xdr:col>
          <xdr:colOff>57150</xdr:colOff>
          <xdr:row>0</xdr:row>
          <xdr:rowOff>200025</xdr:rowOff>
        </xdr:to>
        <xdr:sp macro="" textlink="">
          <xdr:nvSpPr>
            <xdr:cNvPr id="1025" name="btnDrucken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19050</xdr:rowOff>
        </xdr:from>
        <xdr:to>
          <xdr:col>14</xdr:col>
          <xdr:colOff>9525</xdr:colOff>
          <xdr:row>0</xdr:row>
          <xdr:rowOff>200025</xdr:rowOff>
        </xdr:to>
        <xdr:sp macro="" textlink="">
          <xdr:nvSpPr>
            <xdr:cNvPr id="1026" name="btnAuswahl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Einnahmen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0</xdr:row>
          <xdr:rowOff>19050</xdr:rowOff>
        </xdr:from>
        <xdr:to>
          <xdr:col>24</xdr:col>
          <xdr:colOff>66675</xdr:colOff>
          <xdr:row>0</xdr:row>
          <xdr:rowOff>200025</xdr:rowOff>
        </xdr:to>
        <xdr:sp macro="" textlink="">
          <xdr:nvSpPr>
            <xdr:cNvPr id="1031" name="btnAuswahl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Ausgaben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0</xdr:row>
          <xdr:rowOff>19050</xdr:rowOff>
        </xdr:from>
        <xdr:to>
          <xdr:col>35</xdr:col>
          <xdr:colOff>114300</xdr:colOff>
          <xdr:row>0</xdr:row>
          <xdr:rowOff>200025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Anlageverzeichnis</a:t>
              </a:r>
            </a:p>
          </xdr:txBody>
        </xdr:sp>
        <xdr:clientData fPrintsWithSheet="0"/>
      </xdr:twoCellAnchor>
    </mc:Choice>
    <mc:Fallback/>
  </mc:AlternateContent>
  <xdr:oneCellAnchor>
    <xdr:from>
      <xdr:col>56</xdr:col>
      <xdr:colOff>30480</xdr:colOff>
      <xdr:row>10</xdr:row>
      <xdr:rowOff>0</xdr:rowOff>
    </xdr:from>
    <xdr:ext cx="1196340" cy="129540"/>
    <xdr:sp macro="" textlink="">
      <xdr:nvSpPr>
        <xdr:cNvPr id="15" name="Text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5349240" y="1226820"/>
          <a:ext cx="11963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de-DE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Bitte für jeden Betrieb eine</a:t>
          </a:r>
        </a:p>
      </xdr:txBody>
    </xdr:sp>
    <xdr:clientData/>
  </xdr:oneCellAnchor>
  <xdr:oneCellAnchor>
    <xdr:from>
      <xdr:col>56</xdr:col>
      <xdr:colOff>30480</xdr:colOff>
      <xdr:row>11</xdr:row>
      <xdr:rowOff>7620</xdr:rowOff>
    </xdr:from>
    <xdr:ext cx="1569720" cy="129540"/>
    <xdr:sp macro="" textlink="">
      <xdr:nvSpPr>
        <xdr:cNvPr id="16" name="Text2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5349240" y="1318260"/>
          <a:ext cx="15697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de-DE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gesonderte Anlage EÜR einreichen!</a:t>
          </a:r>
        </a:p>
      </xdr:txBody>
    </xdr:sp>
    <xdr:clientData/>
  </xdr:oneCellAnchor>
  <xdr:oneCellAnchor>
    <xdr:from>
      <xdr:col>6</xdr:col>
      <xdr:colOff>47624</xdr:colOff>
      <xdr:row>42</xdr:row>
      <xdr:rowOff>38099</xdr:rowOff>
    </xdr:from>
    <xdr:ext cx="1908176" cy="366616"/>
    <xdr:sp macro="" textlink="">
      <xdr:nvSpPr>
        <xdr:cNvPr id="17" name="Text Box 34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873124" y="4768849"/>
          <a:ext cx="1908176" cy="366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22860" anchor="ctr" upright="1">
          <a:noAutofit/>
        </a:bodyPr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davon nicht steuerbare Umsätze</a:t>
          </a:r>
        </a:p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sowie Umsätze Nach § 19 Abs. 3</a:t>
          </a:r>
        </a:p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Satz 1 Nr. 1 und 2 UStG</a:t>
          </a:r>
        </a:p>
      </xdr:txBody>
    </xdr:sp>
    <xdr:clientData/>
  </xdr:oneCellAnchor>
  <xdr:oneCellAnchor>
    <xdr:from>
      <xdr:col>6</xdr:col>
      <xdr:colOff>0</xdr:colOff>
      <xdr:row>45</xdr:row>
      <xdr:rowOff>119849</xdr:rowOff>
    </xdr:from>
    <xdr:ext cx="3012043" cy="149400"/>
    <xdr:sp macro="" textlink="">
      <xdr:nvSpPr>
        <xdr:cNvPr id="18" name="Text Box 36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825500" y="5225249"/>
          <a:ext cx="3012043" cy="1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22860" anchor="ctr" upright="1">
          <a:spAutoFit/>
        </a:bodyPr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Betriebseinnahmen als </a:t>
          </a:r>
          <a:r>
            <a:rPr lang="de-DE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Land- und Forstwirt</a:t>
          </a: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, soweit die Durchschnittssatz-</a:t>
          </a:r>
        </a:p>
      </xdr:txBody>
    </xdr:sp>
    <xdr:clientData/>
  </xdr:oneCellAnchor>
  <xdr:oneCellAnchor>
    <xdr:from>
      <xdr:col>6</xdr:col>
      <xdr:colOff>0</xdr:colOff>
      <xdr:row>46</xdr:row>
      <xdr:rowOff>75480</xdr:rowOff>
    </xdr:from>
    <xdr:ext cx="1835502" cy="149400"/>
    <xdr:sp macro="" textlink="">
      <xdr:nvSpPr>
        <xdr:cNvPr id="19" name="Text Box 37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822960" y="5119920"/>
          <a:ext cx="1835502" cy="1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22860" anchor="ctr" upright="1">
          <a:spAutoFit/>
        </a:bodyPr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besteuerung nach § 24 UStG angewandt wird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0</xdr:row>
          <xdr:rowOff>19050</xdr:rowOff>
        </xdr:from>
        <xdr:to>
          <xdr:col>4</xdr:col>
          <xdr:colOff>95250</xdr:colOff>
          <xdr:row>0</xdr:row>
          <xdr:rowOff>209550</xdr:rowOff>
        </xdr:to>
        <xdr:sp macro="" textlink="">
          <xdr:nvSpPr>
            <xdr:cNvPr id="11265" name="btnDrucken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0</xdr:row>
          <xdr:rowOff>28575</xdr:rowOff>
        </xdr:from>
        <xdr:to>
          <xdr:col>15</xdr:col>
          <xdr:colOff>0</xdr:colOff>
          <xdr:row>0</xdr:row>
          <xdr:rowOff>209550</xdr:rowOff>
        </xdr:to>
        <xdr:sp macro="" textlink="">
          <xdr:nvSpPr>
            <xdr:cNvPr id="11266" name="btnAuswah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A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Einnahmen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0</xdr:row>
          <xdr:rowOff>28575</xdr:rowOff>
        </xdr:from>
        <xdr:to>
          <xdr:col>26</xdr:col>
          <xdr:colOff>0</xdr:colOff>
          <xdr:row>0</xdr:row>
          <xdr:rowOff>209550</xdr:rowOff>
        </xdr:to>
        <xdr:sp macro="" textlink="">
          <xdr:nvSpPr>
            <xdr:cNvPr id="11267" name="btnAuswahl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A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Ausgaben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0</xdr:row>
          <xdr:rowOff>28575</xdr:rowOff>
        </xdr:from>
        <xdr:to>
          <xdr:col>38</xdr:col>
          <xdr:colOff>9525</xdr:colOff>
          <xdr:row>0</xdr:row>
          <xdr:rowOff>209550</xdr:rowOff>
        </xdr:to>
        <xdr:sp macro="" textlink="">
          <xdr:nvSpPr>
            <xdr:cNvPr id="11268" name="Butto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A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Anlageverzeichnis</a:t>
              </a:r>
            </a:p>
          </xdr:txBody>
        </xdr:sp>
        <xdr:clientData fPrintsWithSheet="0"/>
      </xdr:twoCellAnchor>
    </mc:Choice>
    <mc:Fallback/>
  </mc:AlternateContent>
  <xdr:oneCellAnchor>
    <xdr:from>
      <xdr:col>6</xdr:col>
      <xdr:colOff>23813</xdr:colOff>
      <xdr:row>4</xdr:row>
      <xdr:rowOff>23812</xdr:rowOff>
    </xdr:from>
    <xdr:ext cx="952500" cy="129540"/>
    <xdr:sp macro="" textlink="">
      <xdr:nvSpPr>
        <xdr:cNvPr id="6" name="Text Box 118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790576" y="533400"/>
          <a:ext cx="9525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(Betriebs-)Steuernummer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9525</xdr:rowOff>
        </xdr:from>
        <xdr:to>
          <xdr:col>4</xdr:col>
          <xdr:colOff>57150</xdr:colOff>
          <xdr:row>0</xdr:row>
          <xdr:rowOff>190500</xdr:rowOff>
        </xdr:to>
        <xdr:sp macro="" textlink="">
          <xdr:nvSpPr>
            <xdr:cNvPr id="3073" name="btnDrucken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B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  <xdr:oneCellAnchor>
    <xdr:from>
      <xdr:col>7</xdr:col>
      <xdr:colOff>22860</xdr:colOff>
      <xdr:row>4</xdr:row>
      <xdr:rowOff>0</xdr:rowOff>
    </xdr:from>
    <xdr:ext cx="952500" cy="129540"/>
    <xdr:sp macro="" textlink="">
      <xdr:nvSpPr>
        <xdr:cNvPr id="5" name="Text Box 11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1028700" y="510540"/>
          <a:ext cx="9525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(Betriebs-)Steuernummer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19050</xdr:rowOff>
        </xdr:from>
        <xdr:to>
          <xdr:col>13</xdr:col>
          <xdr:colOff>47625</xdr:colOff>
          <xdr:row>0</xdr:row>
          <xdr:rowOff>190500</xdr:rowOff>
        </xdr:to>
        <xdr:sp macro="" textlink="">
          <xdr:nvSpPr>
            <xdr:cNvPr id="3076" name="btnAuswahl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B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Einnahmen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0</xdr:row>
          <xdr:rowOff>19050</xdr:rowOff>
        </xdr:from>
        <xdr:to>
          <xdr:col>23</xdr:col>
          <xdr:colOff>95250</xdr:colOff>
          <xdr:row>0</xdr:row>
          <xdr:rowOff>200025</xdr:rowOff>
        </xdr:to>
        <xdr:sp macro="" textlink="">
          <xdr:nvSpPr>
            <xdr:cNvPr id="3078" name="btnAuswahl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B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Ausgaben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0</xdr:row>
          <xdr:rowOff>19050</xdr:rowOff>
        </xdr:from>
        <xdr:to>
          <xdr:col>34</xdr:col>
          <xdr:colOff>19050</xdr:colOff>
          <xdr:row>0</xdr:row>
          <xdr:rowOff>200025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B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Anlageverzeichnis</a:t>
              </a:r>
            </a:p>
          </xdr:txBody>
        </xdr:sp>
        <xdr:clientData fPrintsWithSheet="0"/>
      </xdr:twoCellAnchor>
    </mc:Choice>
    <mc:Fallback/>
  </mc:AlternateContent>
  <xdr:oneCellAnchor>
    <xdr:from>
      <xdr:col>7</xdr:col>
      <xdr:colOff>22860</xdr:colOff>
      <xdr:row>4</xdr:row>
      <xdr:rowOff>0</xdr:rowOff>
    </xdr:from>
    <xdr:ext cx="952500" cy="129540"/>
    <xdr:sp macro="" textlink="">
      <xdr:nvSpPr>
        <xdr:cNvPr id="2" name="Text Box 118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036320" y="510540"/>
          <a:ext cx="9525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(Betriebs-)Steuernummer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9525</xdr:rowOff>
        </xdr:from>
        <xdr:to>
          <xdr:col>4</xdr:col>
          <xdr:colOff>57150</xdr:colOff>
          <xdr:row>0</xdr:row>
          <xdr:rowOff>190500</xdr:rowOff>
        </xdr:to>
        <xdr:sp macro="" textlink="">
          <xdr:nvSpPr>
            <xdr:cNvPr id="4097" name="btnDrucken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C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  <xdr:oneCellAnchor>
    <xdr:from>
      <xdr:col>7</xdr:col>
      <xdr:colOff>22860</xdr:colOff>
      <xdr:row>4</xdr:row>
      <xdr:rowOff>0</xdr:rowOff>
    </xdr:from>
    <xdr:ext cx="952500" cy="129540"/>
    <xdr:sp macro="" textlink="">
      <xdr:nvSpPr>
        <xdr:cNvPr id="5" name="Text Box 118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1028700" y="510540"/>
          <a:ext cx="9525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(Betriebs-)Steuernummer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9525</xdr:rowOff>
        </xdr:from>
        <xdr:to>
          <xdr:col>13</xdr:col>
          <xdr:colOff>28575</xdr:colOff>
          <xdr:row>0</xdr:row>
          <xdr:rowOff>180975</xdr:rowOff>
        </xdr:to>
        <xdr:sp macro="" textlink="">
          <xdr:nvSpPr>
            <xdr:cNvPr id="4100" name="btnAuswahl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C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Einnahmen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0</xdr:row>
          <xdr:rowOff>9525</xdr:rowOff>
        </xdr:from>
        <xdr:to>
          <xdr:col>23</xdr:col>
          <xdr:colOff>85725</xdr:colOff>
          <xdr:row>0</xdr:row>
          <xdr:rowOff>180975</xdr:rowOff>
        </xdr:to>
        <xdr:sp macro="" textlink="">
          <xdr:nvSpPr>
            <xdr:cNvPr id="4101" name="btnAuswahl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C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Ausgaben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0</xdr:row>
          <xdr:rowOff>9525</xdr:rowOff>
        </xdr:from>
        <xdr:to>
          <xdr:col>34</xdr:col>
          <xdr:colOff>9525</xdr:colOff>
          <xdr:row>0</xdr:row>
          <xdr:rowOff>180975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C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Anlageverzeichnis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</xdr:row>
          <xdr:rowOff>57150</xdr:rowOff>
        </xdr:from>
        <xdr:to>
          <xdr:col>6</xdr:col>
          <xdr:colOff>514350</xdr:colOff>
          <xdr:row>3</xdr:row>
          <xdr:rowOff>238125</xdr:rowOff>
        </xdr:to>
        <xdr:sp macro="" textlink="">
          <xdr:nvSpPr>
            <xdr:cNvPr id="18433" name="btnDrucken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D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</xdr:row>
          <xdr:rowOff>57150</xdr:rowOff>
        </xdr:from>
        <xdr:to>
          <xdr:col>6</xdr:col>
          <xdr:colOff>514350</xdr:colOff>
          <xdr:row>3</xdr:row>
          <xdr:rowOff>238125</xdr:rowOff>
        </xdr:to>
        <xdr:sp macro="" textlink="">
          <xdr:nvSpPr>
            <xdr:cNvPr id="24577" name="btnDrucken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E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</xdr:row>
          <xdr:rowOff>66675</xdr:rowOff>
        </xdr:from>
        <xdr:to>
          <xdr:col>3</xdr:col>
          <xdr:colOff>428625</xdr:colOff>
          <xdr:row>1</xdr:row>
          <xdr:rowOff>247650</xdr:rowOff>
        </xdr:to>
        <xdr:sp macro="" textlink="">
          <xdr:nvSpPr>
            <xdr:cNvPr id="15361" name="btnDrucken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66675</xdr:rowOff>
        </xdr:from>
        <xdr:to>
          <xdr:col>3</xdr:col>
          <xdr:colOff>19050</xdr:colOff>
          <xdr:row>1</xdr:row>
          <xdr:rowOff>57150</xdr:rowOff>
        </xdr:to>
        <xdr:sp macro="" textlink="">
          <xdr:nvSpPr>
            <xdr:cNvPr id="16388" name="btnDrucken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76200</xdr:rowOff>
        </xdr:from>
        <xdr:to>
          <xdr:col>2</xdr:col>
          <xdr:colOff>0</xdr:colOff>
          <xdr:row>1</xdr:row>
          <xdr:rowOff>66675</xdr:rowOff>
        </xdr:to>
        <xdr:sp macro="" textlink="">
          <xdr:nvSpPr>
            <xdr:cNvPr id="17410" name="btnDrucken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76200</xdr:rowOff>
        </xdr:from>
        <xdr:to>
          <xdr:col>3</xdr:col>
          <xdr:colOff>0</xdr:colOff>
          <xdr:row>1</xdr:row>
          <xdr:rowOff>66675</xdr:rowOff>
        </xdr:to>
        <xdr:sp macro="" textlink="">
          <xdr:nvSpPr>
            <xdr:cNvPr id="25601" name="btnDrucken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19050</xdr:rowOff>
        </xdr:from>
        <xdr:to>
          <xdr:col>4</xdr:col>
          <xdr:colOff>57150</xdr:colOff>
          <xdr:row>0</xdr:row>
          <xdr:rowOff>200025</xdr:rowOff>
        </xdr:to>
        <xdr:sp macro="" textlink="">
          <xdr:nvSpPr>
            <xdr:cNvPr id="34817" name="btnDrucken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5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19050</xdr:rowOff>
        </xdr:from>
        <xdr:to>
          <xdr:col>14</xdr:col>
          <xdr:colOff>9525</xdr:colOff>
          <xdr:row>0</xdr:row>
          <xdr:rowOff>200025</xdr:rowOff>
        </xdr:to>
        <xdr:sp macro="" textlink="">
          <xdr:nvSpPr>
            <xdr:cNvPr id="34818" name="btnAuswahl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5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Einnahmen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0</xdr:row>
          <xdr:rowOff>19050</xdr:rowOff>
        </xdr:from>
        <xdr:to>
          <xdr:col>24</xdr:col>
          <xdr:colOff>66675</xdr:colOff>
          <xdr:row>0</xdr:row>
          <xdr:rowOff>200025</xdr:rowOff>
        </xdr:to>
        <xdr:sp macro="" textlink="">
          <xdr:nvSpPr>
            <xdr:cNvPr id="34819" name="Button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5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Ausgaben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0</xdr:row>
          <xdr:rowOff>19050</xdr:rowOff>
        </xdr:from>
        <xdr:to>
          <xdr:col>36</xdr:col>
          <xdr:colOff>0</xdr:colOff>
          <xdr:row>0</xdr:row>
          <xdr:rowOff>200025</xdr:rowOff>
        </xdr:to>
        <xdr:sp macro="" textlink="">
          <xdr:nvSpPr>
            <xdr:cNvPr id="34820" name="Button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5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Anlageverzeichnis</a:t>
              </a:r>
            </a:p>
          </xdr:txBody>
        </xdr:sp>
        <xdr:clientData fPrintsWithSheet="0"/>
      </xdr:twoCellAnchor>
    </mc:Choice>
    <mc:Fallback/>
  </mc:AlternateContent>
  <xdr:oneCellAnchor>
    <xdr:from>
      <xdr:col>56</xdr:col>
      <xdr:colOff>38418</xdr:colOff>
      <xdr:row>10</xdr:row>
      <xdr:rowOff>0</xdr:rowOff>
    </xdr:from>
    <xdr:ext cx="1196340" cy="293688"/>
    <xdr:sp macro="" textlink="">
      <xdr:nvSpPr>
        <xdr:cNvPr id="2" name="Text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5245418" y="1254125"/>
          <a:ext cx="1196340" cy="293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noAutofit/>
        </a:bodyPr>
        <a:lstStyle/>
        <a:p>
          <a:pPr algn="l" rtl="0">
            <a:defRPr sz="1000"/>
          </a:pPr>
          <a:r>
            <a:rPr lang="de-DE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Anlageverzeichnis/Ausweis des</a:t>
          </a:r>
        </a:p>
        <a:p>
          <a:pPr algn="l" rtl="0">
            <a:defRPr sz="1000"/>
          </a:pPr>
          <a:r>
            <a:rPr lang="de-DE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Umlaufvermögens</a:t>
          </a:r>
        </a:p>
        <a:p>
          <a:pPr algn="l" rtl="0">
            <a:defRPr sz="1000"/>
          </a:pPr>
          <a:r>
            <a:rPr lang="de-DE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zur Anlage EÜR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19050</xdr:rowOff>
        </xdr:from>
        <xdr:to>
          <xdr:col>4</xdr:col>
          <xdr:colOff>57150</xdr:colOff>
          <xdr:row>0</xdr:row>
          <xdr:rowOff>200025</xdr:rowOff>
        </xdr:to>
        <xdr:sp macro="" textlink="">
          <xdr:nvSpPr>
            <xdr:cNvPr id="43009" name="btnDrucken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6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19050</xdr:rowOff>
        </xdr:from>
        <xdr:to>
          <xdr:col>14</xdr:col>
          <xdr:colOff>9525</xdr:colOff>
          <xdr:row>0</xdr:row>
          <xdr:rowOff>200025</xdr:rowOff>
        </xdr:to>
        <xdr:sp macro="" textlink="">
          <xdr:nvSpPr>
            <xdr:cNvPr id="43010" name="btnAuswahl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6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Einnahmen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0</xdr:row>
          <xdr:rowOff>19050</xdr:rowOff>
        </xdr:from>
        <xdr:to>
          <xdr:col>24</xdr:col>
          <xdr:colOff>66675</xdr:colOff>
          <xdr:row>0</xdr:row>
          <xdr:rowOff>200025</xdr:rowOff>
        </xdr:to>
        <xdr:sp macro="" textlink="">
          <xdr:nvSpPr>
            <xdr:cNvPr id="43011" name="Button 3" hidden="1">
              <a:extLst>
                <a:ext uri="{63B3BB69-23CF-44E3-9099-C40C66FF867C}">
                  <a14:compatExt spid="_x0000_s43011"/>
                </a:ext>
                <a:ext uri="{FF2B5EF4-FFF2-40B4-BE49-F238E27FC236}">
                  <a16:creationId xmlns:a16="http://schemas.microsoft.com/office/drawing/2014/main" id="{00000000-0008-0000-0600-00000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Ausgaben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0</xdr:row>
          <xdr:rowOff>19050</xdr:rowOff>
        </xdr:from>
        <xdr:to>
          <xdr:col>36</xdr:col>
          <xdr:colOff>0</xdr:colOff>
          <xdr:row>0</xdr:row>
          <xdr:rowOff>200025</xdr:rowOff>
        </xdr:to>
        <xdr:sp macro="" textlink="">
          <xdr:nvSpPr>
            <xdr:cNvPr id="43012" name="Button 4" hidden="1">
              <a:extLst>
                <a:ext uri="{63B3BB69-23CF-44E3-9099-C40C66FF867C}">
                  <a14:compatExt spid="_x0000_s43012"/>
                </a:ext>
                <a:ext uri="{FF2B5EF4-FFF2-40B4-BE49-F238E27FC236}">
                  <a16:creationId xmlns:a16="http://schemas.microsoft.com/office/drawing/2014/main" id="{00000000-0008-0000-0600-00000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Anlageverzeichnis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19050</xdr:rowOff>
        </xdr:from>
        <xdr:to>
          <xdr:col>4</xdr:col>
          <xdr:colOff>57150</xdr:colOff>
          <xdr:row>0</xdr:row>
          <xdr:rowOff>200025</xdr:rowOff>
        </xdr:to>
        <xdr:sp macro="" textlink="">
          <xdr:nvSpPr>
            <xdr:cNvPr id="53249" name="btnDrucken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7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19050</xdr:rowOff>
        </xdr:from>
        <xdr:to>
          <xdr:col>14</xdr:col>
          <xdr:colOff>9525</xdr:colOff>
          <xdr:row>0</xdr:row>
          <xdr:rowOff>200025</xdr:rowOff>
        </xdr:to>
        <xdr:sp macro="" textlink="">
          <xdr:nvSpPr>
            <xdr:cNvPr id="53250" name="btnAuswahl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07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Einnahmen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0</xdr:row>
          <xdr:rowOff>19050</xdr:rowOff>
        </xdr:from>
        <xdr:to>
          <xdr:col>24</xdr:col>
          <xdr:colOff>66675</xdr:colOff>
          <xdr:row>0</xdr:row>
          <xdr:rowOff>200025</xdr:rowOff>
        </xdr:to>
        <xdr:sp macro="" textlink="">
          <xdr:nvSpPr>
            <xdr:cNvPr id="53251" name="Button 3" hidden="1">
              <a:extLst>
                <a:ext uri="{63B3BB69-23CF-44E3-9099-C40C66FF867C}">
                  <a14:compatExt spid="_x0000_s53251"/>
                </a:ext>
                <a:ext uri="{FF2B5EF4-FFF2-40B4-BE49-F238E27FC236}">
                  <a16:creationId xmlns:a16="http://schemas.microsoft.com/office/drawing/2014/main" id="{00000000-0008-0000-0700-00000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Ausgaben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0</xdr:row>
          <xdr:rowOff>19050</xdr:rowOff>
        </xdr:from>
        <xdr:to>
          <xdr:col>36</xdr:col>
          <xdr:colOff>0</xdr:colOff>
          <xdr:row>0</xdr:row>
          <xdr:rowOff>200025</xdr:rowOff>
        </xdr:to>
        <xdr:sp macro="" textlink="">
          <xdr:nvSpPr>
            <xdr:cNvPr id="53252" name="Button 4" hidden="1">
              <a:extLst>
                <a:ext uri="{63B3BB69-23CF-44E3-9099-C40C66FF867C}">
                  <a14:compatExt spid="_x0000_s53252"/>
                </a:ext>
                <a:ext uri="{FF2B5EF4-FFF2-40B4-BE49-F238E27FC236}">
                  <a16:creationId xmlns:a16="http://schemas.microsoft.com/office/drawing/2014/main" id="{00000000-0008-0000-0700-00000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Anlageverzeichnis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19050</xdr:rowOff>
        </xdr:from>
        <xdr:to>
          <xdr:col>4</xdr:col>
          <xdr:colOff>57150</xdr:colOff>
          <xdr:row>0</xdr:row>
          <xdr:rowOff>200025</xdr:rowOff>
        </xdr:to>
        <xdr:sp macro="" textlink="">
          <xdr:nvSpPr>
            <xdr:cNvPr id="45057" name="btnDrucken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8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19050</xdr:rowOff>
        </xdr:from>
        <xdr:to>
          <xdr:col>14</xdr:col>
          <xdr:colOff>9525</xdr:colOff>
          <xdr:row>0</xdr:row>
          <xdr:rowOff>200025</xdr:rowOff>
        </xdr:to>
        <xdr:sp macro="" textlink="">
          <xdr:nvSpPr>
            <xdr:cNvPr id="45058" name="btnAuswahl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8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Einnahmen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0</xdr:row>
          <xdr:rowOff>19050</xdr:rowOff>
        </xdr:from>
        <xdr:to>
          <xdr:col>24</xdr:col>
          <xdr:colOff>66675</xdr:colOff>
          <xdr:row>0</xdr:row>
          <xdr:rowOff>200025</xdr:rowOff>
        </xdr:to>
        <xdr:sp macro="" textlink="">
          <xdr:nvSpPr>
            <xdr:cNvPr id="45059" name="Button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08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Ausgaben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0</xdr:row>
          <xdr:rowOff>19050</xdr:rowOff>
        </xdr:from>
        <xdr:to>
          <xdr:col>36</xdr:col>
          <xdr:colOff>0</xdr:colOff>
          <xdr:row>0</xdr:row>
          <xdr:rowOff>200025</xdr:rowOff>
        </xdr:to>
        <xdr:sp macro="" textlink="">
          <xdr:nvSpPr>
            <xdr:cNvPr id="45060" name="Button 4" hidden="1">
              <a:extLst>
                <a:ext uri="{63B3BB69-23CF-44E3-9099-C40C66FF867C}">
                  <a14:compatExt spid="_x0000_s45060"/>
                </a:ext>
                <a:ext uri="{FF2B5EF4-FFF2-40B4-BE49-F238E27FC236}">
                  <a16:creationId xmlns:a16="http://schemas.microsoft.com/office/drawing/2014/main" id="{00000000-0008-0000-0800-00000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Anlageverzeichnis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eispielbetrieb.de/" TargetMode="External"/><Relationship Id="rId1" Type="http://schemas.openxmlformats.org/officeDocument/2006/relationships/hyperlink" Target="mailto:Meier@beispielbetrieb.de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3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37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3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3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FF00"/>
    <pageSetUpPr fitToPage="1"/>
  </sheetPr>
  <dimension ref="A3:BK50"/>
  <sheetViews>
    <sheetView showRowColHeaders="0" tabSelected="1" topLeftCell="A3" zoomScaleNormal="100" workbookViewId="0">
      <selection activeCell="AE32" sqref="AE32:AI32"/>
    </sheetView>
  </sheetViews>
  <sheetFormatPr baseColWidth="10" defaultColWidth="0" defaultRowHeight="14.25" zeroHeight="1" x14ac:dyDescent="0.2"/>
  <cols>
    <col min="1" max="1" width="2.7109375" style="151" customWidth="1"/>
    <col min="2" max="4" width="2.7109375" style="151" hidden="1" customWidth="1"/>
    <col min="5" max="5" width="6.28515625" style="150" hidden="1" customWidth="1"/>
    <col min="6" max="6" width="2.7109375" style="150" hidden="1" customWidth="1"/>
    <col min="7" max="9" width="2.7109375" style="150" customWidth="1"/>
    <col min="10" max="20" width="2.7109375" style="151" customWidth="1"/>
    <col min="21" max="21" width="0" style="151" hidden="1" customWidth="1"/>
    <col min="22" max="44" width="2.7109375" style="151" customWidth="1"/>
    <col min="45" max="48" width="0" style="151" hidden="1" customWidth="1"/>
    <col min="49" max="55" width="2.7109375" style="151" customWidth="1"/>
    <col min="56" max="61" width="2.7109375" style="151" hidden="1" customWidth="1"/>
    <col min="62" max="62" width="4.7109375" style="151" hidden="1" customWidth="1"/>
    <col min="63" max="63" width="11.140625" style="151" hidden="1" customWidth="1"/>
    <col min="64" max="16384" width="2.7109375" style="151" hidden="1"/>
  </cols>
  <sheetData>
    <row r="3" spans="5:54" x14ac:dyDescent="0.2"/>
    <row r="4" spans="5:54" ht="9.9499999999999993" customHeight="1" thickBot="1" x14ac:dyDescent="0.25">
      <c r="E4" s="151"/>
      <c r="F4" s="151"/>
      <c r="G4" s="151"/>
      <c r="H4" s="151"/>
      <c r="I4" s="151"/>
    </row>
    <row r="5" spans="5:54" ht="24" thickBot="1" x14ac:dyDescent="0.25">
      <c r="G5" s="392" t="s">
        <v>351</v>
      </c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  <c r="AT5" s="393"/>
      <c r="AU5" s="393"/>
      <c r="AV5" s="393"/>
      <c r="AW5" s="393"/>
      <c r="AX5" s="393"/>
      <c r="AY5" s="393"/>
      <c r="AZ5" s="393"/>
      <c r="BA5" s="393"/>
      <c r="BB5" s="394"/>
    </row>
    <row r="6" spans="5:54" ht="9.9499999999999993" customHeight="1" x14ac:dyDescent="0.2">
      <c r="E6" s="151"/>
      <c r="F6" s="151"/>
      <c r="G6" s="185"/>
      <c r="H6" s="151"/>
      <c r="I6" s="151"/>
      <c r="BB6" s="186"/>
    </row>
    <row r="7" spans="5:54" x14ac:dyDescent="0.2">
      <c r="G7" s="187"/>
      <c r="BB7" s="186"/>
    </row>
    <row r="8" spans="5:54" x14ac:dyDescent="0.2">
      <c r="G8" s="187"/>
      <c r="H8" s="152"/>
      <c r="I8" s="153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5"/>
      <c r="BB8" s="186"/>
    </row>
    <row r="9" spans="5:54" x14ac:dyDescent="0.2">
      <c r="G9" s="187"/>
      <c r="H9" s="156"/>
      <c r="I9" s="152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5"/>
      <c r="AD9" s="162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5"/>
      <c r="BA9" s="157"/>
      <c r="BB9" s="186"/>
    </row>
    <row r="10" spans="5:54" x14ac:dyDescent="0.2">
      <c r="E10" s="150" t="s">
        <v>1</v>
      </c>
      <c r="G10" s="187"/>
      <c r="H10" s="156"/>
      <c r="I10" s="156"/>
      <c r="J10" s="384" t="s">
        <v>13</v>
      </c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157"/>
      <c r="AD10" s="163"/>
      <c r="AE10" s="385" t="s">
        <v>23</v>
      </c>
      <c r="AF10" s="385"/>
      <c r="AG10" s="385"/>
      <c r="AH10" s="385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5"/>
      <c r="AW10" s="385"/>
      <c r="AX10" s="385"/>
      <c r="AY10" s="385"/>
      <c r="AZ10" s="157"/>
      <c r="BA10" s="157"/>
      <c r="BB10" s="186"/>
    </row>
    <row r="11" spans="5:54" x14ac:dyDescent="0.2">
      <c r="E11" s="150" t="s">
        <v>2</v>
      </c>
      <c r="G11" s="187"/>
      <c r="H11" s="156"/>
      <c r="I11" s="156"/>
      <c r="J11" s="384" t="s">
        <v>14</v>
      </c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157"/>
      <c r="AD11" s="163"/>
      <c r="AE11" s="385" t="s">
        <v>26</v>
      </c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5"/>
      <c r="AW11" s="385"/>
      <c r="AX11" s="385"/>
      <c r="AY11" s="385"/>
      <c r="AZ11" s="157"/>
      <c r="BA11" s="157"/>
      <c r="BB11" s="186"/>
    </row>
    <row r="12" spans="5:54" x14ac:dyDescent="0.2">
      <c r="E12" s="150" t="s">
        <v>3</v>
      </c>
      <c r="G12" s="187"/>
      <c r="H12" s="156"/>
      <c r="I12" s="156"/>
      <c r="J12" s="384" t="s">
        <v>15</v>
      </c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157"/>
      <c r="AD12" s="163"/>
      <c r="AE12" s="385" t="s">
        <v>27</v>
      </c>
      <c r="AF12" s="385"/>
      <c r="AG12" s="385"/>
      <c r="AH12" s="385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5"/>
      <c r="AW12" s="385"/>
      <c r="AX12" s="385"/>
      <c r="AY12" s="385"/>
      <c r="AZ12" s="157"/>
      <c r="BA12" s="157"/>
      <c r="BB12" s="186"/>
    </row>
    <row r="13" spans="5:54" x14ac:dyDescent="0.2">
      <c r="E13" s="150" t="s">
        <v>3</v>
      </c>
      <c r="G13" s="187"/>
      <c r="H13" s="156"/>
      <c r="I13" s="156"/>
      <c r="J13" s="384" t="s">
        <v>458</v>
      </c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157"/>
      <c r="AD13" s="163"/>
      <c r="AE13" s="385" t="s">
        <v>459</v>
      </c>
      <c r="AF13" s="385"/>
      <c r="AG13" s="385"/>
      <c r="AH13" s="385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  <c r="AW13" s="385"/>
      <c r="AX13" s="385"/>
      <c r="AY13" s="385"/>
      <c r="AZ13" s="157"/>
      <c r="BA13" s="157"/>
      <c r="BB13" s="186"/>
    </row>
    <row r="14" spans="5:54" x14ac:dyDescent="0.2">
      <c r="G14" s="187"/>
      <c r="H14" s="156"/>
      <c r="I14" s="156"/>
      <c r="J14" s="384" t="s">
        <v>16</v>
      </c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157"/>
      <c r="AD14" s="163"/>
      <c r="AE14" s="385" t="s">
        <v>28</v>
      </c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157"/>
      <c r="BA14" s="157"/>
      <c r="BB14" s="186"/>
    </row>
    <row r="15" spans="5:54" x14ac:dyDescent="0.2">
      <c r="G15" s="187"/>
      <c r="H15" s="156"/>
      <c r="I15" s="156"/>
      <c r="J15" s="384" t="s">
        <v>17</v>
      </c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157"/>
      <c r="AD15" s="163"/>
      <c r="AE15" s="385">
        <v>12345</v>
      </c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157"/>
      <c r="BA15" s="157"/>
      <c r="BB15" s="186"/>
    </row>
    <row r="16" spans="5:54" x14ac:dyDescent="0.2">
      <c r="G16" s="187"/>
      <c r="H16" s="156"/>
      <c r="I16" s="156"/>
      <c r="J16" s="384" t="s">
        <v>18</v>
      </c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157"/>
      <c r="AD16" s="163"/>
      <c r="AE16" s="385" t="s">
        <v>29</v>
      </c>
      <c r="AF16" s="385"/>
      <c r="AG16" s="385"/>
      <c r="AH16" s="385"/>
      <c r="AI16" s="385"/>
      <c r="AJ16" s="385"/>
      <c r="AK16" s="385"/>
      <c r="AL16" s="385"/>
      <c r="AM16" s="385"/>
      <c r="AN16" s="385"/>
      <c r="AO16" s="385"/>
      <c r="AP16" s="385"/>
      <c r="AQ16" s="385"/>
      <c r="AR16" s="385"/>
      <c r="AS16" s="385"/>
      <c r="AT16" s="385"/>
      <c r="AU16" s="385"/>
      <c r="AV16" s="385"/>
      <c r="AW16" s="385"/>
      <c r="AX16" s="385"/>
      <c r="AY16" s="385"/>
      <c r="AZ16" s="157"/>
      <c r="BA16" s="157"/>
      <c r="BB16" s="186"/>
    </row>
    <row r="17" spans="5:54" x14ac:dyDescent="0.2">
      <c r="G17" s="187"/>
      <c r="H17" s="156"/>
      <c r="I17" s="156"/>
      <c r="J17" s="384" t="s">
        <v>19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157"/>
      <c r="AD17" s="163"/>
      <c r="AE17" s="386" t="s">
        <v>30</v>
      </c>
      <c r="AF17" s="386"/>
      <c r="AG17" s="386"/>
      <c r="AH17" s="386"/>
      <c r="AI17" s="386"/>
      <c r="AJ17" s="386"/>
      <c r="AK17" s="386"/>
      <c r="AL17" s="386"/>
      <c r="AM17" s="386"/>
      <c r="AN17" s="386"/>
      <c r="AO17" s="386"/>
      <c r="AP17" s="386"/>
      <c r="AQ17" s="386"/>
      <c r="AR17" s="386"/>
      <c r="AS17" s="386"/>
      <c r="AT17" s="386"/>
      <c r="AU17" s="386"/>
      <c r="AV17" s="386"/>
      <c r="AW17" s="386"/>
      <c r="AX17" s="386"/>
      <c r="AY17" s="386"/>
      <c r="AZ17" s="157"/>
      <c r="BA17" s="157"/>
      <c r="BB17" s="186"/>
    </row>
    <row r="18" spans="5:54" x14ac:dyDescent="0.2">
      <c r="G18" s="187"/>
      <c r="H18" s="156"/>
      <c r="I18" s="156"/>
      <c r="J18" s="384" t="s">
        <v>20</v>
      </c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157"/>
      <c r="AD18" s="163"/>
      <c r="AE18" s="386" t="s">
        <v>31</v>
      </c>
      <c r="AF18" s="386"/>
      <c r="AG18" s="386"/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6"/>
      <c r="AS18" s="386"/>
      <c r="AT18" s="386"/>
      <c r="AU18" s="386"/>
      <c r="AV18" s="386"/>
      <c r="AW18" s="386"/>
      <c r="AX18" s="386"/>
      <c r="AY18" s="386"/>
      <c r="AZ18" s="157"/>
      <c r="BA18" s="157"/>
      <c r="BB18" s="186"/>
    </row>
    <row r="19" spans="5:54" ht="15" x14ac:dyDescent="0.25">
      <c r="G19" s="187"/>
      <c r="H19" s="156"/>
      <c r="I19" s="156"/>
      <c r="J19" s="384" t="s">
        <v>21</v>
      </c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157"/>
      <c r="AD19" s="163"/>
      <c r="AE19" s="387" t="s">
        <v>32</v>
      </c>
      <c r="AF19" s="385"/>
      <c r="AG19" s="385"/>
      <c r="AH19" s="385"/>
      <c r="AI19" s="385"/>
      <c r="AJ19" s="385"/>
      <c r="AK19" s="385"/>
      <c r="AL19" s="385"/>
      <c r="AM19" s="385"/>
      <c r="AN19" s="385"/>
      <c r="AO19" s="385"/>
      <c r="AP19" s="385"/>
      <c r="AQ19" s="385"/>
      <c r="AR19" s="385"/>
      <c r="AS19" s="385"/>
      <c r="AT19" s="385"/>
      <c r="AU19" s="385"/>
      <c r="AV19" s="385"/>
      <c r="AW19" s="385"/>
      <c r="AX19" s="385"/>
      <c r="AY19" s="385"/>
      <c r="AZ19" s="157"/>
      <c r="BA19" s="157"/>
      <c r="BB19" s="186"/>
    </row>
    <row r="20" spans="5:54" ht="15" x14ac:dyDescent="0.25">
      <c r="G20" s="187"/>
      <c r="H20" s="156"/>
      <c r="I20" s="156"/>
      <c r="J20" s="384" t="s">
        <v>22</v>
      </c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157"/>
      <c r="AD20" s="163"/>
      <c r="AE20" s="387" t="s">
        <v>33</v>
      </c>
      <c r="AF20" s="385"/>
      <c r="AG20" s="385"/>
      <c r="AH20" s="385"/>
      <c r="AI20" s="385"/>
      <c r="AJ20" s="385"/>
      <c r="AK20" s="385"/>
      <c r="AL20" s="385"/>
      <c r="AM20" s="385"/>
      <c r="AN20" s="385"/>
      <c r="AO20" s="385"/>
      <c r="AP20" s="385"/>
      <c r="AQ20" s="385"/>
      <c r="AR20" s="385"/>
      <c r="AS20" s="385"/>
      <c r="AT20" s="385"/>
      <c r="AU20" s="385"/>
      <c r="AV20" s="385"/>
      <c r="AW20" s="385"/>
      <c r="AX20" s="385"/>
      <c r="AY20" s="385"/>
      <c r="AZ20" s="157"/>
      <c r="BA20" s="157"/>
      <c r="BB20" s="186"/>
    </row>
    <row r="21" spans="5:54" x14ac:dyDescent="0.2">
      <c r="G21" s="187"/>
      <c r="H21" s="156"/>
      <c r="I21" s="158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1"/>
      <c r="AD21" s="164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157"/>
      <c r="BB21" s="186"/>
    </row>
    <row r="22" spans="5:54" x14ac:dyDescent="0.2">
      <c r="G22" s="187"/>
      <c r="H22" s="158"/>
      <c r="I22" s="159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1"/>
      <c r="BB22" s="186"/>
    </row>
    <row r="23" spans="5:54" x14ac:dyDescent="0.2">
      <c r="G23" s="187"/>
      <c r="BB23" s="186"/>
    </row>
    <row r="24" spans="5:54" hidden="1" x14ac:dyDescent="0.2">
      <c r="G24" s="187"/>
      <c r="BB24" s="186"/>
    </row>
    <row r="25" spans="5:54" hidden="1" x14ac:dyDescent="0.2">
      <c r="G25" s="187"/>
      <c r="BB25" s="186"/>
    </row>
    <row r="26" spans="5:54" x14ac:dyDescent="0.2">
      <c r="G26" s="187"/>
      <c r="H26" s="152"/>
      <c r="I26" s="153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5"/>
      <c r="BB26" s="186"/>
    </row>
    <row r="27" spans="5:54" x14ac:dyDescent="0.2">
      <c r="G27" s="187"/>
      <c r="H27" s="156"/>
      <c r="I27" s="165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5"/>
      <c r="AD27" s="162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5"/>
      <c r="BA27" s="157"/>
      <c r="BB27" s="186"/>
    </row>
    <row r="28" spans="5:54" ht="15" x14ac:dyDescent="0.25">
      <c r="E28" s="150" t="s">
        <v>52</v>
      </c>
      <c r="G28" s="187"/>
      <c r="H28" s="156"/>
      <c r="I28" s="166"/>
      <c r="J28" s="151" t="s">
        <v>45</v>
      </c>
      <c r="AB28" s="157"/>
      <c r="AD28" s="163"/>
      <c r="AE28" s="388">
        <v>2025</v>
      </c>
      <c r="AF28" s="388"/>
      <c r="AG28" s="388"/>
      <c r="AH28" s="388"/>
      <c r="AI28" s="388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310"/>
      <c r="AU28" s="310"/>
      <c r="AV28" s="310"/>
      <c r="AW28" s="310"/>
      <c r="AX28" s="310"/>
      <c r="AY28" s="310"/>
      <c r="AZ28" s="157"/>
      <c r="BA28" s="157"/>
      <c r="BB28" s="186"/>
    </row>
    <row r="29" spans="5:54" x14ac:dyDescent="0.2">
      <c r="G29" s="187"/>
      <c r="H29" s="156"/>
      <c r="I29" s="166"/>
      <c r="J29" s="151" t="s">
        <v>44</v>
      </c>
      <c r="AB29" s="157"/>
      <c r="AD29" s="163"/>
      <c r="AE29" s="389" t="s">
        <v>48</v>
      </c>
      <c r="AF29" s="389"/>
      <c r="AG29" s="389"/>
      <c r="AH29" s="389"/>
      <c r="AI29" s="389"/>
      <c r="AJ29" s="389"/>
      <c r="AK29" s="389"/>
      <c r="AL29" s="389"/>
      <c r="AM29" s="389"/>
      <c r="AN29" s="389"/>
      <c r="AO29" s="389"/>
      <c r="AP29" s="389"/>
      <c r="AQ29" s="389"/>
      <c r="AR29" s="389"/>
      <c r="AS29" s="389"/>
      <c r="AT29" s="389"/>
      <c r="AU29" s="389"/>
      <c r="AV29" s="389"/>
      <c r="AW29" s="389"/>
      <c r="AX29" s="389"/>
      <c r="AY29" s="389"/>
      <c r="AZ29" s="157"/>
      <c r="BA29" s="157"/>
      <c r="BB29" s="186"/>
    </row>
    <row r="30" spans="5:54" x14ac:dyDescent="0.2">
      <c r="G30" s="187"/>
      <c r="H30" s="156"/>
      <c r="I30" s="166"/>
      <c r="J30" s="151" t="s">
        <v>46</v>
      </c>
      <c r="AB30" s="157"/>
      <c r="AD30" s="163"/>
      <c r="AE30" s="385" t="s">
        <v>42</v>
      </c>
      <c r="AF30" s="385"/>
      <c r="AG30" s="385"/>
      <c r="AH30" s="385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5"/>
      <c r="AW30" s="385"/>
      <c r="AX30" s="385"/>
      <c r="AY30" s="385"/>
      <c r="AZ30" s="157"/>
      <c r="BA30" s="157"/>
      <c r="BB30" s="186"/>
    </row>
    <row r="31" spans="5:54" x14ac:dyDescent="0.2">
      <c r="G31" s="187"/>
      <c r="H31" s="156"/>
      <c r="I31" s="166"/>
      <c r="J31" s="151" t="s">
        <v>50</v>
      </c>
      <c r="AB31" s="157"/>
      <c r="AD31" s="163"/>
      <c r="AE31" s="385"/>
      <c r="AF31" s="385"/>
      <c r="AG31" s="385"/>
      <c r="AH31" s="385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5"/>
      <c r="AW31" s="385"/>
      <c r="AX31" s="385"/>
      <c r="AY31" s="385"/>
      <c r="AZ31" s="157"/>
      <c r="BA31" s="157"/>
      <c r="BB31" s="186"/>
    </row>
    <row r="32" spans="5:54" x14ac:dyDescent="0.2">
      <c r="G32" s="187"/>
      <c r="H32" s="156"/>
      <c r="I32" s="166"/>
      <c r="J32" s="151" t="s">
        <v>120</v>
      </c>
      <c r="AB32" s="157"/>
      <c r="AD32" s="163"/>
      <c r="AE32" s="390">
        <f>+IF(ISNUMBER($AE$28),(DATE($AE$28-1,12,21)),"")</f>
        <v>45647</v>
      </c>
      <c r="AF32" s="391"/>
      <c r="AG32" s="391"/>
      <c r="AH32" s="391"/>
      <c r="AI32" s="391"/>
      <c r="AJ32" s="310"/>
      <c r="AK32" s="310"/>
      <c r="AL32" s="310"/>
      <c r="AM32" s="310"/>
      <c r="AN32" s="310"/>
      <c r="AO32" s="310"/>
      <c r="AP32" s="310"/>
      <c r="AQ32" s="310"/>
      <c r="AR32" s="310"/>
      <c r="AS32" s="310"/>
      <c r="AT32" s="310"/>
      <c r="AU32" s="310"/>
      <c r="AV32" s="310"/>
      <c r="AW32" s="310"/>
      <c r="AX32" s="310"/>
      <c r="AY32" s="310"/>
      <c r="AZ32" s="157"/>
      <c r="BA32" s="157"/>
      <c r="BB32" s="186"/>
    </row>
    <row r="33" spans="5:54" x14ac:dyDescent="0.2">
      <c r="G33" s="187"/>
      <c r="H33" s="156"/>
      <c r="I33" s="166"/>
      <c r="J33" s="151" t="s">
        <v>121</v>
      </c>
      <c r="AB33" s="157"/>
      <c r="AD33" s="163"/>
      <c r="AE33" s="390">
        <f>+IF(ISNUMBER($AE$28),(DATE($AE$28+1,1,10)),"")</f>
        <v>46032</v>
      </c>
      <c r="AF33" s="391"/>
      <c r="AG33" s="391"/>
      <c r="AH33" s="391"/>
      <c r="AI33" s="391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310"/>
      <c r="AY33" s="310"/>
      <c r="AZ33" s="157"/>
      <c r="BA33" s="157"/>
      <c r="BB33" s="186"/>
    </row>
    <row r="34" spans="5:54" x14ac:dyDescent="0.2">
      <c r="E34" s="150" t="s">
        <v>133</v>
      </c>
      <c r="G34" s="187"/>
      <c r="H34" s="156"/>
      <c r="I34" s="166"/>
      <c r="J34" s="384" t="s">
        <v>344</v>
      </c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157"/>
      <c r="AD34" s="163"/>
      <c r="AE34" s="385" t="s">
        <v>43</v>
      </c>
      <c r="AF34" s="385"/>
      <c r="AG34" s="385"/>
      <c r="AH34" s="385"/>
      <c r="AI34" s="385"/>
      <c r="AJ34" s="385"/>
      <c r="AK34" s="385"/>
      <c r="AL34" s="385"/>
      <c r="AM34" s="188"/>
      <c r="AN34" s="310"/>
      <c r="AO34" s="310"/>
      <c r="AP34" s="310"/>
      <c r="AQ34" s="310"/>
      <c r="AR34" s="310"/>
      <c r="AS34" s="310"/>
      <c r="AT34" s="310"/>
      <c r="AU34" s="310"/>
      <c r="AV34" s="310"/>
      <c r="AW34" s="310"/>
      <c r="AX34" s="310"/>
      <c r="AY34" s="310"/>
      <c r="AZ34" s="157"/>
      <c r="BA34" s="157"/>
      <c r="BB34" s="186"/>
    </row>
    <row r="35" spans="5:54" x14ac:dyDescent="0.2">
      <c r="E35" s="150" t="s">
        <v>0</v>
      </c>
      <c r="G35" s="187"/>
      <c r="H35" s="156"/>
      <c r="I35" s="166"/>
      <c r="J35" s="384" t="str">
        <f>+IF(AE34="1 - Ja","Abweichender Beginn der Geschäftstätigkeit:","BeginndesGeschäftsjahrs:")</f>
        <v>BeginndesGeschäftsjahrs:</v>
      </c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157"/>
      <c r="AD35" s="163"/>
      <c r="AE35" s="396">
        <f>+IF(AND(ISNUMBER(AE28),AE34="2 - Nein"),DATE(AE28,1,1),"")</f>
        <v>45658</v>
      </c>
      <c r="AF35" s="385"/>
      <c r="AG35" s="385"/>
      <c r="AH35" s="385"/>
      <c r="AI35" s="385"/>
      <c r="AJ35" s="395"/>
      <c r="AK35" s="395"/>
      <c r="AL35" s="395"/>
      <c r="AM35" s="395"/>
      <c r="AN35" s="395"/>
      <c r="AO35" s="395"/>
      <c r="AP35" s="395"/>
      <c r="AQ35" s="395"/>
      <c r="AR35" s="395"/>
      <c r="AS35" s="395"/>
      <c r="AT35" s="395"/>
      <c r="AU35" s="395"/>
      <c r="AV35" s="395"/>
      <c r="AW35" s="395"/>
      <c r="AX35" s="395"/>
      <c r="AY35" s="395"/>
      <c r="AZ35" s="157"/>
      <c r="BA35" s="157"/>
      <c r="BB35" s="186"/>
    </row>
    <row r="36" spans="5:54" x14ac:dyDescent="0.2">
      <c r="E36" s="150" t="s">
        <v>4</v>
      </c>
      <c r="G36" s="187"/>
      <c r="H36" s="156"/>
      <c r="I36" s="166"/>
      <c r="J36" s="384" t="str">
        <f>+IF(AE34="1 - Ja","Abweichendes Ende der Geschäftstätigkeit:","Ende des Geschäftsjahrs:")</f>
        <v>Ende des Geschäftsjahrs:</v>
      </c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157"/>
      <c r="AD36" s="163"/>
      <c r="AE36" s="396">
        <f>+IF(AND(ISNUMBER(AE28),AE34="2 - Nein"),DATE(AE28,12,31),"")</f>
        <v>46022</v>
      </c>
      <c r="AF36" s="385"/>
      <c r="AG36" s="385"/>
      <c r="AH36" s="385"/>
      <c r="AI36" s="385"/>
      <c r="AJ36" s="395"/>
      <c r="AK36" s="395"/>
      <c r="AL36" s="395"/>
      <c r="AM36" s="395"/>
      <c r="AN36" s="395"/>
      <c r="AO36" s="395"/>
      <c r="AP36" s="395"/>
      <c r="AQ36" s="395"/>
      <c r="AR36" s="395"/>
      <c r="AS36" s="395"/>
      <c r="AT36" s="395"/>
      <c r="AU36" s="395"/>
      <c r="AV36" s="395"/>
      <c r="AW36" s="395"/>
      <c r="AX36" s="395"/>
      <c r="AY36" s="395"/>
      <c r="AZ36" s="157"/>
      <c r="BA36" s="157"/>
      <c r="BB36" s="186"/>
    </row>
    <row r="37" spans="5:54" x14ac:dyDescent="0.2">
      <c r="E37" s="150" t="s">
        <v>5</v>
      </c>
      <c r="G37" s="187"/>
      <c r="H37" s="156"/>
      <c r="I37" s="166"/>
      <c r="J37" s="384" t="s">
        <v>345</v>
      </c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157"/>
      <c r="AD37" s="163"/>
      <c r="AE37" s="385" t="s">
        <v>34</v>
      </c>
      <c r="AF37" s="385"/>
      <c r="AG37" s="385"/>
      <c r="AH37" s="385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5"/>
      <c r="AW37" s="385"/>
      <c r="AX37" s="385"/>
      <c r="AY37" s="385"/>
      <c r="AZ37" s="157"/>
      <c r="BA37" s="157"/>
      <c r="BB37" s="186"/>
    </row>
    <row r="38" spans="5:54" x14ac:dyDescent="0.2">
      <c r="E38" s="150" t="s">
        <v>6</v>
      </c>
      <c r="G38" s="187"/>
      <c r="H38" s="156"/>
      <c r="I38" s="166"/>
      <c r="J38" s="384" t="s">
        <v>346</v>
      </c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157"/>
      <c r="AD38" s="163"/>
      <c r="AE38" s="385" t="s">
        <v>317</v>
      </c>
      <c r="AF38" s="385"/>
      <c r="AG38" s="385"/>
      <c r="AH38" s="385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5"/>
      <c r="AW38" s="385"/>
      <c r="AX38" s="385"/>
      <c r="AY38" s="385"/>
      <c r="AZ38" s="157"/>
      <c r="BA38" s="157"/>
      <c r="BB38" s="186"/>
    </row>
    <row r="39" spans="5:54" x14ac:dyDescent="0.2">
      <c r="E39" s="150" t="s">
        <v>7</v>
      </c>
      <c r="G39" s="187"/>
      <c r="H39" s="156"/>
      <c r="I39" s="166"/>
      <c r="J39" s="384" t="s">
        <v>347</v>
      </c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157"/>
      <c r="AD39" s="163"/>
      <c r="AE39" s="385" t="s">
        <v>41</v>
      </c>
      <c r="AF39" s="385"/>
      <c r="AG39" s="385"/>
      <c r="AH39" s="385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5"/>
      <c r="AW39" s="385"/>
      <c r="AX39" s="385"/>
      <c r="AY39" s="385"/>
      <c r="AZ39" s="157"/>
      <c r="BA39" s="157"/>
      <c r="BB39" s="186"/>
    </row>
    <row r="40" spans="5:54" x14ac:dyDescent="0.2">
      <c r="E40" s="150" t="s">
        <v>9</v>
      </c>
      <c r="G40" s="187"/>
      <c r="H40" s="156"/>
      <c r="I40" s="166"/>
      <c r="J40" s="384" t="s">
        <v>348</v>
      </c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157"/>
      <c r="AD40" s="163"/>
      <c r="AE40" s="385" t="s">
        <v>450</v>
      </c>
      <c r="AF40" s="385"/>
      <c r="AG40" s="385"/>
      <c r="AH40" s="385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5"/>
      <c r="AW40" s="385"/>
      <c r="AX40" s="385"/>
      <c r="AY40" s="385"/>
      <c r="AZ40" s="157"/>
      <c r="BA40" s="157"/>
      <c r="BB40" s="186"/>
    </row>
    <row r="41" spans="5:54" x14ac:dyDescent="0.2">
      <c r="E41" s="150" t="s">
        <v>11</v>
      </c>
      <c r="G41" s="187"/>
      <c r="H41" s="156"/>
      <c r="I41" s="166"/>
      <c r="J41" s="384" t="s">
        <v>349</v>
      </c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157"/>
      <c r="AD41" s="163"/>
      <c r="AE41" s="385" t="s">
        <v>43</v>
      </c>
      <c r="AF41" s="385"/>
      <c r="AG41" s="385"/>
      <c r="AH41" s="385"/>
      <c r="AI41" s="395"/>
      <c r="AJ41" s="395"/>
      <c r="AK41" s="395"/>
      <c r="AL41" s="395"/>
      <c r="AM41" s="395"/>
      <c r="AN41" s="395"/>
      <c r="AO41" s="395"/>
      <c r="AP41" s="395"/>
      <c r="AQ41" s="395"/>
      <c r="AR41" s="395"/>
      <c r="AS41" s="395"/>
      <c r="AT41" s="395"/>
      <c r="AU41" s="395"/>
      <c r="AV41" s="395"/>
      <c r="AW41" s="395"/>
      <c r="AX41" s="395"/>
      <c r="AY41" s="395"/>
      <c r="AZ41" s="157"/>
      <c r="BA41" s="157"/>
      <c r="BB41" s="186"/>
    </row>
    <row r="42" spans="5:54" x14ac:dyDescent="0.2">
      <c r="E42" s="150" t="s">
        <v>12</v>
      </c>
      <c r="G42" s="187"/>
      <c r="H42" s="156"/>
      <c r="I42" s="166"/>
      <c r="J42" s="384" t="s">
        <v>350</v>
      </c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157"/>
      <c r="AD42" s="163"/>
      <c r="AE42" s="385" t="s">
        <v>43</v>
      </c>
      <c r="AF42" s="385"/>
      <c r="AG42" s="385"/>
      <c r="AH42" s="385"/>
      <c r="AI42" s="395"/>
      <c r="AJ42" s="395"/>
      <c r="AK42" s="395"/>
      <c r="AL42" s="395"/>
      <c r="AM42" s="395"/>
      <c r="AN42" s="395"/>
      <c r="AO42" s="395"/>
      <c r="AP42" s="395"/>
      <c r="AQ42" s="395"/>
      <c r="AR42" s="395"/>
      <c r="AS42" s="395"/>
      <c r="AT42" s="395"/>
      <c r="AU42" s="395"/>
      <c r="AV42" s="395"/>
      <c r="AW42" s="395"/>
      <c r="AX42" s="395"/>
      <c r="AY42" s="395"/>
      <c r="AZ42" s="157"/>
      <c r="BA42" s="157"/>
      <c r="BB42" s="186"/>
    </row>
    <row r="43" spans="5:54" x14ac:dyDescent="0.2">
      <c r="G43" s="187"/>
      <c r="H43" s="156"/>
      <c r="I43" s="167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1"/>
      <c r="AD43" s="164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1"/>
      <c r="BA43" s="157"/>
      <c r="BB43" s="186"/>
    </row>
    <row r="44" spans="5:54" x14ac:dyDescent="0.2">
      <c r="G44" s="187"/>
      <c r="H44" s="168"/>
      <c r="I44" s="169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1"/>
      <c r="BB44" s="186"/>
    </row>
    <row r="45" spans="5:54" ht="15" thickBot="1" x14ac:dyDescent="0.25">
      <c r="G45" s="189"/>
      <c r="H45" s="190"/>
      <c r="I45" s="190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2"/>
    </row>
    <row r="46" spans="5:54" ht="6" customHeight="1" x14ac:dyDescent="0.2"/>
    <row r="47" spans="5:54" x14ac:dyDescent="0.2">
      <c r="G47" s="150" t="s">
        <v>449</v>
      </c>
    </row>
    <row r="48" spans="5:54" x14ac:dyDescent="0.2">
      <c r="G48" s="150" t="s">
        <v>377</v>
      </c>
    </row>
    <row r="49" spans="7:7" x14ac:dyDescent="0.2">
      <c r="G49" s="150" t="s">
        <v>378</v>
      </c>
    </row>
    <row r="50" spans="7:7" ht="3.75" customHeight="1" x14ac:dyDescent="0.2"/>
  </sheetData>
  <sheetProtection selectLockedCells="1"/>
  <mergeCells count="51">
    <mergeCell ref="AE13:AY13"/>
    <mergeCell ref="G5:BB5"/>
    <mergeCell ref="AE41:AH41"/>
    <mergeCell ref="AI41:AY41"/>
    <mergeCell ref="AE42:AH42"/>
    <mergeCell ref="AI42:AY42"/>
    <mergeCell ref="AJ35:AY35"/>
    <mergeCell ref="AJ36:AY36"/>
    <mergeCell ref="AE35:AI35"/>
    <mergeCell ref="AE36:AI36"/>
    <mergeCell ref="AE12:AY12"/>
    <mergeCell ref="AE14:AY14"/>
    <mergeCell ref="AE15:AY15"/>
    <mergeCell ref="AE16:AY16"/>
    <mergeCell ref="AE31:AY31"/>
    <mergeCell ref="AE37:AY37"/>
    <mergeCell ref="AE40:AY40"/>
    <mergeCell ref="AE39:AY39"/>
    <mergeCell ref="AE17:AY17"/>
    <mergeCell ref="AE18:AY18"/>
    <mergeCell ref="AE19:AY19"/>
    <mergeCell ref="AE20:AY20"/>
    <mergeCell ref="AE38:AY38"/>
    <mergeCell ref="AE34:AL34"/>
    <mergeCell ref="AE28:AI28"/>
    <mergeCell ref="AE29:AY29"/>
    <mergeCell ref="AE32:AI32"/>
    <mergeCell ref="AE33:AI33"/>
    <mergeCell ref="AE30:AY30"/>
    <mergeCell ref="AE10:AY10"/>
    <mergeCell ref="AE11:AY11"/>
    <mergeCell ref="J42:AA42"/>
    <mergeCell ref="J17:AA17"/>
    <mergeCell ref="J18:AA18"/>
    <mergeCell ref="J19:AA19"/>
    <mergeCell ref="J20:AA20"/>
    <mergeCell ref="J35:AA35"/>
    <mergeCell ref="J36:AA36"/>
    <mergeCell ref="J37:AA37"/>
    <mergeCell ref="J38:AA38"/>
    <mergeCell ref="J39:AA39"/>
    <mergeCell ref="J40:AA40"/>
    <mergeCell ref="J41:AA41"/>
    <mergeCell ref="J34:AA34"/>
    <mergeCell ref="J16:AA16"/>
    <mergeCell ref="J10:AA10"/>
    <mergeCell ref="J11:AA11"/>
    <mergeCell ref="J12:AA12"/>
    <mergeCell ref="J14:AA14"/>
    <mergeCell ref="J15:AA15"/>
    <mergeCell ref="J13:AA13"/>
  </mergeCells>
  <conditionalFormatting sqref="AE35:AI36">
    <cfRule type="expression" dxfId="15" priority="1">
      <formula>$AE$34="1 - Ja"</formula>
    </cfRule>
  </conditionalFormatting>
  <hyperlinks>
    <hyperlink ref="AE19" r:id="rId1" xr:uid="{00000000-0004-0000-0000-000000000000}"/>
    <hyperlink ref="AE20" r:id="rId2" xr:uid="{00000000-0004-0000-0000-000001000000}"/>
  </hyperlinks>
  <pageMargins left="0.51181102362204722" right="0.51181102362204722" top="0.74803149606299213" bottom="0.74803149606299213" header="0.31496062992125984" footer="0.31496062992125984"/>
  <pageSetup paperSize="9" scale="78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9" r:id="rId6" name="btnDrucken">
              <controlPr defaultSize="0" print="0" autoFill="0" autoPict="0" macro="[0]!mkr_Drucken">
                <anchor moveWithCells="1">
                  <from>
                    <xdr:col>7</xdr:col>
                    <xdr:colOff>38100</xdr:colOff>
                    <xdr:row>4</xdr:row>
                    <xdr:rowOff>57150</xdr:rowOff>
                  </from>
                  <to>
                    <xdr:col>10</xdr:col>
                    <xdr:colOff>76200</xdr:colOff>
                    <xdr:row>4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'Interne Parmeter'!$B$11:$B$17</xm:f>
          </x14:formula1>
          <xm:sqref>AE28:AI28</xm:sqref>
        </x14:dataValidation>
        <x14:dataValidation type="list" allowBlank="1" showInputMessage="1" showErrorMessage="1" promptTitle="Steuerpflichtiger" prompt="Hier bitte den Steuerpflichtigen auswählen." xr:uid="{00000000-0002-0000-0000-000001000000}">
          <x14:formula1>
            <xm:f>'Interne Parmeter'!$B$25:$B$27</xm:f>
          </x14:formula1>
          <xm:sqref>AE40:AY40</xm:sqref>
        </x14:dataValidation>
        <x14:dataValidation type="list" allowBlank="1" showInputMessage="1" showErrorMessage="1" promptTitle="Einkunftsart" prompt="Hier bitte die Einkunftsart wählen." xr:uid="{00000000-0002-0000-0000-000002000000}">
          <x14:formula1>
            <xm:f>'Interne Parmeter'!$B$30:$B$32</xm:f>
          </x14:formula1>
          <xm:sqref>AE39:AY39</xm:sqref>
        </x14:dataValidation>
        <x14:dataValidation type="list" allowBlank="1" showInputMessage="1" showErrorMessage="1" promptTitle="Betrieb beendet?" prompt="Hier bitte auwählen, ob der Betrieb beendet wurde." xr:uid="{00000000-0002-0000-0000-000003000000}">
          <x14:formula1>
            <xm:f>'Interne Parmeter'!$B$7:$B$8</xm:f>
          </x14:formula1>
          <xm:sqref>AE41:AH41</xm:sqref>
        </x14:dataValidation>
        <x14:dataValidation type="list" allowBlank="1" showInputMessage="1" showErrorMessage="1" promptTitle="Grundstücke veräußert?" prompt="Hier bitte auwählen, ob Grundstücke veräußert wurden." xr:uid="{00000000-0002-0000-0000-000004000000}">
          <x14:formula1>
            <xm:f>'Interne Parmeter'!$B$7:$B$8</xm:f>
          </x14:formula1>
          <xm:sqref>AE42:AH42</xm:sqref>
        </x14:dataValidation>
        <x14:dataValidation type="list" allowBlank="1" showInputMessage="1" showErrorMessage="1" xr:uid="{00000000-0002-0000-0000-000005000000}">
          <x14:formula1>
            <xm:f>'Interne Parmeter'!$B$35:$B$36</xm:f>
          </x14:formula1>
          <xm:sqref>AE29:AY29</xm:sqref>
        </x14:dataValidation>
        <x14:dataValidation type="list" allowBlank="1" showInputMessage="1" showErrorMessage="1" promptTitle="Zeitraum für USt-Voranmeldung" prompt="Bei Vorsteuerabzugsfähigkeit hier bitte den Zeitraum für die USt-Voranmeldung auswählen." xr:uid="{00000000-0002-0000-0000-000006000000}">
          <x14:formula1>
            <xm:f>'Interne Parmeter'!$B$39:$B$40</xm:f>
          </x14:formula1>
          <xm:sqref>AE31</xm:sqref>
        </x14:dataValidation>
        <x14:dataValidation type="list" allowBlank="1" showInputMessage="1" showErrorMessage="1" xr:uid="{00000000-0002-0000-0000-000007000000}">
          <x14:formula1>
            <xm:f>'Interne Parmeter'!$B$7:$B$8</xm:f>
          </x14:formula1>
          <xm:sqref>AE34:AL34 AE30</xm:sqref>
        </x14:dataValidation>
        <x14:dataValidation type="date" allowBlank="1" showInputMessage="1" showErrorMessage="1" xr:uid="{00000000-0002-0000-0000-000008000000}">
          <x14:formula1>
            <xm:f>'Interne Parmeter'!B20</xm:f>
          </x14:formula1>
          <x14:formula2>
            <xm:f>'Interne Parmeter'!B21</xm:f>
          </x14:formula2>
          <xm:sqref>AE35:AI35</xm:sqref>
        </x14:dataValidation>
        <x14:dataValidation type="date" allowBlank="1" showInputMessage="1" showErrorMessage="1" promptTitle="Ende der Geschäftstätigkeit" prompt="Hier ist nur eine Eingabe erforderlich, wenn die Geschäftstätigkeit im Berichtsjahr beendet wurde." xr:uid="{00000000-0002-0000-0000-000009000000}">
          <x14:formula1>
            <xm:f>AE35</xm:f>
          </x14:formula1>
          <x14:formula2>
            <xm:f>'Interne Parmeter'!J24</xm:f>
          </x14:formula2>
          <xm:sqref>AE36:AI36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theme="5" tint="0.59999389629810485"/>
    <pageSetUpPr fitToPage="1"/>
  </sheetPr>
  <dimension ref="A1:BZ97"/>
  <sheetViews>
    <sheetView showGridLines="0" showRowColHeaders="0" zoomScale="120" zoomScaleNormal="120" workbookViewId="0">
      <pane ySplit="1" topLeftCell="A2" activePane="bottomLeft" state="frozenSplit"/>
      <selection activeCell="CC43" sqref="CC43"/>
      <selection pane="bottomLeft" activeCell="A2" sqref="A2"/>
    </sheetView>
  </sheetViews>
  <sheetFormatPr baseColWidth="10" defaultColWidth="11.42578125" defaultRowHeight="21.75" customHeight="1" x14ac:dyDescent="0.2"/>
  <cols>
    <col min="1" max="1" width="0.85546875" style="27" customWidth="1"/>
    <col min="2" max="2" width="2.42578125" style="27" customWidth="1"/>
    <col min="3" max="4" width="2.7109375" style="27" customWidth="1"/>
    <col min="5" max="5" width="2.42578125" style="344" customWidth="1"/>
    <col min="6" max="6" width="0.85546875" style="27" customWidth="1"/>
    <col min="7" max="7" width="1.85546875" style="27" customWidth="1"/>
    <col min="8" max="8" width="1.5703125" style="27" customWidth="1"/>
    <col min="9" max="9" width="1" style="27" customWidth="1"/>
    <col min="10" max="10" width="0.42578125" style="27" customWidth="1"/>
    <col min="11" max="11" width="2.140625" style="27" customWidth="1"/>
    <col min="12" max="12" width="2" style="27" customWidth="1"/>
    <col min="13" max="13" width="0.7109375" style="27" customWidth="1"/>
    <col min="14" max="14" width="1.28515625" style="27" customWidth="1"/>
    <col min="15" max="15" width="1" style="27" customWidth="1"/>
    <col min="16" max="16" width="1.7109375" style="27" customWidth="1"/>
    <col min="17" max="17" width="1.28515625" style="27" customWidth="1"/>
    <col min="18" max="18" width="1.7109375" style="27" customWidth="1"/>
    <col min="19" max="19" width="0.7109375" style="27" customWidth="1"/>
    <col min="20" max="20" width="1.42578125" style="27" customWidth="1"/>
    <col min="21" max="21" width="1.140625" style="27" customWidth="1"/>
    <col min="22" max="22" width="2" style="27" customWidth="1"/>
    <col min="23" max="23" width="1" style="27" customWidth="1"/>
    <col min="24" max="24" width="1.140625" style="27" customWidth="1"/>
    <col min="25" max="25" width="1.5703125" style="27" customWidth="1"/>
    <col min="26" max="26" width="0.7109375" style="27" customWidth="1"/>
    <col min="27" max="27" width="1.7109375" style="27" customWidth="1"/>
    <col min="28" max="28" width="1.85546875" style="27" customWidth="1"/>
    <col min="29" max="29" width="0.7109375" style="27" customWidth="1"/>
    <col min="30" max="30" width="1.5703125" style="27" customWidth="1"/>
    <col min="31" max="31" width="0.85546875" style="27" customWidth="1"/>
    <col min="32" max="32" width="1.85546875" style="27" customWidth="1"/>
    <col min="33" max="33" width="1" style="27" customWidth="1"/>
    <col min="34" max="34" width="2" style="27" customWidth="1"/>
    <col min="35" max="35" width="0.7109375" style="27" customWidth="1"/>
    <col min="36" max="36" width="1.85546875" style="27" customWidth="1"/>
    <col min="37" max="37" width="0.7109375" style="27" customWidth="1"/>
    <col min="38" max="38" width="1.5703125" style="27" customWidth="1"/>
    <col min="39" max="39" width="0.7109375" style="27" customWidth="1"/>
    <col min="40" max="40" width="2" style="27" customWidth="1"/>
    <col min="41" max="41" width="1" style="27" customWidth="1"/>
    <col min="42" max="42" width="1.85546875" style="27" customWidth="1"/>
    <col min="43" max="43" width="0.7109375" style="27" customWidth="1"/>
    <col min="44" max="44" width="1.85546875" style="27" customWidth="1"/>
    <col min="45" max="45" width="0.7109375" style="27" customWidth="1"/>
    <col min="46" max="46" width="1.85546875" style="27" customWidth="1"/>
    <col min="47" max="47" width="0.7109375" style="27" customWidth="1"/>
    <col min="48" max="48" width="1.85546875" style="27" customWidth="1"/>
    <col min="49" max="49" width="1.140625" style="27" customWidth="1"/>
    <col min="50" max="50" width="1.42578125" style="27" customWidth="1"/>
    <col min="51" max="51" width="0.7109375" style="27" customWidth="1"/>
    <col min="52" max="52" width="1.5703125" style="27" customWidth="1"/>
    <col min="53" max="53" width="0.5703125" style="27" customWidth="1"/>
    <col min="54" max="54" width="2.28515625" style="27" customWidth="1"/>
    <col min="55" max="55" width="0.7109375" style="27" customWidth="1"/>
    <col min="56" max="56" width="1.5703125" style="27" customWidth="1"/>
    <col min="57" max="57" width="0.7109375" style="27" customWidth="1"/>
    <col min="58" max="58" width="2.140625" style="27" customWidth="1"/>
    <col min="59" max="59" width="0.5703125" style="27" customWidth="1"/>
    <col min="60" max="60" width="1.42578125" style="27" customWidth="1"/>
    <col min="61" max="61" width="1.140625" style="27" customWidth="1"/>
    <col min="62" max="63" width="2" style="27" customWidth="1"/>
    <col min="64" max="64" width="0.5703125" style="27" customWidth="1"/>
    <col min="65" max="65" width="1" style="27" customWidth="1"/>
    <col min="66" max="66" width="1.5703125" style="27" customWidth="1"/>
    <col min="67" max="67" width="0.7109375" style="27" customWidth="1"/>
    <col min="68" max="68" width="0.85546875" style="27" customWidth="1"/>
    <col min="69" max="69" width="1.7109375" style="27" customWidth="1"/>
    <col min="70" max="70" width="2.140625" style="27" customWidth="1"/>
    <col min="71" max="71" width="0.7109375" style="27" customWidth="1"/>
    <col min="72" max="72" width="2" style="27" customWidth="1"/>
    <col min="73" max="73" width="0.7109375" style="27" customWidth="1"/>
    <col min="74" max="74" width="1.7109375" style="27" customWidth="1"/>
    <col min="75" max="77" width="2.42578125" style="27" customWidth="1"/>
    <col min="78" max="78" width="0.85546875" style="27" customWidth="1"/>
    <col min="79" max="16384" width="11.42578125" style="27"/>
  </cols>
  <sheetData>
    <row r="1" spans="1:78" ht="18" customHeight="1" x14ac:dyDescent="0.2">
      <c r="A1" s="26"/>
      <c r="B1" s="26"/>
      <c r="C1" s="26"/>
      <c r="D1" s="26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32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 ht="4.5" customHeight="1" x14ac:dyDescent="0.2">
      <c r="A2" s="26"/>
      <c r="B2" s="26"/>
      <c r="C2" s="26"/>
      <c r="D2" s="26"/>
      <c r="E2" s="123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8" ht="10.5" customHeight="1" x14ac:dyDescent="0.2">
      <c r="A3" s="26"/>
      <c r="B3" s="233"/>
      <c r="C3" s="233"/>
      <c r="D3" s="233"/>
      <c r="E3" s="29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26"/>
    </row>
    <row r="4" spans="1:78" ht="10.5" customHeight="1" thickBot="1" x14ac:dyDescent="0.25">
      <c r="A4" s="26"/>
      <c r="B4" s="233"/>
      <c r="C4" s="233"/>
      <c r="D4" s="233"/>
      <c r="E4" s="29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26"/>
    </row>
    <row r="5" spans="1:78" ht="13.5" customHeight="1" x14ac:dyDescent="0.2">
      <c r="A5" s="26"/>
      <c r="B5" s="61"/>
      <c r="C5" s="61"/>
      <c r="D5" s="61"/>
      <c r="E5" s="124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K5" s="413">
        <f ca="1">+IF(Stammdaten!AE28="",YEAR(TODAY()-1),Stammdaten!AE28)</f>
        <v>2025</v>
      </c>
      <c r="BL5" s="413"/>
      <c r="BM5" s="413"/>
      <c r="BN5" s="413"/>
      <c r="BO5" s="413"/>
      <c r="BP5" s="413"/>
      <c r="BQ5" s="413"/>
      <c r="BR5" s="413"/>
      <c r="BS5" s="413"/>
      <c r="BT5" s="413"/>
      <c r="BU5" s="413"/>
      <c r="BV5" s="413"/>
      <c r="BW5" s="62"/>
      <c r="BX5" s="61"/>
      <c r="BY5" s="61"/>
      <c r="BZ5" s="26"/>
    </row>
    <row r="6" spans="1:78" ht="15" customHeight="1" x14ac:dyDescent="0.2">
      <c r="A6" s="26"/>
      <c r="B6" s="61"/>
      <c r="C6" s="61"/>
      <c r="D6" s="61"/>
      <c r="E6" s="29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3"/>
      <c r="BK6" s="414"/>
      <c r="BL6" s="414"/>
      <c r="BM6" s="414"/>
      <c r="BN6" s="414"/>
      <c r="BO6" s="414"/>
      <c r="BP6" s="414"/>
      <c r="BQ6" s="414"/>
      <c r="BR6" s="414"/>
      <c r="BS6" s="414"/>
      <c r="BT6" s="414"/>
      <c r="BU6" s="414"/>
      <c r="BV6" s="414"/>
      <c r="BW6" s="61"/>
      <c r="BX6" s="61"/>
      <c r="BY6" s="61"/>
      <c r="BZ6" s="26"/>
    </row>
    <row r="7" spans="1:78" ht="2.25" customHeight="1" x14ac:dyDescent="0.2">
      <c r="A7" s="26"/>
      <c r="B7" s="61"/>
      <c r="C7" s="61"/>
      <c r="D7" s="61"/>
      <c r="E7" s="29"/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415" t="s">
        <v>138</v>
      </c>
      <c r="BF7" s="415"/>
      <c r="BG7" s="415"/>
      <c r="BH7" s="415"/>
      <c r="BI7" s="415"/>
      <c r="BJ7" s="415"/>
      <c r="BK7" s="415"/>
      <c r="BL7" s="415"/>
      <c r="BM7" s="415"/>
      <c r="BN7" s="415"/>
      <c r="BO7" s="415"/>
      <c r="BP7" s="415"/>
      <c r="BQ7" s="415"/>
      <c r="BR7" s="415"/>
      <c r="BS7" s="415"/>
      <c r="BT7" s="415"/>
      <c r="BU7" s="415"/>
      <c r="BV7" s="416"/>
      <c r="BW7" s="61"/>
      <c r="BX7" s="61"/>
      <c r="BY7" s="61"/>
      <c r="BZ7" s="26"/>
    </row>
    <row r="8" spans="1:78" ht="6.75" customHeight="1" x14ac:dyDescent="0.2">
      <c r="A8" s="26"/>
      <c r="B8" s="61"/>
      <c r="C8" s="61"/>
      <c r="D8" s="61"/>
      <c r="E8" s="29"/>
      <c r="F8" s="419" t="s">
        <v>139</v>
      </c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417"/>
      <c r="BF8" s="417"/>
      <c r="BG8" s="417"/>
      <c r="BH8" s="417"/>
      <c r="BI8" s="417"/>
      <c r="BJ8" s="417"/>
      <c r="BK8" s="417"/>
      <c r="BL8" s="417"/>
      <c r="BM8" s="417"/>
      <c r="BN8" s="417"/>
      <c r="BO8" s="417"/>
      <c r="BP8" s="417"/>
      <c r="BQ8" s="417"/>
      <c r="BR8" s="417"/>
      <c r="BS8" s="417"/>
      <c r="BT8" s="417"/>
      <c r="BU8" s="417"/>
      <c r="BV8" s="418"/>
      <c r="BW8" s="61"/>
      <c r="BX8" s="61"/>
      <c r="BY8" s="61"/>
      <c r="BZ8" s="26"/>
    </row>
    <row r="9" spans="1:78" ht="16.5" customHeight="1" x14ac:dyDescent="0.25">
      <c r="A9" s="26"/>
      <c r="B9" s="61"/>
      <c r="C9" s="61"/>
      <c r="D9" s="61"/>
      <c r="E9" s="29" t="s">
        <v>1</v>
      </c>
      <c r="F9" s="421" t="str">
        <f>+IF(Stammdaten!AE10="","",Stammdaten!AE10)</f>
        <v>Meier</v>
      </c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2"/>
      <c r="AX9" s="422"/>
      <c r="AY9" s="422"/>
      <c r="AZ9" s="422"/>
      <c r="BA9" s="422"/>
      <c r="BB9" s="422"/>
      <c r="BC9" s="108"/>
      <c r="BD9" s="108"/>
      <c r="BE9" s="417"/>
      <c r="BF9" s="417"/>
      <c r="BG9" s="417"/>
      <c r="BH9" s="417"/>
      <c r="BI9" s="417"/>
      <c r="BJ9" s="417"/>
      <c r="BK9" s="417"/>
      <c r="BL9" s="417"/>
      <c r="BM9" s="417"/>
      <c r="BN9" s="417"/>
      <c r="BO9" s="417"/>
      <c r="BP9" s="417"/>
      <c r="BQ9" s="417"/>
      <c r="BR9" s="417"/>
      <c r="BS9" s="417"/>
      <c r="BT9" s="417"/>
      <c r="BU9" s="417"/>
      <c r="BV9" s="418"/>
      <c r="BW9" s="61"/>
      <c r="BX9" s="61"/>
      <c r="BY9" s="61"/>
      <c r="BZ9" s="26"/>
    </row>
    <row r="10" spans="1:78" ht="1.5" customHeight="1" x14ac:dyDescent="0.2">
      <c r="A10" s="26"/>
      <c r="B10" s="61"/>
      <c r="C10" s="61"/>
      <c r="D10" s="61"/>
      <c r="E10" s="29"/>
      <c r="F10" s="66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417"/>
      <c r="BF10" s="417"/>
      <c r="BG10" s="417"/>
      <c r="BH10" s="417"/>
      <c r="BI10" s="417"/>
      <c r="BJ10" s="417"/>
      <c r="BK10" s="417"/>
      <c r="BL10" s="417"/>
      <c r="BM10" s="417"/>
      <c r="BN10" s="417"/>
      <c r="BO10" s="417"/>
      <c r="BP10" s="417"/>
      <c r="BQ10" s="417"/>
      <c r="BR10" s="417"/>
      <c r="BS10" s="417"/>
      <c r="BT10" s="417"/>
      <c r="BU10" s="417"/>
      <c r="BV10" s="418"/>
      <c r="BW10" s="61"/>
      <c r="BX10" s="61"/>
      <c r="BY10" s="61"/>
      <c r="BZ10" s="26"/>
    </row>
    <row r="11" spans="1:78" ht="6.75" customHeight="1" x14ac:dyDescent="0.2">
      <c r="A11" s="26"/>
      <c r="B11" s="61"/>
      <c r="C11" s="61"/>
      <c r="D11" s="61"/>
      <c r="E11" s="29"/>
      <c r="F11" s="419" t="s">
        <v>140</v>
      </c>
      <c r="G11" s="420"/>
      <c r="H11" s="420"/>
      <c r="I11" s="420"/>
      <c r="J11" s="420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67"/>
      <c r="BW11" s="61"/>
      <c r="BX11" s="61"/>
      <c r="BY11" s="61"/>
      <c r="BZ11" s="26"/>
    </row>
    <row r="12" spans="1:78" ht="16.5" customHeight="1" x14ac:dyDescent="0.2">
      <c r="A12" s="26"/>
      <c r="B12" s="61"/>
      <c r="C12" s="61"/>
      <c r="D12" s="61"/>
      <c r="E12" s="29" t="s">
        <v>2</v>
      </c>
      <c r="F12" s="445" t="str">
        <f>+IF(Stammdaten!AE11="","",Stammdaten!AE11)</f>
        <v>Michael</v>
      </c>
      <c r="G12" s="446"/>
      <c r="H12" s="446"/>
      <c r="I12" s="446"/>
      <c r="J12" s="446"/>
      <c r="K12" s="446"/>
      <c r="L12" s="446"/>
      <c r="M12" s="446"/>
      <c r="N12" s="446"/>
      <c r="O12" s="446"/>
      <c r="P12" s="446"/>
      <c r="Q12" s="446"/>
      <c r="R12" s="446"/>
      <c r="S12" s="446"/>
      <c r="T12" s="446"/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6"/>
      <c r="AM12" s="446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6"/>
      <c r="AY12" s="446"/>
      <c r="AZ12" s="446"/>
      <c r="BA12" s="446"/>
      <c r="BB12" s="446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67"/>
      <c r="BW12" s="61"/>
      <c r="BX12" s="61"/>
      <c r="BY12" s="61"/>
      <c r="BZ12" s="26"/>
    </row>
    <row r="13" spans="1:78" ht="7.5" customHeight="1" x14ac:dyDescent="0.2">
      <c r="A13" s="26"/>
      <c r="B13" s="61"/>
      <c r="C13" s="61"/>
      <c r="D13" s="61"/>
      <c r="E13" s="29"/>
      <c r="F13" s="66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67"/>
      <c r="BW13" s="61"/>
      <c r="BX13" s="61"/>
      <c r="BY13" s="61"/>
      <c r="BZ13" s="26"/>
    </row>
    <row r="14" spans="1:78" ht="3.75" customHeight="1" x14ac:dyDescent="0.2">
      <c r="A14" s="26"/>
      <c r="B14" s="61"/>
      <c r="C14" s="61"/>
      <c r="D14" s="61"/>
      <c r="E14" s="29"/>
      <c r="F14" s="423" t="s">
        <v>141</v>
      </c>
      <c r="G14" s="424"/>
      <c r="H14" s="424"/>
      <c r="I14" s="424"/>
      <c r="J14" s="424"/>
      <c r="K14" s="424"/>
      <c r="L14" s="424"/>
      <c r="M14" s="424"/>
      <c r="N14" s="424"/>
      <c r="O14" s="424"/>
      <c r="P14" s="425"/>
      <c r="Q14" s="425"/>
      <c r="R14" s="425"/>
      <c r="S14" s="425"/>
      <c r="T14" s="425"/>
      <c r="U14" s="425"/>
      <c r="V14" s="427" t="str">
        <f>+IF(Stammdaten!AE12="","",Stammdaten!AE12)</f>
        <v>1232 / 456 / 789</v>
      </c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67"/>
      <c r="BW14" s="61"/>
      <c r="BX14" s="61"/>
      <c r="BY14" s="61"/>
      <c r="BZ14" s="26"/>
    </row>
    <row r="15" spans="1:78" ht="12.75" customHeight="1" x14ac:dyDescent="0.2">
      <c r="A15" s="26"/>
      <c r="B15" s="61"/>
      <c r="C15" s="61"/>
      <c r="D15" s="61"/>
      <c r="E15" s="29" t="s">
        <v>3</v>
      </c>
      <c r="F15" s="426"/>
      <c r="G15" s="42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28"/>
      <c r="AL15" s="428"/>
      <c r="AM15" s="428"/>
      <c r="AN15" s="428"/>
      <c r="AO15" s="428"/>
      <c r="AP15" s="428"/>
      <c r="AQ15" s="428"/>
      <c r="AR15" s="428"/>
      <c r="AS15" s="428"/>
      <c r="AT15" s="42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67"/>
      <c r="BW15" s="61"/>
      <c r="BX15" s="61"/>
      <c r="BY15" s="61"/>
      <c r="BZ15" s="26"/>
    </row>
    <row r="16" spans="1:78" ht="3" customHeight="1" x14ac:dyDescent="0.2">
      <c r="A16" s="26"/>
      <c r="B16" s="61"/>
      <c r="C16" s="61"/>
      <c r="D16" s="61"/>
      <c r="E16" s="29"/>
      <c r="F16" s="332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4"/>
      <c r="AC16" s="334"/>
      <c r="AD16" s="334"/>
      <c r="AE16" s="334"/>
      <c r="AF16" s="334"/>
      <c r="AG16" s="334"/>
      <c r="AH16" s="334"/>
      <c r="AI16" s="334"/>
      <c r="AJ16" s="334"/>
      <c r="AK16" s="334"/>
      <c r="AL16" s="334"/>
      <c r="AM16" s="334"/>
      <c r="AN16" s="334"/>
      <c r="AO16" s="334"/>
      <c r="AP16" s="334"/>
      <c r="AQ16" s="334"/>
      <c r="AR16" s="334"/>
      <c r="AS16" s="334"/>
      <c r="AT16" s="334"/>
      <c r="AU16" s="334"/>
      <c r="AV16" s="334"/>
      <c r="AW16" s="334"/>
      <c r="AX16" s="334"/>
      <c r="AY16" s="334"/>
      <c r="AZ16" s="334"/>
      <c r="BA16" s="334"/>
      <c r="BB16" s="334"/>
      <c r="BC16" s="334"/>
      <c r="BD16" s="334"/>
      <c r="BE16" s="334"/>
      <c r="BF16" s="334"/>
      <c r="BG16" s="334"/>
      <c r="BH16" s="334"/>
      <c r="BI16" s="334"/>
      <c r="BJ16" s="334"/>
      <c r="BK16" s="334"/>
      <c r="BL16" s="334"/>
      <c r="BM16" s="334"/>
      <c r="BN16" s="334"/>
      <c r="BO16" s="334"/>
      <c r="BP16" s="334"/>
      <c r="BQ16" s="70"/>
      <c r="BR16" s="70"/>
      <c r="BS16" s="70"/>
      <c r="BT16" s="70"/>
      <c r="BU16" s="70"/>
      <c r="BV16" s="72"/>
      <c r="BW16" s="61"/>
      <c r="BX16" s="61"/>
      <c r="BY16" s="61"/>
      <c r="BZ16" s="26"/>
    </row>
    <row r="17" spans="1:78" ht="12.95" customHeight="1" x14ac:dyDescent="0.2">
      <c r="A17" s="26"/>
      <c r="B17" s="61"/>
      <c r="C17" s="61"/>
      <c r="D17" s="61"/>
      <c r="E17" s="29"/>
      <c r="F17" s="333" t="s">
        <v>410</v>
      </c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334"/>
      <c r="AG17" s="334"/>
      <c r="AH17" s="334"/>
      <c r="AI17" s="334"/>
      <c r="AJ17" s="334"/>
      <c r="AK17" s="334"/>
      <c r="AL17" s="334"/>
      <c r="AM17" s="334"/>
      <c r="AN17" s="334"/>
      <c r="AO17" s="334"/>
      <c r="AP17" s="334"/>
      <c r="AQ17" s="334"/>
      <c r="AR17" s="334"/>
      <c r="AS17" s="334"/>
      <c r="AT17" s="334"/>
      <c r="AU17" s="334"/>
      <c r="AV17" s="334"/>
      <c r="AW17" s="334"/>
      <c r="AX17" s="334"/>
      <c r="AY17" s="334"/>
      <c r="AZ17" s="334"/>
      <c r="BA17" s="334"/>
      <c r="BB17" s="334"/>
      <c r="BC17" s="334"/>
      <c r="BD17" s="334"/>
      <c r="BE17" s="334"/>
      <c r="BF17" s="334"/>
      <c r="BG17" s="334"/>
      <c r="BH17" s="334"/>
      <c r="BI17" s="334"/>
      <c r="BJ17" s="334"/>
      <c r="BK17" s="334"/>
      <c r="BL17" s="334"/>
      <c r="BM17" s="334"/>
      <c r="BN17" s="334"/>
      <c r="BO17" s="334"/>
      <c r="BP17" s="334"/>
      <c r="BQ17" s="108"/>
      <c r="BR17" s="108"/>
      <c r="BS17" s="108"/>
      <c r="BT17" s="108"/>
      <c r="BU17" s="108"/>
      <c r="BV17" s="67"/>
      <c r="BW17" s="61"/>
      <c r="BX17" s="61"/>
      <c r="BY17" s="61"/>
      <c r="BZ17" s="26"/>
    </row>
    <row r="18" spans="1:78" ht="3" customHeight="1" thickBot="1" x14ac:dyDescent="0.25">
      <c r="A18" s="26"/>
      <c r="B18" s="61"/>
      <c r="C18" s="61"/>
      <c r="D18" s="61"/>
      <c r="E18" s="29"/>
      <c r="F18" s="337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38"/>
      <c r="AR18" s="338"/>
      <c r="AS18" s="338"/>
      <c r="AT18" s="338"/>
      <c r="AU18" s="338"/>
      <c r="AV18" s="338"/>
      <c r="AW18" s="338"/>
      <c r="AX18" s="338"/>
      <c r="AY18" s="338"/>
      <c r="AZ18" s="338"/>
      <c r="BA18" s="338"/>
      <c r="BB18" s="338"/>
      <c r="BC18" s="338"/>
      <c r="BD18" s="338"/>
      <c r="BE18" s="338"/>
      <c r="BF18" s="338"/>
      <c r="BG18" s="338"/>
      <c r="BH18" s="338"/>
      <c r="BI18" s="338"/>
      <c r="BJ18" s="338"/>
      <c r="BK18" s="338"/>
      <c r="BL18" s="338"/>
      <c r="BM18" s="338"/>
      <c r="BN18" s="338"/>
      <c r="BO18" s="338"/>
      <c r="BP18" s="338"/>
      <c r="BQ18" s="339"/>
      <c r="BR18" s="339"/>
      <c r="BS18" s="339"/>
      <c r="BT18" s="339"/>
      <c r="BU18" s="339"/>
      <c r="BV18" s="340"/>
      <c r="BW18" s="61"/>
      <c r="BX18" s="61"/>
      <c r="BY18" s="61"/>
      <c r="BZ18" s="26"/>
    </row>
    <row r="19" spans="1:78" ht="12.95" customHeight="1" thickBot="1" x14ac:dyDescent="0.25">
      <c r="A19" s="26"/>
      <c r="B19" s="61"/>
      <c r="C19" s="61"/>
      <c r="D19" s="61"/>
      <c r="E19" s="29"/>
      <c r="F19" s="341" t="str">
        <f>+"Kalenderjahr "&amp;Stammdaten!AE28</f>
        <v>Kalenderjahr 2025</v>
      </c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334"/>
      <c r="AE19" s="334"/>
      <c r="AF19" s="334"/>
      <c r="AG19" s="334"/>
      <c r="AH19" s="334"/>
      <c r="AI19" s="334"/>
      <c r="AJ19" s="334"/>
      <c r="AK19" s="334"/>
      <c r="AL19" s="334"/>
      <c r="AM19" s="334"/>
      <c r="AN19" s="334"/>
      <c r="AO19" s="334"/>
      <c r="AP19" s="334"/>
      <c r="AQ19" s="334"/>
      <c r="AR19" s="334"/>
      <c r="AS19" s="334"/>
      <c r="AT19" s="334"/>
      <c r="AU19" s="334"/>
      <c r="AV19" s="334"/>
      <c r="AW19" s="334"/>
      <c r="AX19" s="334"/>
      <c r="AY19" s="334"/>
      <c r="AZ19" s="334"/>
      <c r="BA19" s="334"/>
      <c r="BB19" s="334"/>
      <c r="BC19" s="334"/>
      <c r="BD19" s="334"/>
      <c r="BE19" s="334"/>
      <c r="BF19" s="334"/>
      <c r="BG19" s="334"/>
      <c r="BH19" s="334"/>
      <c r="BI19" s="334"/>
      <c r="BJ19" s="334"/>
      <c r="BK19" s="334"/>
      <c r="BL19" s="334"/>
      <c r="BM19" s="334"/>
      <c r="BN19" s="334"/>
      <c r="BO19" s="334"/>
      <c r="BP19" s="334"/>
      <c r="BQ19" s="108"/>
      <c r="BR19" s="108"/>
      <c r="BS19" s="108"/>
      <c r="BT19" s="429" t="s">
        <v>64</v>
      </c>
      <c r="BU19" s="430"/>
      <c r="BV19" s="431"/>
      <c r="BW19" s="61"/>
      <c r="BX19" s="61"/>
      <c r="BY19" s="61"/>
      <c r="BZ19" s="26"/>
    </row>
    <row r="20" spans="1:78" ht="4.9000000000000004" customHeight="1" x14ac:dyDescent="0.2">
      <c r="A20" s="26"/>
      <c r="B20" s="61"/>
      <c r="C20" s="61"/>
      <c r="D20" s="61"/>
      <c r="E20" s="29"/>
      <c r="F20" s="335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6"/>
      <c r="BK20" s="336"/>
      <c r="BL20" s="336"/>
      <c r="BM20" s="336"/>
      <c r="BN20" s="336"/>
      <c r="BO20" s="336"/>
      <c r="BP20" s="336"/>
      <c r="BQ20" s="108"/>
      <c r="BR20" s="108"/>
      <c r="BS20" s="108"/>
      <c r="BT20" s="108"/>
      <c r="BU20" s="108"/>
      <c r="BV20" s="67"/>
      <c r="BW20" s="61"/>
      <c r="BX20" s="61"/>
      <c r="BY20" s="61"/>
      <c r="BZ20" s="26"/>
    </row>
    <row r="21" spans="1:78" ht="15" customHeight="1" x14ac:dyDescent="0.2">
      <c r="A21" s="26"/>
      <c r="B21" s="61"/>
      <c r="C21" s="61"/>
      <c r="D21" s="61"/>
      <c r="E21" s="29" t="s">
        <v>133</v>
      </c>
      <c r="F21" s="71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442" t="s">
        <v>411</v>
      </c>
      <c r="U21" s="442"/>
      <c r="V21" s="442"/>
      <c r="W21" s="442"/>
      <c r="X21" s="442"/>
      <c r="Y21" s="442"/>
      <c r="Z21" s="442"/>
      <c r="AA21" s="442"/>
      <c r="AB21" s="442"/>
      <c r="AC21" s="442"/>
      <c r="AD21" s="442"/>
      <c r="AE21" s="442"/>
      <c r="AF21" s="442"/>
      <c r="AG21" s="442"/>
      <c r="AH21" s="442"/>
      <c r="AI21" s="442"/>
      <c r="AJ21" s="443" t="s">
        <v>143</v>
      </c>
      <c r="AK21" s="443"/>
      <c r="AL21" s="443"/>
      <c r="AM21" s="443"/>
      <c r="AN21" s="444" t="str">
        <f>IF(Stammdaten!AE34="2 - Nein","",IF(Stammdaten!AE35="","",Stammdaten!AE35))</f>
        <v/>
      </c>
      <c r="AO21" s="444"/>
      <c r="AP21" s="444"/>
      <c r="AQ21" s="444"/>
      <c r="AR21" s="444"/>
      <c r="AS21" s="444"/>
      <c r="AT21" s="444"/>
      <c r="AU21" s="441" t="s">
        <v>412</v>
      </c>
      <c r="AV21" s="441"/>
      <c r="AW21" s="441"/>
      <c r="AX21" s="441"/>
      <c r="AY21" s="441"/>
      <c r="AZ21" s="441"/>
      <c r="BA21" s="441"/>
      <c r="BB21" s="441"/>
      <c r="BC21" s="441"/>
      <c r="BD21" s="441"/>
      <c r="BE21" s="441"/>
      <c r="BF21" s="441"/>
      <c r="BG21" s="441"/>
      <c r="BH21" s="441"/>
      <c r="BI21" s="441"/>
      <c r="BJ21" s="75" t="s">
        <v>144</v>
      </c>
      <c r="BK21" s="70"/>
      <c r="BL21" s="440" t="str">
        <f>IF(Stammdaten!AE34="2 - Nein","",IF(Stammdaten!AE36="","",Stammdaten!AE36))</f>
        <v/>
      </c>
      <c r="BM21" s="440"/>
      <c r="BN21" s="440"/>
      <c r="BO21" s="440"/>
      <c r="BP21" s="440"/>
      <c r="BQ21" s="440"/>
      <c r="BR21" s="440"/>
      <c r="BS21" s="440"/>
      <c r="BT21" s="440"/>
      <c r="BU21" s="440"/>
      <c r="BV21" s="67"/>
      <c r="BW21" s="61"/>
      <c r="BX21" s="61"/>
      <c r="BY21" s="61"/>
      <c r="BZ21" s="26"/>
    </row>
    <row r="22" spans="1:78" ht="3" customHeight="1" x14ac:dyDescent="0.2">
      <c r="A22" s="26"/>
      <c r="B22" s="61"/>
      <c r="C22" s="61"/>
      <c r="D22" s="61"/>
      <c r="E22" s="29"/>
      <c r="F22" s="71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2"/>
      <c r="BW22" s="61"/>
      <c r="BX22" s="61"/>
      <c r="BY22" s="61"/>
      <c r="BZ22" s="26"/>
    </row>
    <row r="23" spans="1:78" ht="8.25" customHeight="1" x14ac:dyDescent="0.2">
      <c r="A23" s="26"/>
      <c r="B23" s="61"/>
      <c r="C23" s="61"/>
      <c r="D23" s="61"/>
      <c r="E23" s="29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459"/>
      <c r="BN23" s="459"/>
      <c r="BO23" s="459"/>
      <c r="BP23" s="459"/>
      <c r="BQ23" s="459"/>
      <c r="BR23" s="459"/>
      <c r="BS23" s="459"/>
      <c r="BT23" s="459"/>
      <c r="BU23" s="459"/>
      <c r="BV23" s="460"/>
      <c r="BW23" s="61"/>
      <c r="BX23" s="61"/>
      <c r="BY23" s="61"/>
      <c r="BZ23" s="26"/>
    </row>
    <row r="24" spans="1:78" ht="15" customHeight="1" x14ac:dyDescent="0.2">
      <c r="A24" s="26"/>
      <c r="B24" s="61"/>
      <c r="C24" s="61"/>
      <c r="D24" s="61"/>
      <c r="E24" s="29" t="s">
        <v>5</v>
      </c>
      <c r="F24" s="73"/>
      <c r="G24" s="74" t="s">
        <v>458</v>
      </c>
      <c r="H24" s="75"/>
      <c r="I24" s="75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472">
        <v>101</v>
      </c>
      <c r="AN24" s="472"/>
      <c r="AO24" s="472"/>
      <c r="AP24" s="370" t="str">
        <f>+IF(Stammdaten!AE13="","",Stammdaten!AE13)</f>
        <v>DE123456789-12345</v>
      </c>
      <c r="AQ24" s="370"/>
      <c r="AR24" s="370"/>
      <c r="AS24" s="370"/>
      <c r="AT24" s="370"/>
      <c r="AU24" s="370"/>
      <c r="AV24" s="370"/>
      <c r="AW24" s="370"/>
      <c r="AX24" s="370"/>
      <c r="AY24" s="370"/>
      <c r="AZ24" s="370"/>
      <c r="BA24" s="370"/>
      <c r="BB24" s="370"/>
      <c r="BC24" s="370"/>
      <c r="BD24" s="370"/>
      <c r="BE24" s="370"/>
      <c r="BF24" s="370"/>
      <c r="BG24" s="370"/>
      <c r="BH24" s="370"/>
      <c r="BI24" s="370"/>
      <c r="BJ24" s="370"/>
      <c r="BK24" s="370"/>
      <c r="BL24" s="370"/>
      <c r="BM24" s="370"/>
      <c r="BN24" s="370"/>
      <c r="BO24" s="370"/>
      <c r="BP24" s="370"/>
      <c r="BQ24" s="370"/>
      <c r="BR24" s="370"/>
      <c r="BS24" s="370"/>
      <c r="BT24" s="370"/>
      <c r="BU24" s="370"/>
      <c r="BV24" s="67"/>
      <c r="BW24" s="61"/>
      <c r="BX24" s="61"/>
      <c r="BY24" s="61"/>
      <c r="BZ24" s="26"/>
    </row>
    <row r="25" spans="1:78" ht="4.9000000000000004" customHeight="1" x14ac:dyDescent="0.2">
      <c r="A25" s="26"/>
      <c r="B25" s="61"/>
      <c r="C25" s="61"/>
      <c r="D25" s="61"/>
      <c r="E25" s="29"/>
      <c r="F25" s="66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77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78"/>
      <c r="BN25" s="78"/>
      <c r="BO25" s="78"/>
      <c r="BP25" s="78"/>
      <c r="BQ25" s="78"/>
      <c r="BR25" s="78"/>
      <c r="BS25" s="78"/>
      <c r="BT25" s="78"/>
      <c r="BU25" s="78"/>
      <c r="BV25" s="79"/>
      <c r="BW25" s="61"/>
      <c r="BX25" s="61"/>
      <c r="BY25" s="61"/>
      <c r="BZ25" s="26"/>
    </row>
    <row r="26" spans="1:78" ht="15" customHeight="1" x14ac:dyDescent="0.2">
      <c r="A26" s="26"/>
      <c r="B26" s="61"/>
      <c r="C26" s="61"/>
      <c r="D26" s="61"/>
      <c r="E26" s="29" t="s">
        <v>6</v>
      </c>
      <c r="F26" s="73"/>
      <c r="G26" s="74" t="s">
        <v>145</v>
      </c>
      <c r="H26" s="75"/>
      <c r="I26" s="75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76" t="s">
        <v>146</v>
      </c>
      <c r="W26" s="108"/>
      <c r="X26" s="453" t="str">
        <f>+IF(Stammdaten!AE37="","",Stammdaten!AE37)</f>
        <v>Entwickler von Excel-Tabellen</v>
      </c>
      <c r="Y26" s="453"/>
      <c r="Z26" s="453"/>
      <c r="AA26" s="453"/>
      <c r="AB26" s="453"/>
      <c r="AC26" s="453"/>
      <c r="AD26" s="453"/>
      <c r="AE26" s="453"/>
      <c r="AF26" s="453"/>
      <c r="AG26" s="453"/>
      <c r="AH26" s="453"/>
      <c r="AI26" s="453"/>
      <c r="AJ26" s="453"/>
      <c r="AK26" s="453"/>
      <c r="AL26" s="453"/>
      <c r="AM26" s="453"/>
      <c r="AN26" s="453"/>
      <c r="AO26" s="453"/>
      <c r="AP26" s="453"/>
      <c r="AQ26" s="453"/>
      <c r="AR26" s="453"/>
      <c r="AS26" s="453"/>
      <c r="AT26" s="453"/>
      <c r="AU26" s="453"/>
      <c r="AV26" s="453"/>
      <c r="AW26" s="453"/>
      <c r="AX26" s="453"/>
      <c r="AY26" s="453"/>
      <c r="AZ26" s="453"/>
      <c r="BA26" s="453"/>
      <c r="BB26" s="453"/>
      <c r="BC26" s="453"/>
      <c r="BD26" s="453"/>
      <c r="BE26" s="453"/>
      <c r="BF26" s="453"/>
      <c r="BG26" s="453"/>
      <c r="BH26" s="453"/>
      <c r="BI26" s="453"/>
      <c r="BJ26" s="453"/>
      <c r="BK26" s="453"/>
      <c r="BL26" s="453"/>
      <c r="BM26" s="453"/>
      <c r="BN26" s="453"/>
      <c r="BO26" s="453"/>
      <c r="BP26" s="453"/>
      <c r="BQ26" s="453"/>
      <c r="BR26" s="453"/>
      <c r="BS26" s="453"/>
      <c r="BT26" s="453"/>
      <c r="BU26" s="453"/>
      <c r="BV26" s="67"/>
      <c r="BW26" s="61"/>
      <c r="BX26" s="61"/>
      <c r="BY26" s="61"/>
      <c r="BZ26" s="26"/>
    </row>
    <row r="27" spans="1:78" ht="4.9000000000000004" customHeight="1" x14ac:dyDescent="0.2">
      <c r="A27" s="26"/>
      <c r="B27" s="61"/>
      <c r="C27" s="61"/>
      <c r="D27" s="61"/>
      <c r="E27" s="29"/>
      <c r="F27" s="66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77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78"/>
      <c r="BN27" s="78"/>
      <c r="BO27" s="78"/>
      <c r="BP27" s="78"/>
      <c r="BQ27" s="78"/>
      <c r="BR27" s="78"/>
      <c r="BS27" s="78"/>
      <c r="BT27" s="78"/>
      <c r="BU27" s="78"/>
      <c r="BV27" s="79"/>
      <c r="BW27" s="61"/>
      <c r="BX27" s="61"/>
      <c r="BY27" s="61"/>
      <c r="BZ27" s="26"/>
    </row>
    <row r="28" spans="1:78" ht="15" customHeight="1" x14ac:dyDescent="0.2">
      <c r="A28" s="26"/>
      <c r="B28" s="61"/>
      <c r="C28" s="61"/>
      <c r="D28" s="61"/>
      <c r="E28" s="29" t="s">
        <v>7</v>
      </c>
      <c r="F28" s="73"/>
      <c r="G28" s="74" t="s">
        <v>147</v>
      </c>
      <c r="H28" s="75"/>
      <c r="I28" s="75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77"/>
      <c r="W28" s="108"/>
      <c r="X28" s="453" t="str">
        <f>+IF(Stammdaten!AE38="","",Stammdaten!AE38)</f>
        <v>Natürliche Person</v>
      </c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3"/>
      <c r="AL28" s="453"/>
      <c r="AM28" s="453"/>
      <c r="AN28" s="453"/>
      <c r="AO28" s="453"/>
      <c r="AP28" s="453"/>
      <c r="AQ28" s="453"/>
      <c r="AR28" s="453"/>
      <c r="AS28" s="453"/>
      <c r="AT28" s="453"/>
      <c r="AU28" s="453"/>
      <c r="AV28" s="453"/>
      <c r="AW28" s="453"/>
      <c r="AX28" s="453"/>
      <c r="AY28" s="453"/>
      <c r="AZ28" s="453"/>
      <c r="BA28" s="453"/>
      <c r="BB28" s="453"/>
      <c r="BC28" s="453"/>
      <c r="BD28" s="453"/>
      <c r="BE28" s="453"/>
      <c r="BF28" s="453"/>
      <c r="BG28" s="453"/>
      <c r="BH28" s="453"/>
      <c r="BI28" s="453"/>
      <c r="BJ28" s="453"/>
      <c r="BK28" s="453"/>
      <c r="BL28" s="453"/>
      <c r="BM28" s="453"/>
      <c r="BN28" s="453"/>
      <c r="BO28" s="453"/>
      <c r="BP28" s="453"/>
      <c r="BQ28" s="453"/>
      <c r="BR28" s="453"/>
      <c r="BS28" s="453"/>
      <c r="BT28" s="453"/>
      <c r="BU28" s="453"/>
      <c r="BV28" s="79"/>
      <c r="BW28" s="61"/>
      <c r="BX28" s="61"/>
      <c r="BY28" s="61"/>
      <c r="BZ28" s="26"/>
    </row>
    <row r="29" spans="1:78" ht="4.9000000000000004" customHeight="1" x14ac:dyDescent="0.2">
      <c r="A29" s="26"/>
      <c r="B29" s="61"/>
      <c r="C29" s="61"/>
      <c r="D29" s="61"/>
      <c r="E29" s="29"/>
      <c r="F29" s="66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77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78"/>
      <c r="BN29" s="78"/>
      <c r="BO29" s="78"/>
      <c r="BP29" s="78"/>
      <c r="BQ29" s="78"/>
      <c r="BR29" s="78"/>
      <c r="BS29" s="78"/>
      <c r="BT29" s="78"/>
      <c r="BU29" s="78"/>
      <c r="BV29" s="79"/>
      <c r="BW29" s="61"/>
      <c r="BX29" s="61"/>
      <c r="BY29" s="61"/>
      <c r="BZ29" s="26"/>
    </row>
    <row r="30" spans="1:78" ht="15" customHeight="1" x14ac:dyDescent="0.2">
      <c r="A30" s="26"/>
      <c r="B30" s="61"/>
      <c r="C30" s="61"/>
      <c r="D30" s="61"/>
      <c r="E30" s="29" t="s">
        <v>9</v>
      </c>
      <c r="F30" s="73"/>
      <c r="G30" s="74" t="s">
        <v>8</v>
      </c>
      <c r="H30" s="75"/>
      <c r="I30" s="75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76" t="s">
        <v>148</v>
      </c>
      <c r="W30" s="108"/>
      <c r="X30" s="454">
        <f>+IF(Stammdaten!AE39="","",VLOOKUP(Stammdaten!AE39,'Interne Parmeter'!B30:C32,2,FALSE))</f>
        <v>3</v>
      </c>
      <c r="Y30" s="454"/>
      <c r="Z30" s="108"/>
      <c r="AA30" s="108"/>
      <c r="AB30" s="455" t="s">
        <v>149</v>
      </c>
      <c r="AC30" s="455"/>
      <c r="AD30" s="455"/>
      <c r="AE30" s="455"/>
      <c r="AF30" s="455"/>
      <c r="AG30" s="455"/>
      <c r="AH30" s="455"/>
      <c r="AI30" s="455"/>
      <c r="AJ30" s="455"/>
      <c r="AK30" s="455"/>
      <c r="AL30" s="455"/>
      <c r="AM30" s="455"/>
      <c r="AN30" s="455"/>
      <c r="AO30" s="455"/>
      <c r="AP30" s="455"/>
      <c r="AQ30" s="455"/>
      <c r="AR30" s="455"/>
      <c r="AS30" s="455"/>
      <c r="AT30" s="455"/>
      <c r="AU30" s="455"/>
      <c r="AV30" s="455"/>
      <c r="AW30" s="455"/>
      <c r="AX30" s="455"/>
      <c r="AY30" s="455"/>
      <c r="AZ30" s="455"/>
      <c r="BA30" s="455"/>
      <c r="BB30" s="455"/>
      <c r="BC30" s="455"/>
      <c r="BD30" s="455"/>
      <c r="BE30" s="455"/>
      <c r="BF30" s="455"/>
      <c r="BG30" s="455"/>
      <c r="BH30" s="455"/>
      <c r="BI30" s="455"/>
      <c r="BJ30" s="455"/>
      <c r="BK30" s="455"/>
      <c r="BL30" s="455"/>
      <c r="BM30" s="455"/>
      <c r="BN30" s="455"/>
      <c r="BO30" s="455"/>
      <c r="BP30" s="455"/>
      <c r="BQ30" s="455"/>
      <c r="BR30" s="455"/>
      <c r="BS30" s="455"/>
      <c r="BT30" s="455"/>
      <c r="BU30" s="455"/>
      <c r="BV30" s="67"/>
      <c r="BW30" s="61"/>
      <c r="BX30" s="61"/>
      <c r="BY30" s="61"/>
      <c r="BZ30" s="26"/>
    </row>
    <row r="31" spans="1:78" ht="4.9000000000000004" customHeight="1" x14ac:dyDescent="0.2">
      <c r="A31" s="26"/>
      <c r="B31" s="61"/>
      <c r="C31" s="61"/>
      <c r="D31" s="61"/>
      <c r="E31" s="29"/>
      <c r="F31" s="66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77"/>
      <c r="W31" s="108"/>
      <c r="X31" s="108"/>
      <c r="Y31" s="108"/>
      <c r="Z31" s="108"/>
      <c r="AA31" s="108"/>
      <c r="AB31" s="456" t="s">
        <v>453</v>
      </c>
      <c r="AC31" s="456"/>
      <c r="AD31" s="456"/>
      <c r="AE31" s="456"/>
      <c r="AF31" s="456"/>
      <c r="AG31" s="456"/>
      <c r="AH31" s="456"/>
      <c r="AI31" s="456"/>
      <c r="AJ31" s="456"/>
      <c r="AK31" s="456"/>
      <c r="AL31" s="456"/>
      <c r="AM31" s="456"/>
      <c r="AN31" s="456"/>
      <c r="AO31" s="456"/>
      <c r="AP31" s="456"/>
      <c r="AQ31" s="456"/>
      <c r="AR31" s="456"/>
      <c r="AS31" s="456"/>
      <c r="AT31" s="456"/>
      <c r="AU31" s="456"/>
      <c r="AV31" s="456"/>
      <c r="AW31" s="456"/>
      <c r="AX31" s="456"/>
      <c r="AY31" s="456"/>
      <c r="AZ31" s="456"/>
      <c r="BA31" s="456"/>
      <c r="BB31" s="456"/>
      <c r="BC31" s="456"/>
      <c r="BD31" s="456"/>
      <c r="BE31" s="456"/>
      <c r="BF31" s="456"/>
      <c r="BG31" s="456"/>
      <c r="BH31" s="456"/>
      <c r="BI31" s="456"/>
      <c r="BJ31" s="456"/>
      <c r="BK31" s="456"/>
      <c r="BL31" s="456"/>
      <c r="BM31" s="456"/>
      <c r="BN31" s="456"/>
      <c r="BO31" s="456"/>
      <c r="BP31" s="456"/>
      <c r="BQ31" s="456"/>
      <c r="BR31" s="456"/>
      <c r="BS31" s="456"/>
      <c r="BT31" s="456"/>
      <c r="BU31" s="456"/>
      <c r="BV31" s="67"/>
      <c r="BW31" s="61"/>
      <c r="BX31" s="61"/>
      <c r="BY31" s="61"/>
      <c r="BZ31" s="26"/>
    </row>
    <row r="32" spans="1:78" ht="20.25" customHeight="1" x14ac:dyDescent="0.2">
      <c r="A32" s="26"/>
      <c r="B32" s="61"/>
      <c r="C32" s="61"/>
      <c r="D32" s="61"/>
      <c r="E32" s="29" t="s">
        <v>11</v>
      </c>
      <c r="F32" s="73"/>
      <c r="G32" s="74" t="s">
        <v>10</v>
      </c>
      <c r="H32" s="75"/>
      <c r="I32" s="75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76" t="s">
        <v>150</v>
      </c>
      <c r="W32" s="108"/>
      <c r="X32" s="454">
        <f>+IF(Stammdaten!AE40="","",VLOOKUP(Stammdaten!AE40,'Interne Parmeter'!B25:C27,2,FALSE))</f>
        <v>1</v>
      </c>
      <c r="Y32" s="454"/>
      <c r="Z32" s="108"/>
      <c r="AA32" s="108"/>
      <c r="AB32" s="456"/>
      <c r="AC32" s="456"/>
      <c r="AD32" s="456"/>
      <c r="AE32" s="456"/>
      <c r="AF32" s="456"/>
      <c r="AG32" s="456"/>
      <c r="AH32" s="456"/>
      <c r="AI32" s="456"/>
      <c r="AJ32" s="456"/>
      <c r="AK32" s="456"/>
      <c r="AL32" s="456"/>
      <c r="AM32" s="456"/>
      <c r="AN32" s="456"/>
      <c r="AO32" s="456"/>
      <c r="AP32" s="456"/>
      <c r="AQ32" s="456"/>
      <c r="AR32" s="456"/>
      <c r="AS32" s="456"/>
      <c r="AT32" s="456"/>
      <c r="AU32" s="456"/>
      <c r="AV32" s="456"/>
      <c r="AW32" s="456"/>
      <c r="AX32" s="456"/>
      <c r="AY32" s="456"/>
      <c r="AZ32" s="456"/>
      <c r="BA32" s="456"/>
      <c r="BB32" s="456"/>
      <c r="BC32" s="456"/>
      <c r="BD32" s="456"/>
      <c r="BE32" s="456"/>
      <c r="BF32" s="456"/>
      <c r="BG32" s="456"/>
      <c r="BH32" s="456"/>
      <c r="BI32" s="456"/>
      <c r="BJ32" s="456"/>
      <c r="BK32" s="456"/>
      <c r="BL32" s="456"/>
      <c r="BM32" s="456"/>
      <c r="BN32" s="456"/>
      <c r="BO32" s="456"/>
      <c r="BP32" s="456"/>
      <c r="BQ32" s="456"/>
      <c r="BR32" s="456"/>
      <c r="BS32" s="456"/>
      <c r="BT32" s="456"/>
      <c r="BU32" s="456"/>
      <c r="BV32" s="67"/>
      <c r="BW32" s="61"/>
      <c r="BX32" s="61"/>
      <c r="BY32" s="61"/>
      <c r="BZ32" s="26"/>
    </row>
    <row r="33" spans="1:78" ht="4.5" customHeight="1" x14ac:dyDescent="0.2">
      <c r="A33" s="26"/>
      <c r="B33" s="61"/>
      <c r="C33" s="61"/>
      <c r="D33" s="61"/>
      <c r="E33" s="29"/>
      <c r="F33" s="66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473"/>
      <c r="AC33" s="473"/>
      <c r="AD33" s="473"/>
      <c r="AE33" s="473"/>
      <c r="AF33" s="473"/>
      <c r="AG33" s="473"/>
      <c r="AH33" s="473"/>
      <c r="AI33" s="473"/>
      <c r="AJ33" s="473"/>
      <c r="AK33" s="473"/>
      <c r="AL33" s="473"/>
      <c r="AM33" s="473"/>
      <c r="AN33" s="473"/>
      <c r="AO33" s="473"/>
      <c r="AP33" s="473"/>
      <c r="AQ33" s="473"/>
      <c r="AR33" s="473"/>
      <c r="AS33" s="473"/>
      <c r="AT33" s="473"/>
      <c r="AU33" s="473"/>
      <c r="AV33" s="473"/>
      <c r="AW33" s="473"/>
      <c r="AX33" s="473"/>
      <c r="AY33" s="473"/>
      <c r="AZ33" s="473"/>
      <c r="BA33" s="473"/>
      <c r="BB33" s="473"/>
      <c r="BC33" s="473"/>
      <c r="BD33" s="473"/>
      <c r="BE33" s="473"/>
      <c r="BF33" s="473"/>
      <c r="BG33" s="473"/>
      <c r="BH33" s="473"/>
      <c r="BI33" s="473"/>
      <c r="BJ33" s="473"/>
      <c r="BK33" s="473"/>
      <c r="BL33" s="473"/>
      <c r="BM33" s="473"/>
      <c r="BN33" s="473"/>
      <c r="BO33" s="473"/>
      <c r="BP33" s="473"/>
      <c r="BQ33" s="473"/>
      <c r="BR33" s="473"/>
      <c r="BS33" s="473"/>
      <c r="BT33" s="473"/>
      <c r="BU33" s="473"/>
      <c r="BV33" s="67"/>
      <c r="BW33" s="61"/>
      <c r="BX33" s="61"/>
      <c r="BY33" s="61"/>
      <c r="BZ33" s="26"/>
    </row>
    <row r="34" spans="1:78" ht="4.9000000000000004" customHeight="1" x14ac:dyDescent="0.2">
      <c r="A34" s="26"/>
      <c r="B34" s="61"/>
      <c r="C34" s="61"/>
      <c r="D34" s="61"/>
      <c r="E34" s="29"/>
      <c r="F34" s="64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80"/>
      <c r="BW34" s="61"/>
      <c r="BX34" s="61"/>
      <c r="BY34" s="61"/>
      <c r="BZ34" s="26"/>
    </row>
    <row r="35" spans="1:78" ht="15.6" customHeight="1" x14ac:dyDescent="0.2">
      <c r="A35" s="26"/>
      <c r="B35" s="61"/>
      <c r="C35" s="61"/>
      <c r="D35" s="61"/>
      <c r="E35" s="29" t="s">
        <v>12</v>
      </c>
      <c r="F35" s="66"/>
      <c r="G35" s="81" t="s">
        <v>413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443" t="s">
        <v>151</v>
      </c>
      <c r="AE35" s="443"/>
      <c r="AF35" s="443"/>
      <c r="AG35" s="443"/>
      <c r="AH35" s="122" t="str">
        <f>+IF(Stammdaten!AE41="","",IF(VLOOKUP(Stammdaten!AE41,'Interne Parmeter'!B7:C8,2,FALSE)=2,"",1))</f>
        <v/>
      </c>
      <c r="AI35" s="74"/>
      <c r="AJ35" s="74"/>
      <c r="AK35" s="74"/>
      <c r="AL35" s="81" t="s">
        <v>310</v>
      </c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61"/>
      <c r="BX35" s="61"/>
      <c r="BY35" s="61"/>
      <c r="BZ35" s="26"/>
    </row>
    <row r="36" spans="1:78" ht="4.9000000000000004" customHeight="1" x14ac:dyDescent="0.2">
      <c r="A36" s="26"/>
      <c r="B36" s="61"/>
      <c r="C36" s="61"/>
      <c r="D36" s="61"/>
      <c r="E36" s="29"/>
      <c r="F36" s="66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17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61"/>
      <c r="BX36" s="61"/>
      <c r="BY36" s="61"/>
      <c r="BZ36" s="26"/>
    </row>
    <row r="37" spans="1:78" ht="16.5" customHeight="1" x14ac:dyDescent="0.2">
      <c r="A37" s="26"/>
      <c r="B37" s="61"/>
      <c r="C37" s="61"/>
      <c r="D37" s="61"/>
      <c r="E37" s="29" t="s">
        <v>157</v>
      </c>
      <c r="F37" s="66"/>
      <c r="G37" s="456" t="s">
        <v>152</v>
      </c>
      <c r="H37" s="456"/>
      <c r="I37" s="456"/>
      <c r="J37" s="456"/>
      <c r="K37" s="456"/>
      <c r="L37" s="456"/>
      <c r="M37" s="456"/>
      <c r="N37" s="456"/>
      <c r="O37" s="456"/>
      <c r="P37" s="456"/>
      <c r="Q37" s="456"/>
      <c r="R37" s="456"/>
      <c r="S37" s="456"/>
      <c r="T37" s="456"/>
      <c r="U37" s="456"/>
      <c r="V37" s="456"/>
      <c r="W37" s="456"/>
      <c r="X37" s="456"/>
      <c r="Y37" s="456"/>
      <c r="Z37" s="456"/>
      <c r="AA37" s="456"/>
      <c r="AB37" s="456"/>
      <c r="AC37" s="82"/>
      <c r="AD37" s="443" t="s">
        <v>153</v>
      </c>
      <c r="AE37" s="443"/>
      <c r="AF37" s="443"/>
      <c r="AG37" s="443"/>
      <c r="AH37" s="122">
        <f>+IF(Stammdaten!AE42="","",IF(VLOOKUP(Stammdaten!AE42,'Interne Parmeter'!B7:C8,2,FALSE)=1,1,2))</f>
        <v>2</v>
      </c>
      <c r="AI37" s="82"/>
      <c r="AJ37" s="108"/>
      <c r="AK37" s="108"/>
      <c r="AL37" s="117" t="s">
        <v>154</v>
      </c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61"/>
      <c r="BX37" s="61"/>
      <c r="BY37" s="61"/>
      <c r="BZ37" s="26"/>
    </row>
    <row r="38" spans="1:78" ht="13.9" customHeight="1" thickBot="1" x14ac:dyDescent="0.25">
      <c r="A38" s="26"/>
      <c r="B38" s="61"/>
      <c r="C38" s="61"/>
      <c r="D38" s="61"/>
      <c r="E38" s="29"/>
      <c r="F38" s="6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83"/>
      <c r="BW38" s="61"/>
      <c r="BX38" s="61"/>
      <c r="BY38" s="61"/>
      <c r="BZ38" s="26"/>
    </row>
    <row r="39" spans="1:78" ht="11.25" customHeight="1" x14ac:dyDescent="0.2">
      <c r="A39" s="26"/>
      <c r="B39" s="61"/>
      <c r="C39" s="61"/>
      <c r="D39" s="61"/>
      <c r="E39" s="29"/>
      <c r="F39" s="325" t="s">
        <v>405</v>
      </c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457"/>
      <c r="BR39" s="457"/>
      <c r="BS39" s="458"/>
      <c r="BT39" s="447" t="s">
        <v>69</v>
      </c>
      <c r="BU39" s="448"/>
      <c r="BV39" s="449"/>
      <c r="BW39" s="61"/>
      <c r="BX39" s="61"/>
      <c r="BY39" s="61"/>
      <c r="BZ39" s="26"/>
    </row>
    <row r="40" spans="1:78" ht="7.9" customHeight="1" thickBot="1" x14ac:dyDescent="0.25">
      <c r="A40" s="26"/>
      <c r="B40" s="61"/>
      <c r="C40" s="61"/>
      <c r="D40" s="61"/>
      <c r="E40" s="29"/>
      <c r="F40" s="66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457"/>
      <c r="BR40" s="457"/>
      <c r="BS40" s="458"/>
      <c r="BT40" s="450"/>
      <c r="BU40" s="451"/>
      <c r="BV40" s="452"/>
      <c r="BW40" s="61"/>
      <c r="BX40" s="61"/>
      <c r="BY40" s="61"/>
      <c r="BZ40" s="26"/>
    </row>
    <row r="41" spans="1:78" ht="15" hidden="1" customHeight="1" x14ac:dyDescent="0.25">
      <c r="A41" s="26"/>
      <c r="B41" s="61"/>
      <c r="C41" s="61"/>
      <c r="D41" s="61"/>
      <c r="E41" s="29"/>
      <c r="F41" s="66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1"/>
      <c r="AA41" s="401"/>
      <c r="AB41" s="401"/>
      <c r="AC41" s="84"/>
      <c r="AD41" s="84"/>
      <c r="AE41" s="84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402"/>
      <c r="BC41" s="402"/>
      <c r="BD41" s="402"/>
      <c r="BE41" s="402"/>
      <c r="BF41" s="402"/>
      <c r="BG41" s="402"/>
      <c r="BH41" s="402"/>
      <c r="BI41" s="402"/>
      <c r="BJ41" s="402"/>
      <c r="BK41" s="402"/>
      <c r="BL41" s="402"/>
      <c r="BM41" s="402"/>
      <c r="BN41" s="402"/>
      <c r="BO41" s="402"/>
      <c r="BP41" s="402"/>
      <c r="BQ41" s="402"/>
      <c r="BR41" s="402"/>
      <c r="BS41" s="108"/>
      <c r="BT41" s="403"/>
      <c r="BU41" s="403"/>
      <c r="BV41" s="404"/>
      <c r="BW41" s="61"/>
      <c r="BX41" s="61"/>
      <c r="BY41" s="61"/>
      <c r="BZ41" s="26"/>
    </row>
    <row r="42" spans="1:78" ht="16.5" customHeight="1" x14ac:dyDescent="0.2">
      <c r="A42" s="26"/>
      <c r="B42" s="61"/>
      <c r="C42" s="61"/>
      <c r="D42" s="61"/>
      <c r="E42" s="29">
        <v>12</v>
      </c>
      <c r="F42" s="66"/>
      <c r="G42" s="462" t="s">
        <v>158</v>
      </c>
      <c r="H42" s="463"/>
      <c r="I42" s="463"/>
      <c r="J42" s="463"/>
      <c r="K42" s="463"/>
      <c r="L42" s="463"/>
      <c r="M42" s="463"/>
      <c r="N42" s="463"/>
      <c r="O42" s="463"/>
      <c r="P42" s="463"/>
      <c r="Q42" s="463"/>
      <c r="R42" s="463"/>
      <c r="S42" s="463"/>
      <c r="T42" s="463"/>
      <c r="U42" s="463"/>
      <c r="V42" s="463"/>
      <c r="W42" s="463"/>
      <c r="X42" s="463"/>
      <c r="Y42" s="463"/>
      <c r="Z42" s="463"/>
      <c r="AA42" s="463"/>
      <c r="AB42" s="463"/>
      <c r="AC42" s="463"/>
      <c r="AD42" s="463"/>
      <c r="AE42" s="463"/>
      <c r="AF42" s="463"/>
      <c r="AG42" s="463"/>
      <c r="AH42" s="463"/>
      <c r="AI42" s="463"/>
      <c r="AJ42" s="463"/>
      <c r="AK42" s="463"/>
      <c r="AL42" s="463"/>
      <c r="AM42" s="463"/>
      <c r="AN42" s="463"/>
      <c r="AO42" s="463"/>
      <c r="AP42" s="463"/>
      <c r="AQ42" s="463"/>
      <c r="AR42" s="463"/>
      <c r="AS42" s="463"/>
      <c r="AT42" s="463"/>
      <c r="AU42" s="463"/>
      <c r="AV42" s="463"/>
      <c r="AW42" s="463"/>
      <c r="AX42" s="75"/>
      <c r="AY42" s="75"/>
      <c r="AZ42" s="75"/>
      <c r="BA42" s="75"/>
      <c r="BB42" s="108"/>
      <c r="BC42" s="108"/>
      <c r="BD42" s="108"/>
      <c r="BE42" s="108"/>
      <c r="BF42" s="108"/>
      <c r="BG42" s="108"/>
      <c r="BH42" s="108"/>
      <c r="BI42" s="108"/>
      <c r="BJ42" s="111" t="s">
        <v>159</v>
      </c>
      <c r="BK42" s="405">
        <f ca="1">+SUMIF(Einnahmen!$C$5:$N$200,E42,Einnahmen!$N$5:$N$200)</f>
        <v>0</v>
      </c>
      <c r="BL42" s="405"/>
      <c r="BM42" s="405"/>
      <c r="BN42" s="405"/>
      <c r="BO42" s="405"/>
      <c r="BP42" s="405"/>
      <c r="BQ42" s="405"/>
      <c r="BR42" s="405"/>
      <c r="BS42" s="405"/>
      <c r="BT42" s="405"/>
      <c r="BU42" s="405"/>
      <c r="BV42" s="67"/>
      <c r="BW42" s="61"/>
      <c r="BX42" s="61"/>
      <c r="BY42" s="61"/>
      <c r="BZ42" s="26"/>
    </row>
    <row r="43" spans="1:78" ht="8.4499999999999993" customHeight="1" x14ac:dyDescent="0.2">
      <c r="A43" s="26"/>
      <c r="B43" s="61"/>
      <c r="C43" s="61"/>
      <c r="D43" s="61"/>
      <c r="E43" s="29"/>
      <c r="F43" s="66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67"/>
      <c r="BW43" s="61"/>
      <c r="BX43" s="61"/>
      <c r="BY43" s="61"/>
      <c r="BZ43" s="26"/>
    </row>
    <row r="44" spans="1:78" ht="16.5" customHeight="1" x14ac:dyDescent="0.2">
      <c r="A44" s="26"/>
      <c r="B44" s="61"/>
      <c r="C44" s="61"/>
      <c r="D44" s="61"/>
      <c r="E44" s="29">
        <v>13</v>
      </c>
      <c r="F44" s="66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10"/>
      <c r="AB44" s="464" t="s">
        <v>161</v>
      </c>
      <c r="AC44" s="464"/>
      <c r="AD44" s="464"/>
      <c r="AE44" s="464"/>
      <c r="AF44" s="465"/>
      <c r="AG44" s="465"/>
      <c r="AH44" s="465"/>
      <c r="AI44" s="465"/>
      <c r="AJ44" s="465"/>
      <c r="AK44" s="465"/>
      <c r="AL44" s="465"/>
      <c r="AM44" s="465"/>
      <c r="AN44" s="465"/>
      <c r="AO44" s="465"/>
      <c r="AP44" s="108"/>
      <c r="AQ44" s="74"/>
      <c r="AR44" s="108" t="s">
        <v>414</v>
      </c>
      <c r="AS44" s="108"/>
      <c r="AT44" s="108"/>
      <c r="AU44" s="108"/>
      <c r="AV44" s="108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108"/>
      <c r="BT44" s="108"/>
      <c r="BU44" s="108"/>
      <c r="BV44" s="67"/>
      <c r="BW44" s="61"/>
      <c r="BX44" s="61"/>
      <c r="BY44" s="61"/>
      <c r="BZ44" s="26"/>
    </row>
    <row r="45" spans="1:78" ht="5.25" customHeight="1" x14ac:dyDescent="0.2">
      <c r="A45" s="26"/>
      <c r="B45" s="61"/>
      <c r="C45" s="61"/>
      <c r="D45" s="61"/>
      <c r="E45" s="29"/>
      <c r="F45" s="68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83"/>
      <c r="BW45" s="61"/>
      <c r="BX45" s="61"/>
      <c r="BY45" s="61"/>
      <c r="BZ45" s="26"/>
    </row>
    <row r="46" spans="1:78" ht="15" customHeight="1" x14ac:dyDescent="0.2">
      <c r="A46" s="26"/>
      <c r="B46" s="61"/>
      <c r="C46" s="61"/>
      <c r="D46" s="61"/>
      <c r="E46" s="29"/>
      <c r="F46" s="66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67"/>
      <c r="BW46" s="61"/>
      <c r="BX46" s="61"/>
      <c r="BY46" s="61"/>
      <c r="BZ46" s="26"/>
    </row>
    <row r="47" spans="1:78" ht="15" customHeight="1" x14ac:dyDescent="0.2">
      <c r="A47" s="26"/>
      <c r="B47" s="61"/>
      <c r="C47" s="61"/>
      <c r="D47" s="61"/>
      <c r="E47" s="29">
        <v>14</v>
      </c>
      <c r="F47" s="66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10"/>
      <c r="AX47" s="86"/>
      <c r="AY47" s="86"/>
      <c r="AZ47" s="86"/>
      <c r="BA47" s="86"/>
      <c r="BB47" s="108"/>
      <c r="BC47" s="108"/>
      <c r="BD47" s="108"/>
      <c r="BE47" s="108"/>
      <c r="BF47" s="108"/>
      <c r="BG47" s="108"/>
      <c r="BH47" s="108"/>
      <c r="BI47" s="108"/>
      <c r="BJ47" s="111" t="s">
        <v>150</v>
      </c>
      <c r="BK47" s="405">
        <f ca="1">+SUMIF(Einnahmen!$C$5:$N$200,E47,Einnahmen!$N$5:$N$200)</f>
        <v>0</v>
      </c>
      <c r="BL47" s="405"/>
      <c r="BM47" s="405"/>
      <c r="BN47" s="405"/>
      <c r="BO47" s="405"/>
      <c r="BP47" s="405"/>
      <c r="BQ47" s="405"/>
      <c r="BR47" s="405"/>
      <c r="BS47" s="405"/>
      <c r="BT47" s="405"/>
      <c r="BU47" s="405"/>
      <c r="BV47" s="67"/>
      <c r="BW47" s="61"/>
      <c r="BX47" s="61"/>
      <c r="BY47" s="61"/>
      <c r="BZ47" s="26"/>
    </row>
    <row r="48" spans="1:78" ht="6" customHeight="1" x14ac:dyDescent="0.2">
      <c r="A48" s="26"/>
      <c r="B48" s="61"/>
      <c r="C48" s="61"/>
      <c r="D48" s="61"/>
      <c r="E48" s="29"/>
      <c r="F48" s="66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87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67"/>
      <c r="BW48" s="61"/>
      <c r="BX48" s="61"/>
      <c r="BY48" s="61"/>
      <c r="BZ48" s="26"/>
    </row>
    <row r="49" spans="1:78" ht="4.9000000000000004" customHeight="1" x14ac:dyDescent="0.2">
      <c r="A49" s="26"/>
      <c r="B49" s="61"/>
      <c r="C49" s="61"/>
      <c r="D49" s="61"/>
      <c r="E49" s="29"/>
      <c r="F49" s="64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88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80"/>
      <c r="BW49" s="61"/>
      <c r="BX49" s="61"/>
      <c r="BY49" s="61"/>
      <c r="BZ49" s="26"/>
    </row>
    <row r="50" spans="1:78" ht="15" customHeight="1" x14ac:dyDescent="0.2">
      <c r="A50" s="26"/>
      <c r="B50" s="61"/>
      <c r="C50" s="61"/>
      <c r="D50" s="61"/>
      <c r="E50" s="29">
        <v>15</v>
      </c>
      <c r="F50" s="66"/>
      <c r="G50" s="461" t="s">
        <v>163</v>
      </c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1"/>
      <c r="U50" s="461"/>
      <c r="V50" s="461"/>
      <c r="W50" s="461"/>
      <c r="X50" s="461"/>
      <c r="Y50" s="461"/>
      <c r="Z50" s="461"/>
      <c r="AA50" s="461"/>
      <c r="AB50" s="461"/>
      <c r="AC50" s="461"/>
      <c r="AD50" s="461"/>
      <c r="AE50" s="461"/>
      <c r="AF50" s="461"/>
      <c r="AG50" s="461"/>
      <c r="AH50" s="461"/>
      <c r="AI50" s="461"/>
      <c r="AJ50" s="461"/>
      <c r="AK50" s="461"/>
      <c r="AL50" s="461"/>
      <c r="AM50" s="461"/>
      <c r="AN50" s="461"/>
      <c r="AO50" s="461"/>
      <c r="AP50" s="461"/>
      <c r="AQ50" s="461"/>
      <c r="AR50" s="461"/>
      <c r="AS50" s="461"/>
      <c r="AT50" s="461"/>
      <c r="AU50" s="461"/>
      <c r="AV50" s="461"/>
      <c r="AW50" s="461"/>
      <c r="AX50" s="86"/>
      <c r="AY50" s="86"/>
      <c r="AZ50" s="86"/>
      <c r="BA50" s="86"/>
      <c r="BB50" s="108"/>
      <c r="BC50" s="108"/>
      <c r="BD50" s="108"/>
      <c r="BE50" s="108"/>
      <c r="BF50" s="108"/>
      <c r="BG50" s="108"/>
      <c r="BH50" s="108"/>
      <c r="BI50" s="108"/>
      <c r="BJ50" s="111" t="s">
        <v>164</v>
      </c>
      <c r="BK50" s="405">
        <f ca="1">+SUMIF(Einnahmen!$C$5:$N$200,E50,Einnahmen!$N$5:$N$200)</f>
        <v>16358</v>
      </c>
      <c r="BL50" s="405"/>
      <c r="BM50" s="405"/>
      <c r="BN50" s="405"/>
      <c r="BO50" s="405"/>
      <c r="BP50" s="405"/>
      <c r="BQ50" s="405"/>
      <c r="BR50" s="405"/>
      <c r="BS50" s="405"/>
      <c r="BT50" s="405"/>
      <c r="BU50" s="405"/>
      <c r="BV50" s="67"/>
      <c r="BW50" s="61"/>
      <c r="BX50" s="61"/>
      <c r="BY50" s="61"/>
      <c r="BZ50" s="26"/>
    </row>
    <row r="51" spans="1:78" ht="4.9000000000000004" customHeight="1" x14ac:dyDescent="0.2">
      <c r="A51" s="26"/>
      <c r="B51" s="61"/>
      <c r="C51" s="61"/>
      <c r="D51" s="61"/>
      <c r="E51" s="29"/>
      <c r="F51" s="66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87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67"/>
      <c r="BW51" s="61"/>
      <c r="BX51" s="61"/>
      <c r="BY51" s="61"/>
      <c r="BZ51" s="26"/>
    </row>
    <row r="52" spans="1:78" ht="26.25" customHeight="1" x14ac:dyDescent="0.2">
      <c r="A52" s="26"/>
      <c r="B52" s="61"/>
      <c r="C52" s="61"/>
      <c r="D52" s="61"/>
      <c r="E52" s="29">
        <v>16</v>
      </c>
      <c r="F52" s="66"/>
      <c r="G52" s="466" t="s">
        <v>454</v>
      </c>
      <c r="H52" s="466"/>
      <c r="I52" s="466"/>
      <c r="J52" s="466"/>
      <c r="K52" s="466"/>
      <c r="L52" s="466"/>
      <c r="M52" s="466"/>
      <c r="N52" s="466"/>
      <c r="O52" s="466"/>
      <c r="P52" s="466"/>
      <c r="Q52" s="466"/>
      <c r="R52" s="466"/>
      <c r="S52" s="466"/>
      <c r="T52" s="466"/>
      <c r="U52" s="466"/>
      <c r="V52" s="466"/>
      <c r="W52" s="466"/>
      <c r="X52" s="466"/>
      <c r="Y52" s="466"/>
      <c r="Z52" s="466"/>
      <c r="AA52" s="466"/>
      <c r="AB52" s="466"/>
      <c r="AC52" s="466"/>
      <c r="AD52" s="466"/>
      <c r="AE52" s="466"/>
      <c r="AF52" s="466"/>
      <c r="AG52" s="466"/>
      <c r="AH52" s="466"/>
      <c r="AI52" s="466"/>
      <c r="AJ52" s="466"/>
      <c r="AK52" s="466"/>
      <c r="AL52" s="466"/>
      <c r="AM52" s="466"/>
      <c r="AN52" s="466"/>
      <c r="AO52" s="466"/>
      <c r="AP52" s="466"/>
      <c r="AQ52" s="466"/>
      <c r="AR52" s="466"/>
      <c r="AS52" s="466"/>
      <c r="AT52" s="466"/>
      <c r="AU52" s="466"/>
      <c r="AV52" s="466"/>
      <c r="AW52" s="89"/>
      <c r="AX52" s="86"/>
      <c r="AY52" s="86"/>
      <c r="AZ52" s="86"/>
      <c r="BA52" s="86"/>
      <c r="BB52" s="108"/>
      <c r="BC52" s="108"/>
      <c r="BD52" s="108"/>
      <c r="BE52" s="108"/>
      <c r="BF52" s="108"/>
      <c r="BG52" s="108"/>
      <c r="BH52" s="108"/>
      <c r="BI52" s="108"/>
      <c r="BJ52" s="111" t="s">
        <v>148</v>
      </c>
      <c r="BK52" s="405">
        <f ca="1">+SUMIF(Einnahmen!$C$5:$N$200,E52,Einnahmen!$N$5:$N$200)</f>
        <v>0</v>
      </c>
      <c r="BL52" s="405"/>
      <c r="BM52" s="405"/>
      <c r="BN52" s="405"/>
      <c r="BO52" s="405"/>
      <c r="BP52" s="405"/>
      <c r="BQ52" s="405"/>
      <c r="BR52" s="405"/>
      <c r="BS52" s="405"/>
      <c r="BT52" s="405"/>
      <c r="BU52" s="405"/>
      <c r="BV52" s="67"/>
      <c r="BW52" s="61"/>
      <c r="BX52" s="61"/>
      <c r="BY52" s="61"/>
      <c r="BZ52" s="26"/>
    </row>
    <row r="53" spans="1:78" ht="4.9000000000000004" customHeight="1" x14ac:dyDescent="0.2">
      <c r="A53" s="26"/>
      <c r="B53" s="61"/>
      <c r="C53" s="61"/>
      <c r="D53" s="61"/>
      <c r="E53" s="29"/>
      <c r="F53" s="66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87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108"/>
      <c r="BV53" s="67"/>
      <c r="BW53" s="61"/>
      <c r="BX53" s="61"/>
      <c r="BY53" s="61"/>
      <c r="BZ53" s="26"/>
    </row>
    <row r="54" spans="1:78" ht="15" customHeight="1" x14ac:dyDescent="0.2">
      <c r="A54" s="26"/>
      <c r="B54" s="61"/>
      <c r="C54" s="61"/>
      <c r="D54" s="61"/>
      <c r="E54" s="29">
        <v>17</v>
      </c>
      <c r="F54" s="66"/>
      <c r="G54" s="461" t="s">
        <v>166</v>
      </c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461"/>
      <c r="S54" s="461"/>
      <c r="T54" s="461"/>
      <c r="U54" s="461"/>
      <c r="V54" s="461"/>
      <c r="W54" s="461"/>
      <c r="X54" s="461"/>
      <c r="Y54" s="461"/>
      <c r="Z54" s="461"/>
      <c r="AA54" s="461"/>
      <c r="AB54" s="461"/>
      <c r="AC54" s="461"/>
      <c r="AD54" s="461"/>
      <c r="AE54" s="461"/>
      <c r="AF54" s="461"/>
      <c r="AG54" s="461"/>
      <c r="AH54" s="461"/>
      <c r="AI54" s="461"/>
      <c r="AJ54" s="461"/>
      <c r="AK54" s="461"/>
      <c r="AL54" s="461"/>
      <c r="AM54" s="461"/>
      <c r="AN54" s="461"/>
      <c r="AO54" s="461"/>
      <c r="AP54" s="461"/>
      <c r="AQ54" s="461"/>
      <c r="AR54" s="461"/>
      <c r="AS54" s="461"/>
      <c r="AT54" s="461"/>
      <c r="AU54" s="461"/>
      <c r="AV54" s="461"/>
      <c r="AW54" s="461"/>
      <c r="AX54" s="86"/>
      <c r="AY54" s="86"/>
      <c r="AZ54" s="86"/>
      <c r="BA54" s="86"/>
      <c r="BB54" s="108"/>
      <c r="BC54" s="108"/>
      <c r="BD54" s="108"/>
      <c r="BE54" s="108"/>
      <c r="BF54" s="108"/>
      <c r="BG54" s="108"/>
      <c r="BH54" s="108"/>
      <c r="BI54" s="108"/>
      <c r="BJ54" s="111" t="s">
        <v>167</v>
      </c>
      <c r="BK54" s="405">
        <f>+SUM(Einnahmen!O5:O200)</f>
        <v>3108.02</v>
      </c>
      <c r="BL54" s="405"/>
      <c r="BM54" s="405"/>
      <c r="BN54" s="405"/>
      <c r="BO54" s="405"/>
      <c r="BP54" s="405"/>
      <c r="BQ54" s="405"/>
      <c r="BR54" s="405"/>
      <c r="BS54" s="405"/>
      <c r="BT54" s="405"/>
      <c r="BU54" s="405"/>
      <c r="BV54" s="67"/>
      <c r="BW54" s="61"/>
      <c r="BX54" s="61"/>
      <c r="BY54" s="61"/>
      <c r="BZ54" s="26"/>
    </row>
    <row r="55" spans="1:78" ht="4.9000000000000004" customHeight="1" x14ac:dyDescent="0.2">
      <c r="A55" s="26"/>
      <c r="B55" s="61"/>
      <c r="C55" s="61"/>
      <c r="D55" s="61"/>
      <c r="E55" s="29"/>
      <c r="F55" s="68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83"/>
      <c r="BW55" s="61"/>
      <c r="BX55" s="61"/>
      <c r="BY55" s="61"/>
      <c r="BZ55" s="26"/>
    </row>
    <row r="56" spans="1:78" ht="7.15" customHeight="1" x14ac:dyDescent="0.2">
      <c r="A56" s="26"/>
      <c r="B56" s="61"/>
      <c r="C56" s="61"/>
      <c r="D56" s="61"/>
      <c r="E56" s="29"/>
      <c r="F56" s="66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67"/>
      <c r="BW56" s="61"/>
      <c r="BX56" s="61"/>
      <c r="BY56" s="61"/>
      <c r="BZ56" s="26"/>
    </row>
    <row r="57" spans="1:78" ht="15" customHeight="1" x14ac:dyDescent="0.2">
      <c r="A57" s="26"/>
      <c r="B57" s="61"/>
      <c r="C57" s="61"/>
      <c r="D57" s="61"/>
      <c r="E57" s="29">
        <v>18</v>
      </c>
      <c r="F57" s="66"/>
      <c r="G57" s="466" t="s">
        <v>168</v>
      </c>
      <c r="H57" s="461"/>
      <c r="I57" s="461"/>
      <c r="J57" s="461"/>
      <c r="K57" s="461"/>
      <c r="L57" s="461"/>
      <c r="M57" s="461"/>
      <c r="N57" s="461"/>
      <c r="O57" s="461"/>
      <c r="P57" s="461"/>
      <c r="Q57" s="461"/>
      <c r="R57" s="461"/>
      <c r="S57" s="461"/>
      <c r="T57" s="461"/>
      <c r="U57" s="461"/>
      <c r="V57" s="461"/>
      <c r="W57" s="461"/>
      <c r="X57" s="461"/>
      <c r="Y57" s="461"/>
      <c r="Z57" s="461"/>
      <c r="AA57" s="461"/>
      <c r="AB57" s="461"/>
      <c r="AC57" s="461"/>
      <c r="AD57" s="461"/>
      <c r="AE57" s="461"/>
      <c r="AF57" s="461"/>
      <c r="AG57" s="461"/>
      <c r="AH57" s="461"/>
      <c r="AI57" s="461"/>
      <c r="AJ57" s="461"/>
      <c r="AK57" s="461"/>
      <c r="AL57" s="461"/>
      <c r="AM57" s="461"/>
      <c r="AN57" s="461"/>
      <c r="AO57" s="461"/>
      <c r="AP57" s="461"/>
      <c r="AQ57" s="461"/>
      <c r="AR57" s="461"/>
      <c r="AS57" s="461"/>
      <c r="AT57" s="461"/>
      <c r="AU57" s="461"/>
      <c r="AV57" s="461"/>
      <c r="AW57" s="461"/>
      <c r="AX57" s="86"/>
      <c r="AY57" s="86"/>
      <c r="AZ57" s="86"/>
      <c r="BA57" s="86"/>
      <c r="BB57" s="108"/>
      <c r="BC57" s="108"/>
      <c r="BD57" s="108"/>
      <c r="BE57" s="108"/>
      <c r="BF57" s="108"/>
      <c r="BG57" s="108"/>
      <c r="BH57" s="108"/>
      <c r="BI57" s="108"/>
      <c r="BJ57" s="111" t="s">
        <v>169</v>
      </c>
      <c r="BK57" s="467"/>
      <c r="BL57" s="467"/>
      <c r="BM57" s="467"/>
      <c r="BN57" s="467"/>
      <c r="BO57" s="467"/>
      <c r="BP57" s="467"/>
      <c r="BQ57" s="467"/>
      <c r="BR57" s="467"/>
      <c r="BS57" s="467"/>
      <c r="BT57" s="467"/>
      <c r="BU57" s="467"/>
      <c r="BV57" s="67"/>
      <c r="BW57" s="61"/>
      <c r="BX57" s="61"/>
      <c r="BY57" s="61"/>
      <c r="BZ57" s="26"/>
    </row>
    <row r="58" spans="1:78" ht="4.9000000000000004" customHeight="1" x14ac:dyDescent="0.2">
      <c r="A58" s="26"/>
      <c r="B58" s="61"/>
      <c r="C58" s="61"/>
      <c r="D58" s="61"/>
      <c r="E58" s="29"/>
      <c r="F58" s="66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87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67"/>
      <c r="BW58" s="61"/>
      <c r="BX58" s="61"/>
      <c r="BY58" s="61"/>
      <c r="BZ58" s="26"/>
    </row>
    <row r="59" spans="1:78" ht="15" customHeight="1" x14ac:dyDescent="0.2">
      <c r="A59" s="26"/>
      <c r="B59" s="61"/>
      <c r="C59" s="61"/>
      <c r="D59" s="61"/>
      <c r="E59" s="29">
        <v>19</v>
      </c>
      <c r="F59" s="66"/>
      <c r="G59" s="461" t="s">
        <v>170</v>
      </c>
      <c r="H59" s="461"/>
      <c r="I59" s="461"/>
      <c r="J59" s="461"/>
      <c r="K59" s="461"/>
      <c r="L59" s="461"/>
      <c r="M59" s="461"/>
      <c r="N59" s="461"/>
      <c r="O59" s="461"/>
      <c r="P59" s="461"/>
      <c r="Q59" s="461"/>
      <c r="R59" s="461"/>
      <c r="S59" s="461"/>
      <c r="T59" s="461"/>
      <c r="U59" s="461"/>
      <c r="V59" s="461"/>
      <c r="W59" s="461"/>
      <c r="X59" s="461"/>
      <c r="Y59" s="461"/>
      <c r="Z59" s="461"/>
      <c r="AA59" s="461"/>
      <c r="AB59" s="461"/>
      <c r="AC59" s="461"/>
      <c r="AD59" s="461"/>
      <c r="AE59" s="461"/>
      <c r="AF59" s="461"/>
      <c r="AG59" s="461"/>
      <c r="AH59" s="461"/>
      <c r="AI59" s="461"/>
      <c r="AJ59" s="461"/>
      <c r="AK59" s="461"/>
      <c r="AL59" s="461"/>
      <c r="AM59" s="461"/>
      <c r="AN59" s="461"/>
      <c r="AO59" s="461"/>
      <c r="AP59" s="461"/>
      <c r="AQ59" s="461"/>
      <c r="AR59" s="461"/>
      <c r="AS59" s="461"/>
      <c r="AT59" s="461"/>
      <c r="AU59" s="461"/>
      <c r="AV59" s="461"/>
      <c r="AW59" s="461"/>
      <c r="AX59" s="86"/>
      <c r="AY59" s="86"/>
      <c r="AZ59" s="86"/>
      <c r="BA59" s="86"/>
      <c r="BB59" s="108"/>
      <c r="BC59" s="108"/>
      <c r="BD59" s="108"/>
      <c r="BE59" s="108"/>
      <c r="BF59" s="108"/>
      <c r="BG59" s="108"/>
      <c r="BH59" s="108"/>
      <c r="BI59" s="108"/>
      <c r="BJ59" s="111" t="s">
        <v>171</v>
      </c>
      <c r="BK59" s="467"/>
      <c r="BL59" s="467"/>
      <c r="BM59" s="467"/>
      <c r="BN59" s="467"/>
      <c r="BO59" s="467"/>
      <c r="BP59" s="467"/>
      <c r="BQ59" s="467"/>
      <c r="BR59" s="467"/>
      <c r="BS59" s="467"/>
      <c r="BT59" s="467"/>
      <c r="BU59" s="467"/>
      <c r="BV59" s="67"/>
      <c r="BW59" s="61"/>
      <c r="BX59" s="61"/>
      <c r="BY59" s="61"/>
      <c r="BZ59" s="26"/>
    </row>
    <row r="60" spans="1:78" ht="4.9000000000000004" customHeight="1" x14ac:dyDescent="0.2">
      <c r="A60" s="26"/>
      <c r="B60" s="61"/>
      <c r="C60" s="61"/>
      <c r="D60" s="61"/>
      <c r="E60" s="29"/>
      <c r="F60" s="66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87"/>
      <c r="BK60" s="108"/>
      <c r="BL60" s="108"/>
      <c r="BM60" s="108"/>
      <c r="BN60" s="108"/>
      <c r="BO60" s="108"/>
      <c r="BP60" s="108"/>
      <c r="BQ60" s="108"/>
      <c r="BR60" s="108"/>
      <c r="BS60" s="108"/>
      <c r="BT60" s="108"/>
      <c r="BU60" s="108"/>
      <c r="BV60" s="67"/>
      <c r="BW60" s="61"/>
      <c r="BX60" s="61"/>
      <c r="BY60" s="61"/>
      <c r="BZ60" s="26"/>
    </row>
    <row r="61" spans="1:78" ht="15" customHeight="1" x14ac:dyDescent="0.2">
      <c r="A61" s="26"/>
      <c r="B61" s="61"/>
      <c r="C61" s="61"/>
      <c r="D61" s="61"/>
      <c r="E61" s="29">
        <v>20</v>
      </c>
      <c r="F61" s="66"/>
      <c r="G61" s="461" t="s">
        <v>70</v>
      </c>
      <c r="H61" s="461"/>
      <c r="I61" s="461"/>
      <c r="J61" s="461"/>
      <c r="K61" s="461"/>
      <c r="L61" s="461"/>
      <c r="M61" s="461"/>
      <c r="N61" s="461"/>
      <c r="O61" s="461"/>
      <c r="P61" s="461"/>
      <c r="Q61" s="461"/>
      <c r="R61" s="461"/>
      <c r="S61" s="461"/>
      <c r="T61" s="461"/>
      <c r="U61" s="461"/>
      <c r="V61" s="461"/>
      <c r="W61" s="461"/>
      <c r="X61" s="461"/>
      <c r="Y61" s="461"/>
      <c r="Z61" s="461"/>
      <c r="AA61" s="461"/>
      <c r="AB61" s="461"/>
      <c r="AC61" s="461"/>
      <c r="AD61" s="461"/>
      <c r="AE61" s="461"/>
      <c r="AF61" s="461"/>
      <c r="AG61" s="461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  <c r="AT61" s="461"/>
      <c r="AU61" s="461"/>
      <c r="AV61" s="461"/>
      <c r="AW61" s="461"/>
      <c r="AX61" s="86"/>
      <c r="AY61" s="86"/>
      <c r="AZ61" s="86"/>
      <c r="BA61" s="86"/>
      <c r="BB61" s="108"/>
      <c r="BC61" s="108"/>
      <c r="BD61" s="108"/>
      <c r="BE61" s="108"/>
      <c r="BF61" s="108"/>
      <c r="BG61" s="108"/>
      <c r="BH61" s="108"/>
      <c r="BI61" s="108"/>
      <c r="BJ61" s="111" t="s">
        <v>172</v>
      </c>
      <c r="BK61" s="405">
        <f ca="1">+SUMIF(Einnahmen!$C$5:$N$200,E61,Einnahmen!$N$5:$N$200)</f>
        <v>125</v>
      </c>
      <c r="BL61" s="405"/>
      <c r="BM61" s="405"/>
      <c r="BN61" s="405"/>
      <c r="BO61" s="405"/>
      <c r="BP61" s="405"/>
      <c r="BQ61" s="405"/>
      <c r="BR61" s="405"/>
      <c r="BS61" s="405"/>
      <c r="BT61" s="405"/>
      <c r="BU61" s="405"/>
      <c r="BV61" s="67"/>
      <c r="BW61" s="61"/>
      <c r="BX61" s="61"/>
      <c r="BY61" s="61"/>
      <c r="BZ61" s="26"/>
    </row>
    <row r="62" spans="1:78" ht="4.9000000000000004" customHeight="1" x14ac:dyDescent="0.2">
      <c r="A62" s="26"/>
      <c r="B62" s="61"/>
      <c r="C62" s="61"/>
      <c r="D62" s="61"/>
      <c r="E62" s="29"/>
      <c r="F62" s="66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87"/>
      <c r="BK62" s="108"/>
      <c r="BL62" s="108"/>
      <c r="BM62" s="108"/>
      <c r="BN62" s="108"/>
      <c r="BO62" s="108"/>
      <c r="BP62" s="108"/>
      <c r="BQ62" s="108"/>
      <c r="BR62" s="108"/>
      <c r="BS62" s="108"/>
      <c r="BT62" s="108"/>
      <c r="BU62" s="108"/>
      <c r="BV62" s="67"/>
      <c r="BW62" s="61"/>
      <c r="BX62" s="61"/>
      <c r="BY62" s="61"/>
      <c r="BZ62" s="26"/>
    </row>
    <row r="63" spans="1:78" ht="15" customHeight="1" x14ac:dyDescent="0.2">
      <c r="A63" s="26"/>
      <c r="B63" s="61"/>
      <c r="C63" s="61"/>
      <c r="D63" s="61"/>
      <c r="E63" s="29">
        <v>21</v>
      </c>
      <c r="F63" s="66"/>
      <c r="G63" s="461" t="s">
        <v>173</v>
      </c>
      <c r="H63" s="461"/>
      <c r="I63" s="461"/>
      <c r="J63" s="461"/>
      <c r="K63" s="461"/>
      <c r="L63" s="461"/>
      <c r="M63" s="461"/>
      <c r="N63" s="461"/>
      <c r="O63" s="461"/>
      <c r="P63" s="461"/>
      <c r="Q63" s="461"/>
      <c r="R63" s="461"/>
      <c r="S63" s="461"/>
      <c r="T63" s="461"/>
      <c r="U63" s="461"/>
      <c r="V63" s="461"/>
      <c r="W63" s="461"/>
      <c r="X63" s="461"/>
      <c r="Y63" s="461"/>
      <c r="Z63" s="461"/>
      <c r="AA63" s="461"/>
      <c r="AB63" s="461"/>
      <c r="AC63" s="461"/>
      <c r="AD63" s="461"/>
      <c r="AE63" s="461"/>
      <c r="AF63" s="461"/>
      <c r="AG63" s="461"/>
      <c r="AH63" s="461"/>
      <c r="AI63" s="461"/>
      <c r="AJ63" s="461"/>
      <c r="AK63" s="461"/>
      <c r="AL63" s="461"/>
      <c r="AM63" s="461"/>
      <c r="AN63" s="461"/>
      <c r="AO63" s="461"/>
      <c r="AP63" s="461"/>
      <c r="AQ63" s="461"/>
      <c r="AR63" s="461"/>
      <c r="AS63" s="461"/>
      <c r="AT63" s="461"/>
      <c r="AU63" s="461"/>
      <c r="AV63" s="461"/>
      <c r="AW63" s="461"/>
      <c r="AX63" s="86"/>
      <c r="AY63" s="86"/>
      <c r="AZ63" s="86"/>
      <c r="BA63" s="86"/>
      <c r="BB63" s="108"/>
      <c r="BC63" s="108"/>
      <c r="BD63" s="108"/>
      <c r="BE63" s="108"/>
      <c r="BF63" s="108"/>
      <c r="BG63" s="108"/>
      <c r="BH63" s="108"/>
      <c r="BI63" s="108"/>
      <c r="BJ63" s="111" t="s">
        <v>174</v>
      </c>
      <c r="BK63" s="467"/>
      <c r="BL63" s="467"/>
      <c r="BM63" s="467"/>
      <c r="BN63" s="467"/>
      <c r="BO63" s="467"/>
      <c r="BP63" s="467"/>
      <c r="BQ63" s="467"/>
      <c r="BR63" s="467"/>
      <c r="BS63" s="467"/>
      <c r="BT63" s="467"/>
      <c r="BU63" s="467"/>
      <c r="BV63" s="67"/>
      <c r="BW63" s="61"/>
      <c r="BX63" s="61"/>
      <c r="BY63" s="61"/>
      <c r="BZ63" s="26"/>
    </row>
    <row r="64" spans="1:78" ht="4.9000000000000004" customHeight="1" x14ac:dyDescent="0.2">
      <c r="A64" s="26"/>
      <c r="B64" s="61"/>
      <c r="C64" s="61"/>
      <c r="D64" s="61"/>
      <c r="E64" s="29"/>
      <c r="F64" s="66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87"/>
      <c r="BK64" s="108"/>
      <c r="BL64" s="108"/>
      <c r="BM64" s="108"/>
      <c r="BN64" s="108"/>
      <c r="BO64" s="108"/>
      <c r="BP64" s="108"/>
      <c r="BQ64" s="108"/>
      <c r="BR64" s="108"/>
      <c r="BS64" s="108"/>
      <c r="BT64" s="108"/>
      <c r="BU64" s="108"/>
      <c r="BV64" s="67"/>
      <c r="BW64" s="61"/>
      <c r="BX64" s="61"/>
      <c r="BY64" s="61"/>
      <c r="BZ64" s="26"/>
    </row>
    <row r="65" spans="1:78" ht="16.5" customHeight="1" x14ac:dyDescent="0.2">
      <c r="A65" s="26"/>
      <c r="B65" s="61"/>
      <c r="C65" s="61"/>
      <c r="D65" s="61"/>
      <c r="E65" s="29">
        <v>22</v>
      </c>
      <c r="F65" s="66"/>
      <c r="G65" s="461" t="s">
        <v>402</v>
      </c>
      <c r="H65" s="461"/>
      <c r="I65" s="461"/>
      <c r="J65" s="461"/>
      <c r="K65" s="461"/>
      <c r="L65" s="461"/>
      <c r="M65" s="461"/>
      <c r="N65" s="461"/>
      <c r="O65" s="461"/>
      <c r="P65" s="461"/>
      <c r="Q65" s="461"/>
      <c r="R65" s="461"/>
      <c r="S65" s="461"/>
      <c r="T65" s="461"/>
      <c r="U65" s="461"/>
      <c r="V65" s="461"/>
      <c r="W65" s="461"/>
      <c r="X65" s="461"/>
      <c r="Y65" s="461"/>
      <c r="Z65" s="461"/>
      <c r="AA65" s="461"/>
      <c r="AB65" s="461"/>
      <c r="AC65" s="461"/>
      <c r="AD65" s="461"/>
      <c r="AE65" s="461"/>
      <c r="AF65" s="461"/>
      <c r="AG65" s="461"/>
      <c r="AH65" s="461"/>
      <c r="AI65" s="461"/>
      <c r="AJ65" s="461"/>
      <c r="AK65" s="461"/>
      <c r="AL65" s="461"/>
      <c r="AM65" s="461"/>
      <c r="AN65" s="461"/>
      <c r="AO65" s="461"/>
      <c r="AP65" s="461"/>
      <c r="AQ65" s="461"/>
      <c r="AR65" s="461"/>
      <c r="AS65" s="461"/>
      <c r="AT65" s="461"/>
      <c r="AU65" s="461"/>
      <c r="AV65" s="461"/>
      <c r="AW65" s="461"/>
      <c r="AX65" s="86"/>
      <c r="AY65" s="86"/>
      <c r="AZ65" s="86"/>
      <c r="BA65" s="86"/>
      <c r="BB65" s="108"/>
      <c r="BC65" s="108"/>
      <c r="BD65" s="108"/>
      <c r="BE65" s="108"/>
      <c r="BF65" s="108"/>
      <c r="BG65" s="108"/>
      <c r="BH65" s="108"/>
      <c r="BI65" s="108"/>
      <c r="BJ65" s="111"/>
      <c r="BK65" s="405">
        <f>'Seite 4'!BK66</f>
        <v>0</v>
      </c>
      <c r="BL65" s="405"/>
      <c r="BM65" s="405"/>
      <c r="BN65" s="405"/>
      <c r="BO65" s="405"/>
      <c r="BP65" s="405"/>
      <c r="BQ65" s="405"/>
      <c r="BR65" s="405"/>
      <c r="BS65" s="405"/>
      <c r="BT65" s="405"/>
      <c r="BU65" s="405"/>
      <c r="BV65" s="67"/>
      <c r="BW65" s="61"/>
      <c r="BX65" s="61"/>
      <c r="BY65" s="61"/>
      <c r="BZ65" s="26"/>
    </row>
    <row r="66" spans="1:78" ht="4.1500000000000004" customHeight="1" x14ac:dyDescent="0.2">
      <c r="A66" s="26"/>
      <c r="B66" s="61"/>
      <c r="C66" s="61"/>
      <c r="D66" s="61"/>
      <c r="E66" s="29"/>
      <c r="F66" s="68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83"/>
      <c r="BW66" s="61"/>
      <c r="BX66" s="61"/>
      <c r="BY66" s="61"/>
      <c r="BZ66" s="26"/>
    </row>
    <row r="67" spans="1:78" ht="4.9000000000000004" customHeight="1" x14ac:dyDescent="0.2">
      <c r="A67" s="26"/>
      <c r="B67" s="61"/>
      <c r="C67" s="61"/>
      <c r="D67" s="61"/>
      <c r="E67" s="29"/>
      <c r="F67" s="66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108"/>
      <c r="BT67" s="108"/>
      <c r="BU67" s="108"/>
      <c r="BV67" s="67"/>
      <c r="BW67" s="61"/>
      <c r="BX67" s="61"/>
      <c r="BY67" s="61"/>
      <c r="BZ67" s="26"/>
    </row>
    <row r="68" spans="1:78" ht="15" customHeight="1" x14ac:dyDescent="0.2">
      <c r="A68" s="26"/>
      <c r="B68" s="61"/>
      <c r="C68" s="61"/>
      <c r="D68" s="61"/>
      <c r="E68" s="29">
        <v>23</v>
      </c>
      <c r="F68" s="66"/>
      <c r="G68" s="475" t="s">
        <v>461</v>
      </c>
      <c r="H68" s="475"/>
      <c r="I68" s="475"/>
      <c r="J68" s="475"/>
      <c r="K68" s="475"/>
      <c r="L68" s="475"/>
      <c r="M68" s="475"/>
      <c r="N68" s="475"/>
      <c r="O68" s="475"/>
      <c r="P68" s="475"/>
      <c r="Q68" s="475"/>
      <c r="R68" s="475"/>
      <c r="S68" s="475"/>
      <c r="T68" s="475"/>
      <c r="U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86"/>
      <c r="AY68" s="86"/>
      <c r="AZ68" s="86"/>
      <c r="BA68" s="86"/>
      <c r="BB68" s="108"/>
      <c r="BC68" s="108"/>
      <c r="BD68" s="108"/>
      <c r="BE68" s="108"/>
      <c r="BF68" s="108"/>
      <c r="BG68" s="108"/>
      <c r="BH68" s="108"/>
      <c r="BI68" s="108"/>
      <c r="BJ68" s="111" t="s">
        <v>175</v>
      </c>
      <c r="BK68" s="405">
        <f ca="1">+SUM(BK65,BK63,BK61,BK59,BK57,BK54,BK52,BK50,BK47,BK42)</f>
        <v>19591.02</v>
      </c>
      <c r="BL68" s="405"/>
      <c r="BM68" s="405"/>
      <c r="BN68" s="405"/>
      <c r="BO68" s="405"/>
      <c r="BP68" s="405"/>
      <c r="BQ68" s="405"/>
      <c r="BR68" s="405"/>
      <c r="BS68" s="405"/>
      <c r="BT68" s="405"/>
      <c r="BU68" s="405"/>
      <c r="BV68" s="67"/>
      <c r="BW68" s="61"/>
      <c r="BX68" s="61"/>
      <c r="BY68" s="61"/>
      <c r="BZ68" s="26"/>
    </row>
    <row r="69" spans="1:78" ht="4.5" customHeight="1" x14ac:dyDescent="0.2">
      <c r="A69" s="26"/>
      <c r="B69" s="61"/>
      <c r="C69" s="61"/>
      <c r="D69" s="61"/>
      <c r="E69" s="29"/>
      <c r="F69" s="66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83"/>
      <c r="BW69" s="61"/>
      <c r="BX69" s="61"/>
      <c r="BY69" s="61"/>
      <c r="BZ69" s="26"/>
    </row>
    <row r="70" spans="1:78" ht="3.75" customHeight="1" thickBot="1" x14ac:dyDescent="0.25">
      <c r="A70" s="26"/>
      <c r="B70" s="61"/>
      <c r="C70" s="61"/>
      <c r="D70" s="61"/>
      <c r="E70" s="29"/>
      <c r="F70" s="353"/>
      <c r="G70" s="354"/>
      <c r="H70" s="354"/>
      <c r="I70" s="354"/>
      <c r="J70" s="354"/>
      <c r="K70" s="354"/>
      <c r="L70" s="354"/>
      <c r="M70" s="354"/>
      <c r="N70" s="354"/>
      <c r="O70" s="354"/>
      <c r="P70" s="354"/>
      <c r="Q70" s="354"/>
      <c r="R70" s="354"/>
      <c r="S70" s="354"/>
      <c r="T70" s="354"/>
      <c r="U70" s="354"/>
      <c r="V70" s="354"/>
      <c r="W70" s="354"/>
      <c r="X70" s="354"/>
      <c r="Y70" s="354"/>
      <c r="Z70" s="354"/>
      <c r="AA70" s="354"/>
      <c r="AB70" s="354"/>
      <c r="AC70" s="354"/>
      <c r="AD70" s="354"/>
      <c r="AE70" s="354"/>
      <c r="AF70" s="354"/>
      <c r="AG70" s="354"/>
      <c r="AH70" s="354"/>
      <c r="AI70" s="354"/>
      <c r="AJ70" s="354"/>
      <c r="AK70" s="354"/>
      <c r="AL70" s="354"/>
      <c r="AM70" s="354"/>
      <c r="AN70" s="354"/>
      <c r="AO70" s="354"/>
      <c r="AP70" s="354"/>
      <c r="AQ70" s="354"/>
      <c r="AR70" s="354"/>
      <c r="AS70" s="354"/>
      <c r="AT70" s="354"/>
      <c r="AU70" s="354"/>
      <c r="AV70" s="354"/>
      <c r="AW70" s="354"/>
      <c r="AX70" s="354"/>
      <c r="AY70" s="354"/>
      <c r="AZ70" s="354"/>
      <c r="BA70" s="354"/>
      <c r="BB70" s="354"/>
      <c r="BC70" s="354"/>
      <c r="BD70" s="354"/>
      <c r="BE70" s="354"/>
      <c r="BF70" s="354"/>
      <c r="BG70" s="354"/>
      <c r="BH70" s="354"/>
      <c r="BI70" s="354"/>
      <c r="BJ70" s="354"/>
      <c r="BK70" s="354"/>
      <c r="BL70" s="354"/>
      <c r="BM70" s="354"/>
      <c r="BN70" s="354"/>
      <c r="BO70" s="354"/>
      <c r="BP70" s="354"/>
      <c r="BQ70" s="354"/>
      <c r="BR70" s="354"/>
      <c r="BS70" s="354"/>
      <c r="BT70" s="354"/>
      <c r="BU70" s="354"/>
      <c r="BV70" s="355"/>
      <c r="BW70" s="61"/>
      <c r="BX70" s="61"/>
      <c r="BY70" s="61"/>
      <c r="BZ70" s="26"/>
    </row>
    <row r="71" spans="1:78" ht="15" customHeight="1" thickBot="1" x14ac:dyDescent="0.25">
      <c r="A71" s="26"/>
      <c r="B71" s="61"/>
      <c r="C71" s="61"/>
      <c r="D71" s="61"/>
      <c r="E71" s="29"/>
      <c r="F71" s="327" t="s">
        <v>406</v>
      </c>
      <c r="G71" s="328"/>
      <c r="H71" s="328"/>
      <c r="I71" s="328"/>
      <c r="J71" s="328"/>
      <c r="K71" s="328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8"/>
      <c r="W71" s="328"/>
      <c r="X71" s="328"/>
      <c r="Y71" s="328"/>
      <c r="Z71" s="328"/>
      <c r="AA71" s="328"/>
      <c r="AB71" s="328"/>
      <c r="AC71" s="328"/>
      <c r="AD71" s="328"/>
      <c r="AE71" s="328"/>
      <c r="AF71" s="328"/>
      <c r="AG71" s="328"/>
      <c r="AH71" s="328"/>
      <c r="AI71" s="328"/>
      <c r="AJ71" s="328"/>
      <c r="AK71" s="328"/>
      <c r="AL71" s="328"/>
      <c r="AM71" s="328"/>
      <c r="AN71" s="328"/>
      <c r="AO71" s="328"/>
      <c r="AP71" s="328"/>
      <c r="AQ71" s="328"/>
      <c r="AR71" s="328"/>
      <c r="AS71" s="328"/>
      <c r="AT71" s="328"/>
      <c r="AU71" s="328"/>
      <c r="AV71" s="328"/>
      <c r="AW71" s="328"/>
      <c r="AX71" s="328"/>
      <c r="AY71" s="328"/>
      <c r="AZ71" s="328"/>
      <c r="BA71" s="328"/>
      <c r="BB71" s="328"/>
      <c r="BC71" s="328"/>
      <c r="BD71" s="328"/>
      <c r="BE71" s="328"/>
      <c r="BF71" s="328"/>
      <c r="BG71" s="328"/>
      <c r="BH71" s="328"/>
      <c r="BI71" s="328"/>
      <c r="BJ71" s="328"/>
      <c r="BK71" s="328"/>
      <c r="BL71" s="328"/>
      <c r="BM71" s="93"/>
      <c r="BN71" s="93"/>
      <c r="BO71" s="108"/>
      <c r="BP71" s="108"/>
      <c r="BQ71" s="457"/>
      <c r="BR71" s="457"/>
      <c r="BS71" s="458"/>
      <c r="BT71" s="429" t="s">
        <v>176</v>
      </c>
      <c r="BU71" s="430"/>
      <c r="BV71" s="431"/>
      <c r="BW71" s="61"/>
      <c r="BX71" s="61"/>
      <c r="BY71" s="61"/>
      <c r="BZ71" s="26"/>
    </row>
    <row r="72" spans="1:78" ht="10.15" customHeight="1" x14ac:dyDescent="0.2">
      <c r="A72" s="26"/>
      <c r="B72" s="61"/>
      <c r="C72" s="61"/>
      <c r="D72" s="61"/>
      <c r="E72" s="29"/>
      <c r="F72" s="94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108"/>
      <c r="BA72" s="108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108"/>
      <c r="BT72" s="403"/>
      <c r="BU72" s="403"/>
      <c r="BV72" s="404"/>
      <c r="BW72" s="61"/>
      <c r="BX72" s="61"/>
      <c r="BY72" s="61"/>
      <c r="BZ72" s="26"/>
    </row>
    <row r="73" spans="1:78" ht="15" customHeight="1" x14ac:dyDescent="0.2">
      <c r="A73" s="26"/>
      <c r="B73" s="61"/>
      <c r="C73" s="61"/>
      <c r="D73" s="61"/>
      <c r="E73" s="29">
        <v>24</v>
      </c>
      <c r="F73" s="66"/>
      <c r="G73" s="461" t="s">
        <v>177</v>
      </c>
      <c r="H73" s="461"/>
      <c r="I73" s="461"/>
      <c r="J73" s="461"/>
      <c r="K73" s="461"/>
      <c r="L73" s="461"/>
      <c r="M73" s="461"/>
      <c r="N73" s="461"/>
      <c r="O73" s="461"/>
      <c r="P73" s="461"/>
      <c r="Q73" s="461"/>
      <c r="R73" s="461"/>
      <c r="S73" s="461"/>
      <c r="T73" s="461"/>
      <c r="U73" s="461"/>
      <c r="V73" s="461"/>
      <c r="W73" s="461"/>
      <c r="X73" s="461"/>
      <c r="Y73" s="461"/>
      <c r="Z73" s="461"/>
      <c r="AA73" s="461"/>
      <c r="AB73" s="461"/>
      <c r="AC73" s="461"/>
      <c r="AD73" s="461"/>
      <c r="AE73" s="461"/>
      <c r="AF73" s="461"/>
      <c r="AG73" s="461"/>
      <c r="AH73" s="461"/>
      <c r="AI73" s="461"/>
      <c r="AJ73" s="461"/>
      <c r="AK73" s="461"/>
      <c r="AL73" s="461"/>
      <c r="AM73" s="461"/>
      <c r="AN73" s="461"/>
      <c r="AO73" s="461"/>
      <c r="AP73" s="461"/>
      <c r="AQ73" s="461"/>
      <c r="AR73" s="461"/>
      <c r="AS73" s="461"/>
      <c r="AT73" s="461"/>
      <c r="AU73" s="461"/>
      <c r="AV73" s="461"/>
      <c r="AW73" s="110"/>
      <c r="AX73" s="95"/>
      <c r="AY73" s="95"/>
      <c r="AZ73" s="108"/>
      <c r="BA73" s="108"/>
      <c r="BB73" s="96"/>
      <c r="BC73" s="96"/>
      <c r="BD73" s="96"/>
      <c r="BE73" s="96"/>
      <c r="BF73" s="96"/>
      <c r="BG73" s="96"/>
      <c r="BH73" s="96"/>
      <c r="BI73" s="96"/>
      <c r="BJ73" s="111" t="s">
        <v>178</v>
      </c>
      <c r="BK73" s="467"/>
      <c r="BL73" s="467"/>
      <c r="BM73" s="467"/>
      <c r="BN73" s="467"/>
      <c r="BO73" s="467"/>
      <c r="BP73" s="467"/>
      <c r="BQ73" s="467"/>
      <c r="BR73" s="467"/>
      <c r="BS73" s="467"/>
      <c r="BT73" s="467"/>
      <c r="BU73" s="467"/>
      <c r="BV73" s="67"/>
      <c r="BW73" s="61"/>
      <c r="BX73" s="61"/>
      <c r="BY73" s="61"/>
      <c r="BZ73" s="26"/>
    </row>
    <row r="74" spans="1:78" ht="4.1500000000000004" customHeight="1" x14ac:dyDescent="0.2">
      <c r="A74" s="26"/>
      <c r="B74" s="61"/>
      <c r="C74" s="61"/>
      <c r="D74" s="61"/>
      <c r="E74" s="29"/>
      <c r="F74" s="66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08"/>
      <c r="AX74" s="95"/>
      <c r="AY74" s="95"/>
      <c r="AZ74" s="108"/>
      <c r="BA74" s="108"/>
      <c r="BB74" s="96"/>
      <c r="BC74" s="96"/>
      <c r="BD74" s="96"/>
      <c r="BE74" s="96"/>
      <c r="BF74" s="96"/>
      <c r="BG74" s="96"/>
      <c r="BH74" s="96"/>
      <c r="BI74" s="96"/>
      <c r="BJ74" s="108"/>
      <c r="BK74" s="108"/>
      <c r="BL74" s="108"/>
      <c r="BM74" s="108"/>
      <c r="BN74" s="108"/>
      <c r="BO74" s="108"/>
      <c r="BP74" s="108"/>
      <c r="BQ74" s="108"/>
      <c r="BR74" s="108"/>
      <c r="BS74" s="108"/>
      <c r="BT74" s="108"/>
      <c r="BU74" s="108"/>
      <c r="BV74" s="67"/>
      <c r="BW74" s="61"/>
      <c r="BX74" s="61"/>
      <c r="BY74" s="61"/>
      <c r="BZ74" s="26"/>
    </row>
    <row r="75" spans="1:78" ht="17.25" customHeight="1" x14ac:dyDescent="0.2">
      <c r="A75" s="26"/>
      <c r="B75" s="61"/>
      <c r="C75" s="61"/>
      <c r="D75" s="61"/>
      <c r="E75" s="29">
        <v>25</v>
      </c>
      <c r="F75" s="66"/>
      <c r="G75" s="466" t="s">
        <v>462</v>
      </c>
      <c r="H75" s="461"/>
      <c r="I75" s="461"/>
      <c r="J75" s="461"/>
      <c r="K75" s="461"/>
      <c r="L75" s="461"/>
      <c r="M75" s="461"/>
      <c r="N75" s="461"/>
      <c r="O75" s="461"/>
      <c r="P75" s="461"/>
      <c r="Q75" s="461"/>
      <c r="R75" s="461"/>
      <c r="S75" s="461"/>
      <c r="T75" s="461"/>
      <c r="U75" s="461"/>
      <c r="V75" s="461"/>
      <c r="W75" s="461"/>
      <c r="X75" s="461"/>
      <c r="Y75" s="461"/>
      <c r="Z75" s="461"/>
      <c r="AA75" s="461"/>
      <c r="AB75" s="461"/>
      <c r="AC75" s="461"/>
      <c r="AD75" s="461"/>
      <c r="AE75" s="461"/>
      <c r="AF75" s="461"/>
      <c r="AG75" s="461"/>
      <c r="AH75" s="461"/>
      <c r="AI75" s="461"/>
      <c r="AJ75" s="461"/>
      <c r="AK75" s="461"/>
      <c r="AL75" s="461"/>
      <c r="AM75" s="461"/>
      <c r="AN75" s="461"/>
      <c r="AO75" s="461"/>
      <c r="AP75" s="461"/>
      <c r="AQ75" s="461"/>
      <c r="AR75" s="461"/>
      <c r="AS75" s="461"/>
      <c r="AT75" s="461"/>
      <c r="AU75" s="461"/>
      <c r="AV75" s="461"/>
      <c r="AW75" s="110"/>
      <c r="AX75" s="95"/>
      <c r="AY75" s="95"/>
      <c r="AZ75" s="108"/>
      <c r="BA75" s="108"/>
      <c r="BB75" s="96"/>
      <c r="BC75" s="96"/>
      <c r="BD75" s="96"/>
      <c r="BE75" s="96"/>
      <c r="BF75" s="96"/>
      <c r="BG75" s="96"/>
      <c r="BH75" s="96"/>
      <c r="BI75" s="96"/>
      <c r="BJ75" s="111"/>
      <c r="BK75" s="467"/>
      <c r="BL75" s="467"/>
      <c r="BM75" s="467"/>
      <c r="BN75" s="467"/>
      <c r="BO75" s="467"/>
      <c r="BP75" s="467"/>
      <c r="BQ75" s="467"/>
      <c r="BR75" s="467"/>
      <c r="BS75" s="467"/>
      <c r="BT75" s="467"/>
      <c r="BU75" s="467"/>
      <c r="BV75" s="67"/>
      <c r="BW75" s="61"/>
      <c r="BX75" s="61"/>
      <c r="BY75" s="61"/>
      <c r="BZ75" s="26"/>
    </row>
    <row r="76" spans="1:78" ht="4.1500000000000004" customHeight="1" x14ac:dyDescent="0.2">
      <c r="A76" s="26"/>
      <c r="B76" s="61"/>
      <c r="C76" s="61"/>
      <c r="D76" s="61"/>
      <c r="E76" s="29"/>
      <c r="F76" s="66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08"/>
      <c r="AX76" s="95"/>
      <c r="AY76" s="95"/>
      <c r="AZ76" s="108"/>
      <c r="BA76" s="108"/>
      <c r="BB76" s="96"/>
      <c r="BC76" s="96"/>
      <c r="BD76" s="96"/>
      <c r="BE76" s="96"/>
      <c r="BF76" s="96"/>
      <c r="BG76" s="96"/>
      <c r="BH76" s="96"/>
      <c r="BI76" s="96"/>
      <c r="BJ76" s="108"/>
      <c r="BK76" s="108"/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67"/>
      <c r="BW76" s="61"/>
      <c r="BX76" s="61"/>
      <c r="BY76" s="61"/>
      <c r="BZ76" s="26"/>
    </row>
    <row r="77" spans="1:78" ht="15" customHeight="1" x14ac:dyDescent="0.2">
      <c r="A77" s="26"/>
      <c r="B77" s="61"/>
      <c r="C77" s="61"/>
      <c r="D77" s="61"/>
      <c r="E77" s="29">
        <v>26</v>
      </c>
      <c r="F77" s="66"/>
      <c r="G77" s="461" t="s">
        <v>463</v>
      </c>
      <c r="H77" s="461"/>
      <c r="I77" s="461"/>
      <c r="J77" s="461"/>
      <c r="K77" s="461"/>
      <c r="L77" s="461"/>
      <c r="M77" s="461"/>
      <c r="N77" s="461"/>
      <c r="O77" s="461"/>
      <c r="P77" s="461"/>
      <c r="Q77" s="461"/>
      <c r="R77" s="461"/>
      <c r="S77" s="461"/>
      <c r="T77" s="461"/>
      <c r="U77" s="461"/>
      <c r="V77" s="461"/>
      <c r="W77" s="461"/>
      <c r="X77" s="461"/>
      <c r="Y77" s="461"/>
      <c r="Z77" s="461"/>
      <c r="AA77" s="461"/>
      <c r="AB77" s="461"/>
      <c r="AC77" s="461"/>
      <c r="AD77" s="461"/>
      <c r="AE77" s="461"/>
      <c r="AF77" s="461"/>
      <c r="AG77" s="461"/>
      <c r="AH77" s="461"/>
      <c r="AI77" s="461"/>
      <c r="AJ77" s="461"/>
      <c r="AK77" s="461"/>
      <c r="AL77" s="461"/>
      <c r="AM77" s="461"/>
      <c r="AN77" s="461"/>
      <c r="AO77" s="461"/>
      <c r="AP77" s="461"/>
      <c r="AQ77" s="461"/>
      <c r="AR77" s="461"/>
      <c r="AS77" s="461"/>
      <c r="AT77" s="461"/>
      <c r="AU77" s="461"/>
      <c r="AV77" s="461"/>
      <c r="AW77" s="97"/>
      <c r="AX77" s="95"/>
      <c r="AY77" s="95"/>
      <c r="AZ77" s="108"/>
      <c r="BA77" s="108"/>
      <c r="BB77" s="96"/>
      <c r="BC77" s="96"/>
      <c r="BD77" s="96"/>
      <c r="BE77" s="96"/>
      <c r="BF77" s="96"/>
      <c r="BG77" s="96"/>
      <c r="BH77" s="96"/>
      <c r="BI77" s="96"/>
      <c r="BJ77" s="111"/>
      <c r="BK77" s="467"/>
      <c r="BL77" s="467"/>
      <c r="BM77" s="467"/>
      <c r="BN77" s="467"/>
      <c r="BO77" s="467"/>
      <c r="BP77" s="467"/>
      <c r="BQ77" s="467"/>
      <c r="BR77" s="467"/>
      <c r="BS77" s="467"/>
      <c r="BT77" s="467"/>
      <c r="BU77" s="467"/>
      <c r="BV77" s="67"/>
      <c r="BW77" s="61"/>
      <c r="BX77" s="61"/>
      <c r="BY77" s="61"/>
      <c r="BZ77" s="26"/>
    </row>
    <row r="78" spans="1:78" ht="4.1500000000000004" customHeight="1" x14ac:dyDescent="0.2">
      <c r="A78" s="26"/>
      <c r="B78" s="61"/>
      <c r="C78" s="61"/>
      <c r="D78" s="61"/>
      <c r="E78" s="29"/>
      <c r="F78" s="66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08"/>
      <c r="AX78" s="95"/>
      <c r="AY78" s="95"/>
      <c r="AZ78" s="108"/>
      <c r="BA78" s="108"/>
      <c r="BB78" s="96"/>
      <c r="BC78" s="96"/>
      <c r="BD78" s="96"/>
      <c r="BE78" s="96"/>
      <c r="BF78" s="96"/>
      <c r="BG78" s="96"/>
      <c r="BH78" s="96"/>
      <c r="BI78" s="96"/>
      <c r="BJ78" s="108"/>
      <c r="BK78" s="108"/>
      <c r="BL78" s="108"/>
      <c r="BM78" s="108"/>
      <c r="BN78" s="108"/>
      <c r="BO78" s="108"/>
      <c r="BP78" s="108"/>
      <c r="BQ78" s="108"/>
      <c r="BR78" s="108"/>
      <c r="BS78" s="108"/>
      <c r="BT78" s="108"/>
      <c r="BU78" s="108"/>
      <c r="BV78" s="67"/>
      <c r="BW78" s="61"/>
      <c r="BX78" s="61"/>
      <c r="BY78" s="61"/>
      <c r="BZ78" s="26"/>
    </row>
    <row r="79" spans="1:78" ht="15.6" customHeight="1" x14ac:dyDescent="0.2">
      <c r="A79" s="26"/>
      <c r="B79" s="61"/>
      <c r="C79" s="61"/>
      <c r="D79" s="61"/>
      <c r="E79" s="29">
        <v>27</v>
      </c>
      <c r="F79" s="66"/>
      <c r="G79" s="461" t="s">
        <v>179</v>
      </c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1"/>
      <c r="S79" s="461"/>
      <c r="T79" s="461"/>
      <c r="U79" s="461"/>
      <c r="V79" s="461"/>
      <c r="W79" s="461"/>
      <c r="X79" s="461"/>
      <c r="Y79" s="461"/>
      <c r="Z79" s="461"/>
      <c r="AA79" s="461"/>
      <c r="AB79" s="461"/>
      <c r="AC79" s="461"/>
      <c r="AD79" s="461"/>
      <c r="AE79" s="461"/>
      <c r="AF79" s="461"/>
      <c r="AG79" s="461"/>
      <c r="AH79" s="461"/>
      <c r="AI79" s="461"/>
      <c r="AJ79" s="461"/>
      <c r="AK79" s="461"/>
      <c r="AL79" s="461"/>
      <c r="AM79" s="461"/>
      <c r="AN79" s="461"/>
      <c r="AO79" s="461"/>
      <c r="AP79" s="461"/>
      <c r="AQ79" s="461"/>
      <c r="AR79" s="461"/>
      <c r="AS79" s="461"/>
      <c r="AT79" s="461"/>
      <c r="AU79" s="461"/>
      <c r="AV79" s="461"/>
      <c r="AW79" s="74"/>
      <c r="AX79" s="95"/>
      <c r="AY79" s="95"/>
      <c r="AZ79" s="108"/>
      <c r="BA79" s="108"/>
      <c r="BB79" s="96"/>
      <c r="BC79" s="96"/>
      <c r="BD79" s="96"/>
      <c r="BE79" s="96"/>
      <c r="BF79" s="96"/>
      <c r="BG79" s="96"/>
      <c r="BH79" s="96"/>
      <c r="BI79" s="96"/>
      <c r="BJ79" s="111" t="s">
        <v>146</v>
      </c>
      <c r="BK79" s="405">
        <f ca="1">+SUMIF(Ausgaben!$C$5:$N$200,E79,Ausgaben!$N$5:$N$200)</f>
        <v>0</v>
      </c>
      <c r="BL79" s="405"/>
      <c r="BM79" s="405"/>
      <c r="BN79" s="405"/>
      <c r="BO79" s="405"/>
      <c r="BP79" s="405"/>
      <c r="BQ79" s="405"/>
      <c r="BR79" s="405"/>
      <c r="BS79" s="405"/>
      <c r="BT79" s="405"/>
      <c r="BU79" s="405"/>
      <c r="BV79" s="67"/>
      <c r="BW79" s="61"/>
      <c r="BX79" s="61"/>
      <c r="BY79" s="61"/>
      <c r="BZ79" s="26"/>
    </row>
    <row r="80" spans="1:78" ht="4.1500000000000004" customHeight="1" x14ac:dyDescent="0.2">
      <c r="A80" s="26"/>
      <c r="B80" s="61"/>
      <c r="C80" s="61"/>
      <c r="D80" s="61"/>
      <c r="E80" s="29"/>
      <c r="F80" s="66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08"/>
      <c r="AX80" s="95"/>
      <c r="AY80" s="95"/>
      <c r="AZ80" s="108"/>
      <c r="BA80" s="108"/>
      <c r="BB80" s="96"/>
      <c r="BC80" s="96"/>
      <c r="BD80" s="96"/>
      <c r="BE80" s="96"/>
      <c r="BF80" s="96"/>
      <c r="BG80" s="96"/>
      <c r="BH80" s="96"/>
      <c r="BI80" s="96"/>
      <c r="BJ80" s="108"/>
      <c r="BK80" s="108"/>
      <c r="BL80" s="108"/>
      <c r="BM80" s="108"/>
      <c r="BN80" s="108"/>
      <c r="BO80" s="108"/>
      <c r="BP80" s="108"/>
      <c r="BQ80" s="108"/>
      <c r="BR80" s="108"/>
      <c r="BS80" s="108"/>
      <c r="BT80" s="108"/>
      <c r="BU80" s="108"/>
      <c r="BV80" s="67"/>
      <c r="BW80" s="61"/>
      <c r="BX80" s="61"/>
      <c r="BY80" s="61"/>
      <c r="BZ80" s="26"/>
    </row>
    <row r="81" spans="1:78" ht="13.15" hidden="1" customHeight="1" x14ac:dyDescent="0.2">
      <c r="A81" s="232"/>
      <c r="B81" s="232"/>
      <c r="C81" s="232"/>
      <c r="D81" s="232"/>
      <c r="E81" s="316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</row>
    <row r="82" spans="1:78" ht="13.15" hidden="1" customHeight="1" x14ac:dyDescent="0.2">
      <c r="A82" s="232"/>
      <c r="B82" s="232"/>
      <c r="C82" s="232"/>
      <c r="D82" s="232"/>
      <c r="E82" s="316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2"/>
      <c r="AY82" s="232"/>
      <c r="AZ82" s="232"/>
      <c r="BA82" s="232"/>
      <c r="BB82" s="232"/>
      <c r="BC82" s="232"/>
      <c r="BD82" s="232"/>
      <c r="BE82" s="232"/>
      <c r="BF82" s="232"/>
      <c r="BG82" s="232"/>
      <c r="BH82" s="232"/>
      <c r="BI82" s="232"/>
      <c r="BJ82" s="232"/>
      <c r="BK82" s="232"/>
      <c r="BL82" s="232"/>
      <c r="BM82" s="232"/>
      <c r="BN82" s="232"/>
      <c r="BO82" s="232"/>
      <c r="BP82" s="232"/>
      <c r="BQ82" s="232"/>
      <c r="BR82" s="232"/>
      <c r="BS82" s="232"/>
      <c r="BT82" s="232"/>
      <c r="BU82" s="232"/>
      <c r="BV82" s="232"/>
      <c r="BW82" s="232"/>
      <c r="BX82" s="232"/>
      <c r="BY82" s="232"/>
      <c r="BZ82" s="232"/>
    </row>
    <row r="83" spans="1:78" ht="13.15" hidden="1" customHeight="1" x14ac:dyDescent="0.2">
      <c r="A83" s="232"/>
      <c r="B83" s="232"/>
      <c r="C83" s="232"/>
      <c r="D83" s="232"/>
      <c r="E83" s="316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  <c r="AV83" s="232"/>
      <c r="AW83" s="232"/>
      <c r="AX83" s="232"/>
      <c r="AY83" s="232"/>
      <c r="AZ83" s="232"/>
      <c r="BA83" s="232"/>
      <c r="BB83" s="232"/>
      <c r="BC83" s="232"/>
      <c r="BD83" s="232"/>
      <c r="BE83" s="232"/>
      <c r="BF83" s="232"/>
      <c r="BG83" s="232"/>
      <c r="BH83" s="232"/>
      <c r="BI83" s="232"/>
      <c r="BJ83" s="232"/>
      <c r="BK83" s="232"/>
      <c r="BL83" s="232"/>
      <c r="BM83" s="232"/>
      <c r="BN83" s="232"/>
      <c r="BO83" s="232"/>
      <c r="BP83" s="232"/>
      <c r="BQ83" s="232"/>
      <c r="BR83" s="232"/>
      <c r="BS83" s="232"/>
      <c r="BT83" s="232"/>
      <c r="BU83" s="232"/>
      <c r="BV83" s="232"/>
      <c r="BW83" s="232"/>
      <c r="BX83" s="232"/>
      <c r="BY83" s="232"/>
      <c r="BZ83" s="232"/>
    </row>
    <row r="84" spans="1:78" ht="13.15" hidden="1" customHeight="1" x14ac:dyDescent="0.2">
      <c r="A84" s="232"/>
      <c r="B84" s="232"/>
      <c r="C84" s="232"/>
      <c r="D84" s="232"/>
      <c r="E84" s="316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  <c r="AV84" s="232"/>
      <c r="AW84" s="232"/>
      <c r="AX84" s="232"/>
      <c r="AY84" s="232"/>
      <c r="AZ84" s="232"/>
      <c r="BA84" s="232"/>
      <c r="BB84" s="232"/>
      <c r="BC84" s="232"/>
      <c r="BD84" s="232"/>
      <c r="BE84" s="232"/>
      <c r="BF84" s="232"/>
      <c r="BG84" s="232"/>
      <c r="BH84" s="232"/>
      <c r="BI84" s="232"/>
      <c r="BJ84" s="232"/>
      <c r="BK84" s="232"/>
      <c r="BL84" s="232"/>
      <c r="BM84" s="232"/>
      <c r="BN84" s="232"/>
      <c r="BO84" s="232"/>
      <c r="BP84" s="232"/>
      <c r="BQ84" s="232"/>
      <c r="BR84" s="232"/>
      <c r="BS84" s="232"/>
      <c r="BT84" s="232"/>
      <c r="BU84" s="232"/>
      <c r="BV84" s="232"/>
      <c r="BW84" s="232"/>
      <c r="BX84" s="232"/>
      <c r="BY84" s="232"/>
      <c r="BZ84" s="232"/>
    </row>
    <row r="85" spans="1:78" ht="13.15" hidden="1" customHeight="1" x14ac:dyDescent="0.2">
      <c r="A85" s="232"/>
      <c r="B85" s="232"/>
      <c r="C85" s="232"/>
      <c r="D85" s="232"/>
      <c r="E85" s="316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  <c r="AV85" s="232"/>
      <c r="AW85" s="232"/>
      <c r="AX85" s="232"/>
      <c r="AY85" s="232"/>
      <c r="AZ85" s="232"/>
      <c r="BA85" s="232"/>
      <c r="BB85" s="232"/>
      <c r="BC85" s="232"/>
      <c r="BD85" s="232"/>
      <c r="BE85" s="232"/>
      <c r="BF85" s="232"/>
      <c r="BG85" s="232"/>
      <c r="BH85" s="232"/>
      <c r="BI85" s="232"/>
      <c r="BJ85" s="232"/>
      <c r="BK85" s="232"/>
      <c r="BL85" s="232"/>
      <c r="BM85" s="232"/>
      <c r="BN85" s="232"/>
      <c r="BO85" s="232"/>
      <c r="BP85" s="232"/>
      <c r="BQ85" s="232"/>
      <c r="BR85" s="232"/>
      <c r="BS85" s="232"/>
      <c r="BT85" s="232"/>
      <c r="BU85" s="232"/>
      <c r="BV85" s="232"/>
      <c r="BW85" s="232"/>
      <c r="BX85" s="232"/>
      <c r="BY85" s="232"/>
      <c r="BZ85" s="232"/>
    </row>
    <row r="86" spans="1:78" ht="13.15" hidden="1" customHeight="1" x14ac:dyDescent="0.2">
      <c r="A86" s="232"/>
      <c r="B86" s="232"/>
      <c r="C86" s="232"/>
      <c r="D86" s="232"/>
      <c r="E86" s="316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  <c r="AV86" s="232"/>
      <c r="AW86" s="232"/>
      <c r="AX86" s="232"/>
      <c r="AY86" s="232"/>
      <c r="AZ86" s="232"/>
      <c r="BA86" s="232"/>
      <c r="BB86" s="232"/>
      <c r="BC86" s="232"/>
      <c r="BD86" s="232"/>
      <c r="BE86" s="232"/>
      <c r="BF86" s="232"/>
      <c r="BG86" s="232"/>
      <c r="BH86" s="232"/>
      <c r="BI86" s="232"/>
      <c r="BJ86" s="232"/>
      <c r="BK86" s="232"/>
      <c r="BL86" s="232"/>
      <c r="BM86" s="232"/>
      <c r="BN86" s="232"/>
      <c r="BO86" s="232"/>
      <c r="BP86" s="232"/>
      <c r="BQ86" s="232"/>
      <c r="BR86" s="232"/>
      <c r="BS86" s="232"/>
      <c r="BT86" s="232"/>
      <c r="BU86" s="232"/>
      <c r="BV86" s="232"/>
      <c r="BW86" s="232"/>
      <c r="BX86" s="232"/>
      <c r="BY86" s="232"/>
      <c r="BZ86" s="232"/>
    </row>
    <row r="87" spans="1:78" ht="4.1500000000000004" customHeight="1" x14ac:dyDescent="0.2">
      <c r="A87" s="26"/>
      <c r="B87" s="61"/>
      <c r="C87" s="61"/>
      <c r="D87" s="61"/>
      <c r="E87" s="29"/>
      <c r="F87" s="68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83"/>
      <c r="BW87" s="61"/>
      <c r="BX87" s="61"/>
      <c r="BY87" s="61"/>
      <c r="BZ87" s="26"/>
    </row>
    <row r="88" spans="1:78" ht="4.5" customHeight="1" x14ac:dyDescent="0.2">
      <c r="A88" s="26"/>
      <c r="B88" s="61"/>
      <c r="C88" s="61"/>
      <c r="D88" s="61"/>
      <c r="E88" s="29"/>
      <c r="F88" s="66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108"/>
      <c r="BT88" s="108"/>
      <c r="BU88" s="108"/>
      <c r="BV88" s="67"/>
      <c r="BW88" s="61"/>
      <c r="BX88" s="61"/>
      <c r="BY88" s="61"/>
      <c r="BZ88" s="26"/>
    </row>
    <row r="89" spans="1:78" ht="16.5" customHeight="1" x14ac:dyDescent="0.2">
      <c r="A89" s="26"/>
      <c r="B89" s="61"/>
      <c r="C89" s="61"/>
      <c r="D89" s="61"/>
      <c r="E89" s="29" t="s">
        <v>99</v>
      </c>
      <c r="F89" s="66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474" t="s">
        <v>501</v>
      </c>
      <c r="AC89" s="474"/>
      <c r="AD89" s="474"/>
      <c r="AE89" s="474"/>
      <c r="AF89" s="474"/>
      <c r="AG89" s="474"/>
      <c r="AH89" s="474"/>
      <c r="AI89" s="474"/>
      <c r="AJ89" s="474"/>
      <c r="AK89" s="474"/>
      <c r="AL89" s="474"/>
      <c r="AM89" s="474"/>
      <c r="AN89" s="474"/>
      <c r="AO89" s="474"/>
      <c r="AP89" s="474"/>
      <c r="AQ89" s="474"/>
      <c r="AR89" s="474"/>
      <c r="AS89" s="474"/>
      <c r="AT89" s="474"/>
      <c r="AU89" s="474"/>
      <c r="AV89" s="474"/>
      <c r="AW89" s="474"/>
      <c r="AX89" s="474"/>
      <c r="AY89" s="108"/>
      <c r="AZ89" s="108"/>
      <c r="BA89" s="108"/>
      <c r="BB89" s="96"/>
      <c r="BC89" s="96"/>
      <c r="BD89" s="96"/>
      <c r="BE89" s="96"/>
      <c r="BF89" s="96"/>
      <c r="BG89" s="96"/>
      <c r="BH89" s="96"/>
      <c r="BI89" s="96"/>
      <c r="BJ89" s="111"/>
      <c r="BK89" s="405">
        <f ca="1">+SUM(BK79,BK77,BK75,BK73)</f>
        <v>0</v>
      </c>
      <c r="BL89" s="405"/>
      <c r="BM89" s="405"/>
      <c r="BN89" s="405"/>
      <c r="BO89" s="405"/>
      <c r="BP89" s="405"/>
      <c r="BQ89" s="405"/>
      <c r="BR89" s="405"/>
      <c r="BS89" s="405"/>
      <c r="BT89" s="405"/>
      <c r="BU89" s="405"/>
      <c r="BV89" s="67"/>
      <c r="BW89" s="61"/>
      <c r="BX89" s="61"/>
      <c r="BY89" s="61"/>
      <c r="BZ89" s="26"/>
    </row>
    <row r="90" spans="1:78" ht="4.5" customHeight="1" x14ac:dyDescent="0.2">
      <c r="A90" s="26"/>
      <c r="B90" s="61"/>
      <c r="C90" s="61"/>
      <c r="D90" s="61"/>
      <c r="E90" s="29"/>
      <c r="F90" s="68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83"/>
      <c r="BW90" s="61"/>
      <c r="BX90" s="61"/>
      <c r="BY90" s="61"/>
      <c r="BZ90" s="26"/>
    </row>
    <row r="91" spans="1:78" ht="13.5" customHeight="1" thickBot="1" x14ac:dyDescent="0.25">
      <c r="A91" s="26"/>
      <c r="B91" s="61"/>
      <c r="C91" s="61"/>
      <c r="D91" s="61"/>
      <c r="E91" s="125"/>
      <c r="F91" s="61"/>
      <c r="G91" s="61"/>
      <c r="H91" s="61"/>
      <c r="I91" s="468" t="str">
        <f>Stammdaten!AE28&amp;"AnlEÜR801"</f>
        <v>2025AnlEÜR801</v>
      </c>
      <c r="J91" s="468"/>
      <c r="K91" s="468"/>
      <c r="L91" s="468"/>
      <c r="M91" s="468"/>
      <c r="N91" s="468"/>
      <c r="O91" s="468"/>
      <c r="P91" s="468"/>
      <c r="Q91" s="468"/>
      <c r="R91" s="468"/>
      <c r="S91" s="468"/>
      <c r="T91" s="468"/>
      <c r="U91" s="468"/>
      <c r="V91" s="468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469"/>
      <c r="AJ91" s="470"/>
      <c r="AK91" s="470"/>
      <c r="AL91" s="470"/>
      <c r="AM91" s="470"/>
      <c r="AN91" s="470"/>
      <c r="AO91" s="470"/>
      <c r="AP91" s="470"/>
      <c r="AQ91" s="470"/>
      <c r="AR91" s="470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471" t="str">
        <f>Stammdaten!AE28&amp;"AnlEÜR801"</f>
        <v>2025AnlEÜR801</v>
      </c>
      <c r="BF91" s="471"/>
      <c r="BG91" s="471"/>
      <c r="BH91" s="471"/>
      <c r="BI91" s="471"/>
      <c r="BJ91" s="471"/>
      <c r="BK91" s="471"/>
      <c r="BL91" s="471"/>
      <c r="BM91" s="471"/>
      <c r="BN91" s="471"/>
      <c r="BO91" s="471"/>
      <c r="BP91" s="471"/>
      <c r="BQ91" s="471"/>
      <c r="BR91" s="471"/>
      <c r="BS91" s="471"/>
      <c r="BT91" s="61"/>
      <c r="BU91" s="61"/>
      <c r="BV91" s="61"/>
      <c r="BW91" s="98"/>
      <c r="BX91" s="61"/>
      <c r="BY91" s="61"/>
      <c r="BZ91" s="26"/>
    </row>
    <row r="92" spans="1:78" ht="3" customHeight="1" x14ac:dyDescent="0.2">
      <c r="A92" s="26"/>
      <c r="B92" s="61"/>
      <c r="C92" s="61"/>
      <c r="D92" s="61"/>
      <c r="E92" s="29"/>
      <c r="F92" s="61"/>
      <c r="G92" s="61"/>
      <c r="H92" s="61"/>
      <c r="I92" s="407"/>
      <c r="J92" s="407"/>
      <c r="K92" s="407"/>
      <c r="L92" s="407"/>
      <c r="M92" s="407"/>
      <c r="N92" s="407"/>
      <c r="O92" s="407"/>
      <c r="P92" s="407"/>
      <c r="Q92" s="407"/>
      <c r="R92" s="407"/>
      <c r="S92" s="407"/>
      <c r="T92" s="407"/>
      <c r="U92" s="407"/>
      <c r="V92" s="407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407"/>
      <c r="BF92" s="407"/>
      <c r="BG92" s="407"/>
      <c r="BH92" s="407"/>
      <c r="BI92" s="407"/>
      <c r="BJ92" s="407"/>
      <c r="BK92" s="407"/>
      <c r="BL92" s="407"/>
      <c r="BM92" s="407"/>
      <c r="BN92" s="407"/>
      <c r="BO92" s="407"/>
      <c r="BP92" s="407"/>
      <c r="BQ92" s="407"/>
      <c r="BR92" s="407"/>
      <c r="BS92" s="407"/>
      <c r="BT92" s="61"/>
      <c r="BU92" s="61"/>
      <c r="BV92" s="61"/>
      <c r="BW92" s="61"/>
      <c r="BX92" s="61"/>
      <c r="BY92" s="61"/>
      <c r="BZ92" s="26"/>
    </row>
    <row r="93" spans="1:78" ht="10.5" customHeight="1" x14ac:dyDescent="0.2">
      <c r="A93" s="26"/>
      <c r="B93" s="61"/>
      <c r="C93" s="61"/>
      <c r="D93" s="61"/>
      <c r="E93" s="29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26"/>
    </row>
    <row r="94" spans="1:78" ht="4.5" customHeight="1" x14ac:dyDescent="0.2">
      <c r="A94" s="232"/>
      <c r="B94" s="232"/>
      <c r="C94" s="232"/>
      <c r="D94" s="232"/>
      <c r="E94" s="316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  <c r="AV94" s="232"/>
      <c r="AW94" s="232"/>
      <c r="AX94" s="232"/>
      <c r="AY94" s="232"/>
      <c r="AZ94" s="232"/>
      <c r="BA94" s="232"/>
      <c r="BB94" s="232"/>
      <c r="BC94" s="232"/>
      <c r="BD94" s="232"/>
      <c r="BE94" s="232"/>
      <c r="BF94" s="232"/>
      <c r="BG94" s="232"/>
      <c r="BH94" s="232"/>
      <c r="BI94" s="232"/>
      <c r="BJ94" s="232"/>
      <c r="BK94" s="232"/>
      <c r="BL94" s="232"/>
      <c r="BM94" s="232"/>
      <c r="BN94" s="232"/>
      <c r="BO94" s="232"/>
      <c r="BP94" s="232"/>
      <c r="BQ94" s="232"/>
      <c r="BR94" s="232"/>
      <c r="BS94" s="232"/>
      <c r="BT94" s="232"/>
      <c r="BU94" s="232"/>
      <c r="BV94" s="232"/>
      <c r="BW94" s="232"/>
      <c r="BX94" s="232"/>
      <c r="BY94" s="232"/>
      <c r="BZ94" s="232"/>
    </row>
    <row r="95" spans="1:78" ht="13.15" customHeight="1" x14ac:dyDescent="0.2">
      <c r="A95" s="232"/>
      <c r="B95" s="150" t="s">
        <v>449</v>
      </c>
      <c r="C95" s="232"/>
      <c r="D95" s="232"/>
      <c r="E95" s="316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32"/>
      <c r="AT95" s="232"/>
      <c r="AU95" s="232"/>
      <c r="AV95" s="232"/>
      <c r="AW95" s="232"/>
      <c r="AX95" s="232"/>
      <c r="AY95" s="232"/>
      <c r="AZ95" s="232"/>
      <c r="BA95" s="232"/>
      <c r="BB95" s="232"/>
      <c r="BC95" s="232"/>
      <c r="BD95" s="232"/>
      <c r="BE95" s="232"/>
      <c r="BF95" s="232"/>
      <c r="BG95" s="232"/>
      <c r="BH95" s="232"/>
      <c r="BI95" s="232"/>
      <c r="BJ95" s="232"/>
      <c r="BK95" s="232"/>
      <c r="BL95" s="232"/>
      <c r="BM95" s="232"/>
      <c r="BN95" s="232"/>
      <c r="BO95" s="232"/>
      <c r="BP95" s="232"/>
      <c r="BQ95" s="232"/>
      <c r="BR95" s="232"/>
      <c r="BS95" s="232"/>
      <c r="BT95" s="232"/>
      <c r="BU95" s="232"/>
      <c r="BV95" s="232"/>
      <c r="BW95" s="232"/>
      <c r="BX95" s="232"/>
      <c r="BY95" s="232"/>
      <c r="BZ95" s="232"/>
    </row>
    <row r="96" spans="1:78" ht="13.15" customHeight="1" x14ac:dyDescent="0.2">
      <c r="A96" s="232"/>
      <c r="B96" s="150" t="s">
        <v>377</v>
      </c>
      <c r="C96" s="232"/>
      <c r="D96" s="232"/>
      <c r="E96" s="316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  <c r="AV96" s="232"/>
      <c r="AW96" s="232"/>
      <c r="AX96" s="232"/>
      <c r="AY96" s="232"/>
      <c r="AZ96" s="232"/>
      <c r="BA96" s="232"/>
      <c r="BB96" s="232"/>
      <c r="BC96" s="232"/>
      <c r="BD96" s="232"/>
      <c r="BE96" s="232"/>
      <c r="BF96" s="232"/>
      <c r="BG96" s="232"/>
      <c r="BH96" s="232"/>
      <c r="BI96" s="232"/>
      <c r="BJ96" s="232"/>
      <c r="BK96" s="232"/>
      <c r="BL96" s="232"/>
      <c r="BM96" s="232"/>
      <c r="BN96" s="232"/>
      <c r="BO96" s="232"/>
      <c r="BP96" s="232"/>
      <c r="BQ96" s="232"/>
      <c r="BR96" s="232"/>
      <c r="BS96" s="232"/>
      <c r="BT96" s="232"/>
      <c r="BU96" s="232"/>
      <c r="BV96" s="232"/>
      <c r="BW96" s="232"/>
      <c r="BX96" s="232"/>
      <c r="BY96" s="232"/>
      <c r="BZ96" s="232"/>
    </row>
    <row r="97" spans="1:78" ht="14.25" x14ac:dyDescent="0.2">
      <c r="A97" s="232"/>
      <c r="B97" s="150" t="s">
        <v>378</v>
      </c>
      <c r="C97" s="232"/>
      <c r="D97" s="232"/>
      <c r="E97" s="316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  <c r="AV97" s="232"/>
      <c r="AW97" s="232"/>
      <c r="AX97" s="232"/>
      <c r="AY97" s="232"/>
      <c r="AZ97" s="232"/>
      <c r="BA97" s="232"/>
      <c r="BB97" s="232"/>
      <c r="BC97" s="232"/>
      <c r="BD97" s="232"/>
      <c r="BE97" s="232"/>
      <c r="BF97" s="232"/>
      <c r="BG97" s="232"/>
      <c r="BH97" s="232"/>
      <c r="BI97" s="232"/>
      <c r="BJ97" s="232"/>
      <c r="BK97" s="232"/>
      <c r="BL97" s="232"/>
      <c r="BM97" s="232"/>
      <c r="BN97" s="232"/>
      <c r="BO97" s="232"/>
      <c r="BP97" s="232"/>
      <c r="BQ97" s="232"/>
      <c r="BR97" s="232"/>
      <c r="BS97" s="232"/>
      <c r="BT97" s="232"/>
      <c r="BU97" s="232"/>
      <c r="BV97" s="232"/>
      <c r="BW97" s="232"/>
      <c r="BX97" s="232"/>
      <c r="BY97" s="232"/>
      <c r="BZ97" s="232"/>
    </row>
  </sheetData>
  <sheetProtection selectLockedCells="1"/>
  <mergeCells count="70">
    <mergeCell ref="AM24:AO24"/>
    <mergeCell ref="AB31:BU33"/>
    <mergeCell ref="AB89:AX89"/>
    <mergeCell ref="BK89:BU89"/>
    <mergeCell ref="G75:AV75"/>
    <mergeCell ref="BK75:BU75"/>
    <mergeCell ref="G63:AW63"/>
    <mergeCell ref="BK63:BU63"/>
    <mergeCell ref="G65:AW65"/>
    <mergeCell ref="BK65:BU65"/>
    <mergeCell ref="G68:AW68"/>
    <mergeCell ref="BK68:BU68"/>
    <mergeCell ref="BQ71:BS71"/>
    <mergeCell ref="BT71:BV71"/>
    <mergeCell ref="BT72:BV72"/>
    <mergeCell ref="G73:AV73"/>
    <mergeCell ref="I91:V92"/>
    <mergeCell ref="AI91:AR91"/>
    <mergeCell ref="BE91:BS92"/>
    <mergeCell ref="G77:AV77"/>
    <mergeCell ref="BK77:BU77"/>
    <mergeCell ref="G79:AV79"/>
    <mergeCell ref="BK79:BU79"/>
    <mergeCell ref="BK73:BU73"/>
    <mergeCell ref="G57:AW57"/>
    <mergeCell ref="BK57:BU57"/>
    <mergeCell ref="G59:AW59"/>
    <mergeCell ref="BK59:BU59"/>
    <mergeCell ref="G61:AW61"/>
    <mergeCell ref="BK61:BU61"/>
    <mergeCell ref="G54:AW54"/>
    <mergeCell ref="BK54:BU54"/>
    <mergeCell ref="G41:AB41"/>
    <mergeCell ref="BB41:BR41"/>
    <mergeCell ref="BT41:BV41"/>
    <mergeCell ref="G42:AW42"/>
    <mergeCell ref="BK42:BU42"/>
    <mergeCell ref="AB44:AE44"/>
    <mergeCell ref="AF44:AO44"/>
    <mergeCell ref="BK47:BU47"/>
    <mergeCell ref="G50:AW50"/>
    <mergeCell ref="BK50:BU50"/>
    <mergeCell ref="G52:AV52"/>
    <mergeCell ref="BK52:BU52"/>
    <mergeCell ref="F12:BB12"/>
    <mergeCell ref="F14:U15"/>
    <mergeCell ref="V14:AT15"/>
    <mergeCell ref="F8:AD8"/>
    <mergeCell ref="BT39:BV40"/>
    <mergeCell ref="X26:BU26"/>
    <mergeCell ref="X28:BU28"/>
    <mergeCell ref="X30:Y30"/>
    <mergeCell ref="AB30:BU30"/>
    <mergeCell ref="X32:Y32"/>
    <mergeCell ref="AD35:AG35"/>
    <mergeCell ref="G37:AB37"/>
    <mergeCell ref="AD37:AG37"/>
    <mergeCell ref="BQ39:BS40"/>
    <mergeCell ref="BM23:BV23"/>
    <mergeCell ref="BT19:BV19"/>
    <mergeCell ref="BL21:BU21"/>
    <mergeCell ref="AU21:BI21"/>
    <mergeCell ref="T21:AI21"/>
    <mergeCell ref="AJ21:AM21"/>
    <mergeCell ref="AN21:AT21"/>
    <mergeCell ref="E1:Q1"/>
    <mergeCell ref="BK5:BV6"/>
    <mergeCell ref="BE7:BV10"/>
    <mergeCell ref="F9:BB9"/>
    <mergeCell ref="F11:J11"/>
  </mergeCells>
  <dataValidations count="1">
    <dataValidation type="decimal" allowBlank="1" showInputMessage="1" showErrorMessage="1" errorTitle="EÜR - Zusätzliche Angaben" error="Hier bitte nur positive Werte bis maximal 999.999 Euro eingeben." sqref="AF44:AO44 BK57:BU57 BK59:BU59 BK77:BU77 BK63:BU63 BK73:BU73 BK75:BU75" xr:uid="{BFA06C67-4D43-4487-AECE-164C24476A8C}">
      <formula1>0</formula1>
      <formula2>999999</formula2>
    </dataValidation>
  </dataValidations>
  <printOptions horizontalCentered="1"/>
  <pageMargins left="0.39370078740157483" right="0.39370078740157483" top="0.39370078740157483" bottom="0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tnDrucken">
              <controlPr defaultSize="0" print="0" autoFill="0" autoPict="0" macro="[0]!mkr_Drucken">
                <anchor moveWithCells="1">
                  <from>
                    <xdr:col>1</xdr:col>
                    <xdr:colOff>0</xdr:colOff>
                    <xdr:row>0</xdr:row>
                    <xdr:rowOff>19050</xdr:rowOff>
                  </from>
                  <to>
                    <xdr:col>4</xdr:col>
                    <xdr:colOff>57150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tnAuswahl">
              <controlPr defaultSize="0" print="0" autoFill="0" autoPict="0" macro="[0]!mkr_AB_Einnahmen">
                <anchor moveWithCells="1">
                  <from>
                    <xdr:col>4</xdr:col>
                    <xdr:colOff>95250</xdr:colOff>
                    <xdr:row>0</xdr:row>
                    <xdr:rowOff>19050</xdr:rowOff>
                  </from>
                  <to>
                    <xdr:col>14</xdr:col>
                    <xdr:colOff>9525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btnAuswahl">
              <controlPr defaultSize="0" print="0" autoFill="0" autoPict="0" macro="[0]!mkr_AB_Ausgaben">
                <anchor moveWithCells="1">
                  <from>
                    <xdr:col>14</xdr:col>
                    <xdr:colOff>28575</xdr:colOff>
                    <xdr:row>0</xdr:row>
                    <xdr:rowOff>19050</xdr:rowOff>
                  </from>
                  <to>
                    <xdr:col>24</xdr:col>
                    <xdr:colOff>66675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Button 8">
              <controlPr defaultSize="0" print="0" autoFill="0" autoPict="0" macro="[0]!mkr_AB_Anlageverzeichnis">
                <anchor moveWithCells="1">
                  <from>
                    <xdr:col>24</xdr:col>
                    <xdr:colOff>95250</xdr:colOff>
                    <xdr:row>0</xdr:row>
                    <xdr:rowOff>19050</xdr:rowOff>
                  </from>
                  <to>
                    <xdr:col>35</xdr:col>
                    <xdr:colOff>114300</xdr:colOff>
                    <xdr:row>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tabColor theme="5" tint="0.59999389629810485"/>
    <pageSetUpPr fitToPage="1"/>
  </sheetPr>
  <dimension ref="A1:BZ105"/>
  <sheetViews>
    <sheetView showGridLines="0" showRowColHeaders="0" zoomScale="120" zoomScaleNormal="120" workbookViewId="0">
      <pane ySplit="1" topLeftCell="A2" activePane="bottomLeft" state="frozenSplit"/>
      <selection activeCell="CC43" sqref="CC43"/>
      <selection pane="bottomLeft" activeCell="A2" sqref="A2"/>
    </sheetView>
  </sheetViews>
  <sheetFormatPr baseColWidth="10" defaultColWidth="11.42578125" defaultRowHeight="23.25" customHeight="1" x14ac:dyDescent="0.2"/>
  <cols>
    <col min="1" max="1" width="0.85546875" style="27" customWidth="1"/>
    <col min="2" max="3" width="2.7109375" style="27" customWidth="1"/>
    <col min="4" max="4" width="2.42578125" style="27" customWidth="1"/>
    <col min="5" max="5" width="1.85546875" style="27" customWidth="1"/>
    <col min="6" max="6" width="0.7109375" style="27" customWidth="1"/>
    <col min="7" max="7" width="1.85546875" style="27" customWidth="1"/>
    <col min="8" max="8" width="0.85546875" style="27" customWidth="1"/>
    <col min="9" max="9" width="1.7109375" style="27" customWidth="1"/>
    <col min="10" max="10" width="0.7109375" style="27" customWidth="1"/>
    <col min="11" max="11" width="2" style="27" customWidth="1"/>
    <col min="12" max="12" width="0.7109375" style="27" customWidth="1"/>
    <col min="13" max="13" width="2" style="27" customWidth="1"/>
    <col min="14" max="14" width="0.7109375" style="27" customWidth="1"/>
    <col min="15" max="15" width="1.85546875" style="27" customWidth="1"/>
    <col min="16" max="16" width="0.7109375" style="27" customWidth="1"/>
    <col min="17" max="17" width="2" style="27" customWidth="1"/>
    <col min="18" max="18" width="0.7109375" style="27" customWidth="1"/>
    <col min="19" max="19" width="2" style="27" customWidth="1"/>
    <col min="20" max="20" width="0.7109375" style="27" customWidth="1"/>
    <col min="21" max="21" width="1.85546875" style="27" customWidth="1"/>
    <col min="22" max="22" width="0.7109375" style="27" customWidth="1"/>
    <col min="23" max="23" width="1.7109375" style="27" customWidth="1"/>
    <col min="24" max="24" width="0.7109375" style="27" customWidth="1"/>
    <col min="25" max="25" width="1.85546875" style="27" customWidth="1"/>
    <col min="26" max="26" width="0.7109375" style="27" customWidth="1"/>
    <col min="27" max="27" width="1.85546875" style="27" customWidth="1"/>
    <col min="28" max="28" width="1.28515625" style="27" customWidth="1"/>
    <col min="29" max="29" width="1" style="27" customWidth="1"/>
    <col min="30" max="30" width="0.7109375" style="27" customWidth="1"/>
    <col min="31" max="31" width="1.85546875" style="27" customWidth="1"/>
    <col min="32" max="32" width="1" style="27" customWidth="1"/>
    <col min="33" max="33" width="1.85546875" style="27" customWidth="1"/>
    <col min="34" max="34" width="0.85546875" style="27" customWidth="1"/>
    <col min="35" max="35" width="1.7109375" style="27" customWidth="1"/>
    <col min="36" max="36" width="0.85546875" style="27" customWidth="1"/>
    <col min="37" max="37" width="1.85546875" style="27" customWidth="1"/>
    <col min="38" max="38" width="0.7109375" style="27" customWidth="1"/>
    <col min="39" max="39" width="1.7109375" style="27" customWidth="1"/>
    <col min="40" max="40" width="0.7109375" style="27" customWidth="1"/>
    <col min="41" max="41" width="1.85546875" style="27" customWidth="1"/>
    <col min="42" max="42" width="0.85546875" style="27" customWidth="1"/>
    <col min="43" max="43" width="1.85546875" style="27" customWidth="1"/>
    <col min="44" max="44" width="0.7109375" style="27" customWidth="1"/>
    <col min="45" max="45" width="1.85546875" style="27" customWidth="1"/>
    <col min="46" max="46" width="0.7109375" style="27" customWidth="1"/>
    <col min="47" max="47" width="1.85546875" style="27" customWidth="1"/>
    <col min="48" max="48" width="0.7109375" style="27" customWidth="1"/>
    <col min="49" max="49" width="1" style="27" customWidth="1"/>
    <col min="50" max="50" width="1.85546875" style="27" customWidth="1"/>
    <col min="51" max="51" width="1.5703125" style="27" customWidth="1"/>
    <col min="52" max="52" width="0.7109375" style="27" customWidth="1"/>
    <col min="53" max="53" width="1.85546875" style="27" customWidth="1"/>
    <col min="54" max="54" width="1.140625" style="27" customWidth="1"/>
    <col min="55" max="55" width="1.85546875" style="27" customWidth="1"/>
    <col min="56" max="56" width="0.85546875" style="27" customWidth="1"/>
    <col min="57" max="57" width="1.85546875" style="27" customWidth="1"/>
    <col min="58" max="58" width="0.7109375" style="27" customWidth="1"/>
    <col min="59" max="59" width="1.85546875" style="27" customWidth="1"/>
    <col min="60" max="60" width="0.7109375" style="27" customWidth="1"/>
    <col min="61" max="61" width="1.85546875" style="27" customWidth="1"/>
    <col min="62" max="62" width="0.7109375" style="27" customWidth="1"/>
    <col min="63" max="63" width="1.85546875" style="27" customWidth="1"/>
    <col min="64" max="64" width="0.7109375" style="27" customWidth="1"/>
    <col min="65" max="65" width="1.85546875" style="27" customWidth="1"/>
    <col min="66" max="66" width="0.7109375" style="27" customWidth="1"/>
    <col min="67" max="67" width="1.85546875" style="27" customWidth="1"/>
    <col min="68" max="68" width="0.7109375" style="27" customWidth="1"/>
    <col min="69" max="69" width="1.85546875" style="27" customWidth="1"/>
    <col min="70" max="70" width="0.7109375" style="27" customWidth="1"/>
    <col min="71" max="71" width="1.85546875" style="27" customWidth="1"/>
    <col min="72" max="72" width="0.7109375" style="27" customWidth="1"/>
    <col min="73" max="73" width="1.85546875" style="27" customWidth="1"/>
    <col min="74" max="74" width="2.42578125" style="27" customWidth="1"/>
    <col min="75" max="76" width="2.7109375" style="27" customWidth="1"/>
    <col min="77" max="77" width="2" style="27" customWidth="1"/>
    <col min="78" max="78" width="0.85546875" style="27" customWidth="1"/>
    <col min="79" max="16384" width="11.42578125" style="27"/>
  </cols>
  <sheetData>
    <row r="1" spans="1:78" ht="18" customHeight="1" x14ac:dyDescent="0.2">
      <c r="A1" s="26"/>
      <c r="B1" s="26"/>
      <c r="C1" s="26"/>
      <c r="D1" s="26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 ht="4.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8" ht="10.5" customHeight="1" x14ac:dyDescent="0.2">
      <c r="A3" s="26"/>
      <c r="B3" s="233"/>
      <c r="C3" s="233"/>
      <c r="D3" s="233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26"/>
    </row>
    <row r="4" spans="1:78" ht="8.25" customHeight="1" x14ac:dyDescent="0.2">
      <c r="A4" s="26"/>
      <c r="B4" s="233"/>
      <c r="C4" s="233"/>
      <c r="D4" s="233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26"/>
    </row>
    <row r="5" spans="1:78" ht="3" customHeight="1" thickBot="1" x14ac:dyDescent="0.25">
      <c r="A5" s="26"/>
      <c r="B5" s="61"/>
      <c r="C5" s="61"/>
      <c r="D5" s="61"/>
      <c r="E5" s="61"/>
      <c r="F5" s="61"/>
      <c r="G5" s="46"/>
      <c r="H5" s="47"/>
      <c r="I5" s="47"/>
      <c r="J5" s="47"/>
      <c r="K5" s="47"/>
      <c r="L5" s="47"/>
      <c r="M5" s="47"/>
      <c r="N5" s="47"/>
      <c r="O5" s="60"/>
      <c r="P5" s="105"/>
      <c r="Q5" s="105"/>
      <c r="R5" s="479" t="str">
        <f>+IF(Stammdaten!AE12="","",Stammdaten!AE12)</f>
        <v>1232 / 456 / 789</v>
      </c>
      <c r="S5" s="480"/>
      <c r="T5" s="480"/>
      <c r="U5" s="480"/>
      <c r="V5" s="480"/>
      <c r="W5" s="480"/>
      <c r="X5" s="480"/>
      <c r="Y5" s="480"/>
      <c r="Z5" s="480"/>
      <c r="AA5" s="480"/>
      <c r="AB5" s="480"/>
      <c r="AC5" s="480"/>
      <c r="AD5" s="480"/>
      <c r="AE5" s="480"/>
      <c r="AF5" s="480"/>
      <c r="AG5" s="480"/>
      <c r="AH5" s="480"/>
      <c r="AI5" s="480"/>
      <c r="AJ5" s="480"/>
      <c r="AK5" s="480"/>
      <c r="AL5" s="480"/>
      <c r="AM5" s="480"/>
      <c r="AN5" s="48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26"/>
    </row>
    <row r="6" spans="1:78" ht="13.5" customHeight="1" x14ac:dyDescent="0.2">
      <c r="A6" s="26"/>
      <c r="B6" s="61"/>
      <c r="C6" s="61"/>
      <c r="D6" s="106"/>
      <c r="E6" s="61"/>
      <c r="F6" s="61"/>
      <c r="G6" s="49"/>
      <c r="H6" s="50"/>
      <c r="I6" s="50"/>
      <c r="J6" s="50"/>
      <c r="K6" s="50"/>
      <c r="L6" s="50"/>
      <c r="M6" s="50"/>
      <c r="N6" s="50"/>
      <c r="O6" s="107"/>
      <c r="P6" s="107"/>
      <c r="Q6" s="107"/>
      <c r="R6" s="482"/>
      <c r="S6" s="482"/>
      <c r="T6" s="482"/>
      <c r="U6" s="482"/>
      <c r="V6" s="482"/>
      <c r="W6" s="482"/>
      <c r="X6" s="482"/>
      <c r="Y6" s="482"/>
      <c r="Z6" s="482"/>
      <c r="AA6" s="482"/>
      <c r="AB6" s="482"/>
      <c r="AC6" s="482"/>
      <c r="AD6" s="482"/>
      <c r="AE6" s="482"/>
      <c r="AF6" s="482"/>
      <c r="AG6" s="482"/>
      <c r="AH6" s="482"/>
      <c r="AI6" s="482"/>
      <c r="AJ6" s="482"/>
      <c r="AK6" s="482"/>
      <c r="AL6" s="482"/>
      <c r="AM6" s="482"/>
      <c r="AN6" s="483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2"/>
      <c r="BW6" s="61"/>
      <c r="BX6" s="61"/>
      <c r="BY6" s="61"/>
      <c r="BZ6" s="26"/>
    </row>
    <row r="7" spans="1:78" ht="10.5" customHeight="1" x14ac:dyDescent="0.2">
      <c r="A7" s="26"/>
      <c r="B7" s="61"/>
      <c r="C7" s="61"/>
      <c r="D7" s="61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484" t="s">
        <v>155</v>
      </c>
      <c r="BB7" s="484"/>
      <c r="BC7" s="484"/>
      <c r="BD7" s="484"/>
      <c r="BE7" s="484"/>
      <c r="BF7" s="484"/>
      <c r="BG7" s="484"/>
      <c r="BH7" s="484"/>
      <c r="BI7" s="484"/>
      <c r="BJ7" s="484"/>
      <c r="BK7" s="484"/>
      <c r="BL7" s="484"/>
      <c r="BM7" s="484"/>
      <c r="BN7" s="484"/>
      <c r="BO7" s="484"/>
      <c r="BP7" s="484"/>
      <c r="BQ7" s="484"/>
      <c r="BR7" s="65"/>
      <c r="BS7" s="484" t="s">
        <v>156</v>
      </c>
      <c r="BT7" s="484"/>
      <c r="BU7" s="485"/>
      <c r="BV7" s="61"/>
      <c r="BW7" s="61"/>
      <c r="BX7" s="61"/>
      <c r="BY7" s="61"/>
      <c r="BZ7" s="26"/>
    </row>
    <row r="8" spans="1:78" ht="16.5" customHeight="1" x14ac:dyDescent="0.2">
      <c r="A8" s="26"/>
      <c r="B8" s="61"/>
      <c r="C8" s="61"/>
      <c r="D8" s="61">
        <v>28</v>
      </c>
      <c r="E8" s="66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474" t="s">
        <v>502</v>
      </c>
      <c r="AB8" s="474"/>
      <c r="AC8" s="474"/>
      <c r="AD8" s="474"/>
      <c r="AE8" s="474"/>
      <c r="AF8" s="474"/>
      <c r="AG8" s="474"/>
      <c r="AH8" s="474"/>
      <c r="AI8" s="474"/>
      <c r="AJ8" s="474"/>
      <c r="AK8" s="474"/>
      <c r="AL8" s="474"/>
      <c r="AM8" s="474"/>
      <c r="AN8" s="474"/>
      <c r="AO8" s="474"/>
      <c r="AP8" s="474"/>
      <c r="AQ8" s="474"/>
      <c r="AR8" s="474"/>
      <c r="AS8" s="474"/>
      <c r="AT8" s="474"/>
      <c r="AU8" s="474"/>
      <c r="AV8" s="474"/>
      <c r="AW8" s="474"/>
      <c r="AX8" s="474"/>
      <c r="AY8" s="474"/>
      <c r="AZ8" s="474"/>
      <c r="BA8" s="474"/>
      <c r="BB8" s="474"/>
      <c r="BC8" s="474"/>
      <c r="BD8" s="474"/>
      <c r="BE8" s="474"/>
      <c r="BF8" s="474"/>
      <c r="BG8" s="474"/>
      <c r="BH8" s="108"/>
      <c r="BI8" s="108"/>
      <c r="BJ8" s="108"/>
      <c r="BK8" s="405">
        <f ca="1">+'Seite 1'!BK89</f>
        <v>0</v>
      </c>
      <c r="BL8" s="405"/>
      <c r="BM8" s="405"/>
      <c r="BN8" s="405"/>
      <c r="BO8" s="405"/>
      <c r="BP8" s="405"/>
      <c r="BQ8" s="405"/>
      <c r="BR8" s="405"/>
      <c r="BS8" s="405"/>
      <c r="BT8" s="405"/>
      <c r="BU8" s="108"/>
      <c r="BV8" s="61"/>
      <c r="BW8" s="61"/>
      <c r="BX8" s="61"/>
      <c r="BY8" s="61"/>
      <c r="BZ8" s="26"/>
    </row>
    <row r="9" spans="1:78" ht="6" customHeight="1" x14ac:dyDescent="0.2">
      <c r="A9" s="26"/>
      <c r="B9" s="61"/>
      <c r="C9" s="61"/>
      <c r="D9" s="61"/>
      <c r="E9" s="68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83"/>
      <c r="BV9" s="61"/>
      <c r="BW9" s="61"/>
      <c r="BX9" s="61"/>
      <c r="BY9" s="61"/>
      <c r="BZ9" s="26"/>
    </row>
    <row r="10" spans="1:78" ht="5.25" customHeight="1" x14ac:dyDescent="0.2">
      <c r="A10" s="26"/>
      <c r="B10" s="61"/>
      <c r="C10" s="61"/>
      <c r="D10" s="61"/>
      <c r="E10" s="66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67"/>
      <c r="BV10" s="61"/>
      <c r="BW10" s="61"/>
      <c r="BX10" s="61"/>
      <c r="BY10" s="61"/>
      <c r="BZ10" s="26"/>
    </row>
    <row r="11" spans="1:78" ht="13.15" customHeight="1" x14ac:dyDescent="0.2">
      <c r="A11" s="26"/>
      <c r="B11" s="61"/>
      <c r="C11" s="61"/>
      <c r="D11" s="29" t="s">
        <v>380</v>
      </c>
      <c r="E11" s="476" t="s">
        <v>460</v>
      </c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1"/>
      <c r="AG11" s="461"/>
      <c r="AH11" s="461"/>
      <c r="AI11" s="461"/>
      <c r="AJ11" s="461"/>
      <c r="AK11" s="461"/>
      <c r="AL11" s="461"/>
      <c r="AM11" s="461"/>
      <c r="AN11" s="461"/>
      <c r="AO11" s="461"/>
      <c r="AP11" s="461"/>
      <c r="AQ11" s="461"/>
      <c r="AR11" s="461"/>
      <c r="AS11" s="461"/>
      <c r="AT11" s="461"/>
      <c r="AU11" s="461"/>
      <c r="AV11" s="477"/>
      <c r="AW11" s="477"/>
      <c r="AX11" s="86"/>
      <c r="AY11" s="86"/>
      <c r="AZ11" s="86"/>
      <c r="BA11" s="96"/>
      <c r="BB11" s="96"/>
      <c r="BC11" s="96"/>
      <c r="BD11" s="96"/>
      <c r="BE11" s="96"/>
      <c r="BF11" s="96"/>
      <c r="BG11" s="96"/>
      <c r="BH11" s="343"/>
      <c r="BI11" s="110" t="s">
        <v>180</v>
      </c>
      <c r="BJ11" s="356"/>
      <c r="BK11" s="405">
        <f ca="1">+SUMIF(Ausgaben!$C$5:$N$200,D11,Ausgaben!$N$5:$N$200)</f>
        <v>1950</v>
      </c>
      <c r="BL11" s="405"/>
      <c r="BM11" s="405"/>
      <c r="BN11" s="405"/>
      <c r="BO11" s="405"/>
      <c r="BP11" s="405"/>
      <c r="BQ11" s="405"/>
      <c r="BR11" s="405"/>
      <c r="BS11" s="405"/>
      <c r="BT11" s="405"/>
      <c r="BU11" s="67"/>
      <c r="BV11" s="61"/>
      <c r="BW11" s="61"/>
      <c r="BX11" s="61"/>
      <c r="BZ11" s="26"/>
    </row>
    <row r="12" spans="1:78" ht="4.1500000000000004" customHeight="1" x14ac:dyDescent="0.2">
      <c r="A12" s="26"/>
      <c r="B12" s="61"/>
      <c r="C12" s="61"/>
      <c r="D12" s="29"/>
      <c r="E12" s="66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356"/>
      <c r="BI12" s="356"/>
      <c r="BJ12" s="356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67"/>
      <c r="BV12" s="61"/>
      <c r="BW12" s="61"/>
      <c r="BX12" s="61"/>
      <c r="BZ12" s="26"/>
    </row>
    <row r="13" spans="1:78" ht="13.15" customHeight="1" x14ac:dyDescent="0.2">
      <c r="A13" s="26"/>
      <c r="B13" s="61"/>
      <c r="C13" s="61"/>
      <c r="D13" s="29" t="s">
        <v>381</v>
      </c>
      <c r="E13" s="476" t="s">
        <v>500</v>
      </c>
      <c r="F13" s="461"/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1"/>
      <c r="V13" s="461"/>
      <c r="W13" s="461"/>
      <c r="X13" s="461"/>
      <c r="Y13" s="461"/>
      <c r="Z13" s="461"/>
      <c r="AA13" s="461"/>
      <c r="AB13" s="461"/>
      <c r="AC13" s="461"/>
      <c r="AD13" s="461"/>
      <c r="AE13" s="461"/>
      <c r="AF13" s="461"/>
      <c r="AG13" s="461"/>
      <c r="AH13" s="461"/>
      <c r="AI13" s="461"/>
      <c r="AJ13" s="461"/>
      <c r="AK13" s="461"/>
      <c r="AL13" s="461"/>
      <c r="AM13" s="461"/>
      <c r="AN13" s="461"/>
      <c r="AO13" s="461"/>
      <c r="AP13" s="461"/>
      <c r="AQ13" s="461"/>
      <c r="AR13" s="461"/>
      <c r="AS13" s="461"/>
      <c r="AT13" s="461"/>
      <c r="AU13" s="461"/>
      <c r="AV13" s="477"/>
      <c r="AW13" s="477"/>
      <c r="AX13" s="86"/>
      <c r="AY13" s="86"/>
      <c r="AZ13" s="86"/>
      <c r="BA13" s="96"/>
      <c r="BB13" s="96"/>
      <c r="BC13" s="96"/>
      <c r="BD13" s="96"/>
      <c r="BE13" s="96"/>
      <c r="BF13" s="96"/>
      <c r="BG13" s="96"/>
      <c r="BH13" s="343"/>
      <c r="BI13" s="110" t="s">
        <v>180</v>
      </c>
      <c r="BJ13" s="356"/>
      <c r="BK13" s="405">
        <f ca="1">+SUMIF(Ausgaben!$C$5:$N$200,D13,Ausgaben!$N$5:$N$200)</f>
        <v>777</v>
      </c>
      <c r="BL13" s="405"/>
      <c r="BM13" s="405"/>
      <c r="BN13" s="405"/>
      <c r="BO13" s="405"/>
      <c r="BP13" s="405"/>
      <c r="BQ13" s="405"/>
      <c r="BR13" s="405"/>
      <c r="BS13" s="405"/>
      <c r="BT13" s="405"/>
      <c r="BU13" s="67"/>
      <c r="BV13" s="61"/>
      <c r="BW13" s="61"/>
      <c r="BX13" s="61"/>
      <c r="BZ13" s="26"/>
    </row>
    <row r="14" spans="1:78" ht="1.5" customHeight="1" x14ac:dyDescent="0.2">
      <c r="A14" s="26"/>
      <c r="B14" s="61"/>
      <c r="C14" s="61"/>
      <c r="D14" s="61"/>
      <c r="E14" s="68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83"/>
      <c r="BV14" s="61"/>
      <c r="BW14" s="61"/>
      <c r="BX14" s="61"/>
      <c r="BY14" s="61"/>
      <c r="BZ14" s="26"/>
    </row>
    <row r="15" spans="1:78" ht="5.25" customHeight="1" x14ac:dyDescent="0.2">
      <c r="A15" s="26"/>
      <c r="B15" s="61"/>
      <c r="C15" s="61"/>
      <c r="D15" s="61"/>
      <c r="E15" s="371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67"/>
      <c r="BV15" s="61"/>
      <c r="BW15" s="61"/>
      <c r="BX15" s="61"/>
      <c r="BY15" s="61"/>
      <c r="BZ15" s="26"/>
    </row>
    <row r="16" spans="1:78" ht="13.5" customHeight="1" x14ac:dyDescent="0.2">
      <c r="A16" s="26"/>
      <c r="B16" s="61"/>
      <c r="C16" s="61"/>
      <c r="D16" s="29"/>
      <c r="E16" s="488" t="s">
        <v>455</v>
      </c>
      <c r="F16" s="475"/>
      <c r="G16" s="475"/>
      <c r="H16" s="475"/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67"/>
      <c r="BV16" s="61"/>
      <c r="BW16" s="61"/>
      <c r="BX16" s="61"/>
      <c r="BZ16" s="26"/>
    </row>
    <row r="17" spans="1:78" ht="13.15" customHeight="1" x14ac:dyDescent="0.2">
      <c r="A17" s="26"/>
      <c r="B17" s="61"/>
      <c r="C17" s="61"/>
      <c r="D17" s="29">
        <v>31</v>
      </c>
      <c r="E17" s="476" t="s">
        <v>464</v>
      </c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  <c r="AE17" s="461"/>
      <c r="AF17" s="461"/>
      <c r="AG17" s="461"/>
      <c r="AH17" s="461"/>
      <c r="AI17" s="461"/>
      <c r="AJ17" s="461"/>
      <c r="AK17" s="461"/>
      <c r="AL17" s="461"/>
      <c r="AM17" s="461"/>
      <c r="AN17" s="461"/>
      <c r="AO17" s="461"/>
      <c r="AP17" s="461"/>
      <c r="AQ17" s="461"/>
      <c r="AR17" s="461"/>
      <c r="AS17" s="461"/>
      <c r="AT17" s="461"/>
      <c r="AU17" s="461"/>
      <c r="AV17" s="477"/>
      <c r="AW17" s="477"/>
      <c r="AX17" s="86"/>
      <c r="AY17" s="86"/>
      <c r="AZ17" s="86"/>
      <c r="BA17" s="96"/>
      <c r="BB17" s="96"/>
      <c r="BC17" s="96"/>
      <c r="BD17" s="96"/>
      <c r="BE17" s="96"/>
      <c r="BF17" s="96"/>
      <c r="BG17" s="96"/>
      <c r="BH17" s="343"/>
      <c r="BI17" s="110" t="s">
        <v>180</v>
      </c>
      <c r="BJ17" s="356"/>
      <c r="BK17" s="405">
        <f>+'Anlageverzeichnis Seite 1'!BK66</f>
        <v>0</v>
      </c>
      <c r="BL17" s="405"/>
      <c r="BM17" s="405"/>
      <c r="BN17" s="405"/>
      <c r="BO17" s="405"/>
      <c r="BP17" s="405"/>
      <c r="BQ17" s="405"/>
      <c r="BR17" s="405"/>
      <c r="BS17" s="405"/>
      <c r="BT17" s="405"/>
      <c r="BU17" s="67"/>
      <c r="BV17" s="61"/>
      <c r="BW17" s="61"/>
      <c r="BX17" s="61"/>
      <c r="BZ17" s="26"/>
    </row>
    <row r="18" spans="1:78" ht="4.1500000000000004" customHeight="1" x14ac:dyDescent="0.2">
      <c r="A18" s="26"/>
      <c r="B18" s="61"/>
      <c r="C18" s="61"/>
      <c r="D18" s="29"/>
      <c r="E18" s="66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356"/>
      <c r="BI18" s="356"/>
      <c r="BJ18" s="356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67"/>
      <c r="BV18" s="61"/>
      <c r="BW18" s="61"/>
      <c r="BX18" s="61"/>
      <c r="BZ18" s="26"/>
    </row>
    <row r="19" spans="1:78" ht="13.15" customHeight="1" x14ac:dyDescent="0.2">
      <c r="A19" s="26"/>
      <c r="B19" s="61"/>
      <c r="C19" s="61"/>
      <c r="D19" s="29">
        <v>32</v>
      </c>
      <c r="E19" s="476" t="s">
        <v>465</v>
      </c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1"/>
      <c r="V19" s="461"/>
      <c r="W19" s="461"/>
      <c r="X19" s="461"/>
      <c r="Y19" s="461"/>
      <c r="Z19" s="461"/>
      <c r="AA19" s="461"/>
      <c r="AB19" s="461"/>
      <c r="AC19" s="461"/>
      <c r="AD19" s="461"/>
      <c r="AE19" s="461"/>
      <c r="AF19" s="461"/>
      <c r="AG19" s="461"/>
      <c r="AH19" s="461"/>
      <c r="AI19" s="461"/>
      <c r="AJ19" s="461"/>
      <c r="AK19" s="461"/>
      <c r="AL19" s="461"/>
      <c r="AM19" s="461"/>
      <c r="AN19" s="461"/>
      <c r="AO19" s="461"/>
      <c r="AP19" s="461"/>
      <c r="AQ19" s="461"/>
      <c r="AR19" s="461"/>
      <c r="AS19" s="461"/>
      <c r="AT19" s="461"/>
      <c r="AU19" s="461"/>
      <c r="AV19" s="477"/>
      <c r="AW19" s="477"/>
      <c r="AX19" s="86"/>
      <c r="AY19" s="86"/>
      <c r="AZ19" s="86"/>
      <c r="BA19" s="96"/>
      <c r="BB19" s="96"/>
      <c r="BC19" s="96"/>
      <c r="BD19" s="96"/>
      <c r="BE19" s="96"/>
      <c r="BF19" s="96"/>
      <c r="BG19" s="96"/>
      <c r="BH19" s="343"/>
      <c r="BI19" s="110" t="s">
        <v>143</v>
      </c>
      <c r="BJ19" s="356"/>
      <c r="BK19" s="405">
        <f>+'Anlageverzeichnis Seite 2'!BK46</f>
        <v>0</v>
      </c>
      <c r="BL19" s="405"/>
      <c r="BM19" s="405"/>
      <c r="BN19" s="405"/>
      <c r="BO19" s="405"/>
      <c r="BP19" s="405"/>
      <c r="BQ19" s="405"/>
      <c r="BR19" s="405"/>
      <c r="BS19" s="405"/>
      <c r="BT19" s="405"/>
      <c r="BU19" s="67"/>
      <c r="BV19" s="61"/>
      <c r="BW19" s="61"/>
      <c r="BX19" s="61"/>
      <c r="BZ19" s="26"/>
    </row>
    <row r="20" spans="1:78" ht="4.1500000000000004" customHeight="1" x14ac:dyDescent="0.2">
      <c r="A20" s="26"/>
      <c r="B20" s="61"/>
      <c r="C20" s="61"/>
      <c r="D20" s="29"/>
      <c r="E20" s="66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356"/>
      <c r="BI20" s="356"/>
      <c r="BJ20" s="356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67"/>
      <c r="BV20" s="61"/>
      <c r="BW20" s="61"/>
      <c r="BX20" s="61"/>
      <c r="BZ20" s="26"/>
    </row>
    <row r="21" spans="1:78" ht="13.15" customHeight="1" x14ac:dyDescent="0.2">
      <c r="A21" s="26"/>
      <c r="B21" s="61"/>
      <c r="C21" s="61"/>
      <c r="D21" s="29">
        <v>33</v>
      </c>
      <c r="E21" s="476" t="s">
        <v>503</v>
      </c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461"/>
      <c r="U21" s="461"/>
      <c r="V21" s="461"/>
      <c r="W21" s="461"/>
      <c r="X21" s="461"/>
      <c r="Y21" s="461"/>
      <c r="Z21" s="461"/>
      <c r="AA21" s="461"/>
      <c r="AB21" s="461"/>
      <c r="AC21" s="461"/>
      <c r="AD21" s="461"/>
      <c r="AE21" s="461"/>
      <c r="AF21" s="461"/>
      <c r="AG21" s="461"/>
      <c r="AH21" s="461"/>
      <c r="AI21" s="461"/>
      <c r="AJ21" s="461"/>
      <c r="AK21" s="461"/>
      <c r="AL21" s="461"/>
      <c r="AM21" s="461"/>
      <c r="AN21" s="461"/>
      <c r="AO21" s="461"/>
      <c r="AP21" s="461"/>
      <c r="AQ21" s="461"/>
      <c r="AR21" s="461"/>
      <c r="AS21" s="461"/>
      <c r="AT21" s="461"/>
      <c r="AU21" s="461"/>
      <c r="AV21" s="477"/>
      <c r="AW21" s="477"/>
      <c r="AX21" s="86"/>
      <c r="AY21" s="86"/>
      <c r="AZ21" s="86"/>
      <c r="BA21" s="96"/>
      <c r="BB21" s="96"/>
      <c r="BC21" s="96"/>
      <c r="BD21" s="96"/>
      <c r="BE21" s="96"/>
      <c r="BF21" s="96"/>
      <c r="BG21" s="96"/>
      <c r="BH21" s="343"/>
      <c r="BI21" s="110" t="s">
        <v>181</v>
      </c>
      <c r="BJ21" s="356"/>
      <c r="BK21" s="405">
        <f>+'Anlageverzeichnis Seite 3'!BK46</f>
        <v>300</v>
      </c>
      <c r="BL21" s="405"/>
      <c r="BM21" s="405"/>
      <c r="BN21" s="405"/>
      <c r="BO21" s="405"/>
      <c r="BP21" s="405"/>
      <c r="BQ21" s="405"/>
      <c r="BR21" s="405"/>
      <c r="BS21" s="405"/>
      <c r="BT21" s="405"/>
      <c r="BU21" s="67"/>
      <c r="BV21" s="61"/>
      <c r="BW21" s="61"/>
      <c r="BX21" s="61"/>
      <c r="BZ21" s="26"/>
    </row>
    <row r="22" spans="1:78" ht="4.1500000000000004" customHeight="1" x14ac:dyDescent="0.2">
      <c r="A22" s="26"/>
      <c r="B22" s="61"/>
      <c r="C22" s="61"/>
      <c r="D22" s="29"/>
      <c r="E22" s="66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356"/>
      <c r="BI22" s="356"/>
      <c r="BJ22" s="356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67"/>
      <c r="BV22" s="61"/>
      <c r="BW22" s="61"/>
      <c r="BX22" s="61"/>
      <c r="BZ22" s="26"/>
    </row>
    <row r="23" spans="1:78" ht="16.5" customHeight="1" x14ac:dyDescent="0.2">
      <c r="A23" s="26"/>
      <c r="B23" s="61"/>
      <c r="C23" s="61"/>
      <c r="D23" s="61">
        <v>34</v>
      </c>
      <c r="E23" s="476" t="s">
        <v>504</v>
      </c>
      <c r="F23" s="461"/>
      <c r="G23" s="461"/>
      <c r="H23" s="461"/>
      <c r="I23" s="461"/>
      <c r="J23" s="461"/>
      <c r="K23" s="461"/>
      <c r="L23" s="461"/>
      <c r="M23" s="461"/>
      <c r="N23" s="461"/>
      <c r="O23" s="461"/>
      <c r="P23" s="461"/>
      <c r="Q23" s="461"/>
      <c r="R23" s="461"/>
      <c r="S23" s="461"/>
      <c r="T23" s="461"/>
      <c r="U23" s="461"/>
      <c r="V23" s="461"/>
      <c r="W23" s="461"/>
      <c r="X23" s="461"/>
      <c r="Y23" s="461"/>
      <c r="Z23" s="461"/>
      <c r="AA23" s="461"/>
      <c r="AB23" s="461"/>
      <c r="AC23" s="461"/>
      <c r="AD23" s="461"/>
      <c r="AE23" s="461"/>
      <c r="AF23" s="461"/>
      <c r="AG23" s="461"/>
      <c r="AH23" s="461"/>
      <c r="AI23" s="461"/>
      <c r="AJ23" s="461"/>
      <c r="AK23" s="461"/>
      <c r="AL23" s="461"/>
      <c r="AM23" s="461"/>
      <c r="AN23" s="461"/>
      <c r="AO23" s="461"/>
      <c r="AP23" s="461"/>
      <c r="AQ23" s="461"/>
      <c r="AR23" s="461"/>
      <c r="AS23" s="461"/>
      <c r="AT23" s="461"/>
      <c r="AU23" s="461"/>
      <c r="AV23" s="477"/>
      <c r="AW23" s="477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443" t="s">
        <v>182</v>
      </c>
      <c r="BI23" s="443"/>
      <c r="BJ23" s="443"/>
      <c r="BK23" s="405">
        <f>+SUM('Anlageverzeichnis Seite 1'!BK41,'Anlageverzeichnis Seite 3'!BK44)</f>
        <v>0</v>
      </c>
      <c r="BL23" s="405"/>
      <c r="BM23" s="405"/>
      <c r="BN23" s="405"/>
      <c r="BO23" s="405"/>
      <c r="BP23" s="405"/>
      <c r="BQ23" s="405"/>
      <c r="BR23" s="405"/>
      <c r="BS23" s="405"/>
      <c r="BT23" s="405"/>
      <c r="BU23" s="67"/>
      <c r="BV23" s="61"/>
      <c r="BW23" s="61"/>
      <c r="BX23" s="61"/>
      <c r="BY23" s="61"/>
      <c r="BZ23" s="26"/>
    </row>
    <row r="24" spans="1:78" ht="7.15" customHeight="1" x14ac:dyDescent="0.2">
      <c r="A24" s="26"/>
      <c r="B24" s="61"/>
      <c r="C24" s="61"/>
      <c r="D24" s="61"/>
      <c r="E24" s="119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356"/>
      <c r="BI24" s="356"/>
      <c r="BJ24" s="356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67"/>
      <c r="BV24" s="61"/>
      <c r="BW24" s="61"/>
      <c r="BX24" s="61"/>
      <c r="BY24" s="61"/>
      <c r="BZ24" s="26"/>
    </row>
    <row r="25" spans="1:78" ht="16.5" customHeight="1" x14ac:dyDescent="0.2">
      <c r="A25" s="26"/>
      <c r="B25" s="61"/>
      <c r="C25" s="61"/>
      <c r="D25" s="61">
        <v>35</v>
      </c>
      <c r="E25" s="476" t="s">
        <v>183</v>
      </c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  <c r="T25" s="461"/>
      <c r="U25" s="461"/>
      <c r="V25" s="461"/>
      <c r="W25" s="461"/>
      <c r="X25" s="461"/>
      <c r="Y25" s="461"/>
      <c r="Z25" s="461"/>
      <c r="AA25" s="461"/>
      <c r="AB25" s="461"/>
      <c r="AC25" s="461"/>
      <c r="AD25" s="461"/>
      <c r="AE25" s="461"/>
      <c r="AF25" s="461"/>
      <c r="AG25" s="461"/>
      <c r="AH25" s="461"/>
      <c r="AI25" s="461"/>
      <c r="AJ25" s="461"/>
      <c r="AK25" s="461"/>
      <c r="AL25" s="461"/>
      <c r="AM25" s="461"/>
      <c r="AN25" s="461"/>
      <c r="AO25" s="461"/>
      <c r="AP25" s="461"/>
      <c r="AQ25" s="461"/>
      <c r="AR25" s="461"/>
      <c r="AS25" s="461"/>
      <c r="AT25" s="461"/>
      <c r="AU25" s="461"/>
      <c r="AV25" s="477"/>
      <c r="AW25" s="477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443" t="s">
        <v>184</v>
      </c>
      <c r="BI25" s="443"/>
      <c r="BJ25" s="443"/>
      <c r="BK25" s="467"/>
      <c r="BL25" s="467"/>
      <c r="BM25" s="467"/>
      <c r="BN25" s="467"/>
      <c r="BO25" s="467"/>
      <c r="BP25" s="467"/>
      <c r="BQ25" s="467"/>
      <c r="BR25" s="467"/>
      <c r="BS25" s="467"/>
      <c r="BT25" s="467"/>
      <c r="BU25" s="67"/>
      <c r="BV25" s="61"/>
      <c r="BW25" s="61"/>
      <c r="BX25" s="61"/>
      <c r="BY25" s="61"/>
      <c r="BZ25" s="26"/>
    </row>
    <row r="26" spans="1:78" ht="6.6" customHeight="1" x14ac:dyDescent="0.2">
      <c r="A26" s="26"/>
      <c r="B26" s="61"/>
      <c r="C26" s="61"/>
      <c r="D26" s="61"/>
      <c r="E26" s="119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356"/>
      <c r="BI26" s="356"/>
      <c r="BJ26" s="356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67"/>
      <c r="BV26" s="61"/>
      <c r="BW26" s="61"/>
      <c r="BX26" s="61"/>
      <c r="BY26" s="61"/>
      <c r="BZ26" s="26"/>
    </row>
    <row r="27" spans="1:78" ht="16.5" customHeight="1" x14ac:dyDescent="0.2">
      <c r="A27" s="26"/>
      <c r="B27" s="61"/>
      <c r="C27" s="61"/>
      <c r="D27" s="61">
        <v>36</v>
      </c>
      <c r="E27" s="491" t="s">
        <v>186</v>
      </c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/>
      <c r="AE27" s="461"/>
      <c r="AF27" s="461"/>
      <c r="AG27" s="461"/>
      <c r="AH27" s="461"/>
      <c r="AI27" s="461"/>
      <c r="AJ27" s="461"/>
      <c r="AK27" s="461"/>
      <c r="AL27" s="461"/>
      <c r="AM27" s="461"/>
      <c r="AN27" s="461"/>
      <c r="AO27" s="461"/>
      <c r="AP27" s="461"/>
      <c r="AQ27" s="461"/>
      <c r="AR27" s="461"/>
      <c r="AS27" s="461"/>
      <c r="AT27" s="461"/>
      <c r="AU27" s="461"/>
      <c r="AV27" s="477"/>
      <c r="AW27" s="477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443" t="s">
        <v>144</v>
      </c>
      <c r="BI27" s="443"/>
      <c r="BJ27" s="443"/>
      <c r="BK27" s="405">
        <f ca="1">+SUMIF(Ausgaben!$C$5:$N$200,D27,Ausgaben!$N$5:$N$200)</f>
        <v>0</v>
      </c>
      <c r="BL27" s="405"/>
      <c r="BM27" s="405"/>
      <c r="BN27" s="405"/>
      <c r="BO27" s="405"/>
      <c r="BP27" s="405"/>
      <c r="BQ27" s="405"/>
      <c r="BR27" s="405"/>
      <c r="BS27" s="405"/>
      <c r="BT27" s="405"/>
      <c r="BU27" s="67"/>
      <c r="BV27" s="61"/>
      <c r="BW27" s="61"/>
      <c r="BX27" s="61"/>
      <c r="BY27" s="61"/>
      <c r="BZ27" s="26"/>
    </row>
    <row r="28" spans="1:78" ht="6.6" customHeight="1" x14ac:dyDescent="0.2">
      <c r="A28" s="26"/>
      <c r="B28" s="61"/>
      <c r="C28" s="61"/>
      <c r="D28" s="61"/>
      <c r="E28" s="119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356"/>
      <c r="BI28" s="356"/>
      <c r="BJ28" s="356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67"/>
      <c r="BV28" s="61"/>
      <c r="BW28" s="61"/>
      <c r="BX28" s="61"/>
      <c r="BY28" s="61"/>
      <c r="BZ28" s="26"/>
    </row>
    <row r="29" spans="1:78" ht="16.5" customHeight="1" x14ac:dyDescent="0.2">
      <c r="A29" s="26"/>
      <c r="B29" s="61"/>
      <c r="C29" s="61"/>
      <c r="D29" s="61">
        <v>37</v>
      </c>
      <c r="E29" s="476" t="s">
        <v>505</v>
      </c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  <c r="V29" s="461"/>
      <c r="W29" s="461"/>
      <c r="X29" s="461"/>
      <c r="Y29" s="461"/>
      <c r="Z29" s="461"/>
      <c r="AA29" s="461"/>
      <c r="AB29" s="461"/>
      <c r="AC29" s="461"/>
      <c r="AD29" s="461"/>
      <c r="AE29" s="461"/>
      <c r="AF29" s="461"/>
      <c r="AG29" s="461"/>
      <c r="AH29" s="461"/>
      <c r="AI29" s="461"/>
      <c r="AJ29" s="461"/>
      <c r="AK29" s="461"/>
      <c r="AL29" s="461"/>
      <c r="AM29" s="461"/>
      <c r="AN29" s="461"/>
      <c r="AO29" s="461"/>
      <c r="AP29" s="461"/>
      <c r="AQ29" s="461"/>
      <c r="AR29" s="461"/>
      <c r="AS29" s="461"/>
      <c r="AT29" s="461"/>
      <c r="AU29" s="461"/>
      <c r="AV29" s="477"/>
      <c r="AW29" s="477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443" t="s">
        <v>187</v>
      </c>
      <c r="BI29" s="443"/>
      <c r="BJ29" s="443"/>
      <c r="BK29" s="405">
        <f>+'Anlageverzeichnis Seite 4'!BK18</f>
        <v>0</v>
      </c>
      <c r="BL29" s="405"/>
      <c r="BM29" s="405"/>
      <c r="BN29" s="405"/>
      <c r="BO29" s="405"/>
      <c r="BP29" s="405"/>
      <c r="BQ29" s="405"/>
      <c r="BR29" s="405"/>
      <c r="BS29" s="405"/>
      <c r="BT29" s="405"/>
      <c r="BU29" s="67"/>
      <c r="BV29" s="61"/>
      <c r="BW29" s="61"/>
      <c r="BX29" s="61"/>
      <c r="BY29" s="61"/>
      <c r="BZ29" s="26"/>
    </row>
    <row r="30" spans="1:78" ht="7.9" customHeight="1" x14ac:dyDescent="0.2">
      <c r="A30" s="26"/>
      <c r="B30" s="61"/>
      <c r="C30" s="61"/>
      <c r="D30" s="61"/>
      <c r="E30" s="119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356"/>
      <c r="BI30" s="356"/>
      <c r="BJ30" s="356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67"/>
      <c r="BV30" s="61"/>
      <c r="BW30" s="61"/>
      <c r="BX30" s="61"/>
      <c r="BY30" s="61"/>
      <c r="BZ30" s="26"/>
    </row>
    <row r="31" spans="1:78" ht="16.5" customHeight="1" x14ac:dyDescent="0.2">
      <c r="A31" s="26"/>
      <c r="B31" s="61"/>
      <c r="C31" s="61"/>
      <c r="D31" s="61">
        <v>38</v>
      </c>
      <c r="E31" s="476" t="s">
        <v>506</v>
      </c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  <c r="T31" s="461"/>
      <c r="U31" s="461"/>
      <c r="V31" s="461"/>
      <c r="W31" s="461"/>
      <c r="X31" s="461"/>
      <c r="Y31" s="461"/>
      <c r="Z31" s="461"/>
      <c r="AA31" s="461"/>
      <c r="AB31" s="461"/>
      <c r="AC31" s="461"/>
      <c r="AD31" s="461"/>
      <c r="AE31" s="461"/>
      <c r="AF31" s="461"/>
      <c r="AG31" s="461"/>
      <c r="AH31" s="461"/>
      <c r="AI31" s="461"/>
      <c r="AJ31" s="461"/>
      <c r="AK31" s="461"/>
      <c r="AL31" s="461"/>
      <c r="AM31" s="461"/>
      <c r="AN31" s="461"/>
      <c r="AO31" s="461"/>
      <c r="AP31" s="461"/>
      <c r="AQ31" s="461"/>
      <c r="AR31" s="461"/>
      <c r="AS31" s="461"/>
      <c r="AT31" s="461"/>
      <c r="AU31" s="461"/>
      <c r="AV31" s="477"/>
      <c r="AW31" s="477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443" t="s">
        <v>188</v>
      </c>
      <c r="BI31" s="443"/>
      <c r="BJ31" s="443"/>
      <c r="BK31" s="405">
        <f>+SUM('Anlageverzeichnis Seite 1'!BK28,'Anlageverzeichnis Seite 1'!BK45,'Anlageverzeichnis Seite 1'!BK60:BU60,'Anlageverzeichnis Seite 2'!BK17,'Anlageverzeichnis Seite 2'!BK32,'Anlageverzeichnis Seite 2'!BK48,'Anlageverzeichnis Seite 2'!BK66,'Anlageverzeichnis Seite 3'!BK20,'Anlageverzeichnis Seite 3'!BK37,'Anlageverzeichnis Seite 4'!BK31,'Anlageverzeichnis Seite 4'!BK44)</f>
        <v>0</v>
      </c>
      <c r="BL31" s="405"/>
      <c r="BM31" s="405"/>
      <c r="BN31" s="405"/>
      <c r="BO31" s="405"/>
      <c r="BP31" s="405"/>
      <c r="BQ31" s="405"/>
      <c r="BR31" s="405"/>
      <c r="BS31" s="405"/>
      <c r="BT31" s="405"/>
      <c r="BU31" s="67"/>
      <c r="BV31" s="61"/>
      <c r="BW31" s="61"/>
      <c r="BX31" s="61"/>
      <c r="BY31" s="61"/>
      <c r="BZ31" s="26"/>
    </row>
    <row r="32" spans="1:78" ht="3.6" customHeight="1" x14ac:dyDescent="0.2">
      <c r="A32" s="26"/>
      <c r="B32" s="61"/>
      <c r="C32" s="61"/>
      <c r="D32" s="61"/>
      <c r="E32" s="68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83"/>
      <c r="BV32" s="61"/>
      <c r="BW32" s="61"/>
      <c r="BX32" s="61"/>
      <c r="BY32" s="61"/>
      <c r="BZ32" s="26"/>
    </row>
    <row r="33" spans="1:78" ht="2.4500000000000002" customHeight="1" x14ac:dyDescent="0.2">
      <c r="A33" s="26"/>
      <c r="B33" s="61"/>
      <c r="C33" s="61"/>
      <c r="D33" s="61"/>
      <c r="E33" s="66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67"/>
      <c r="BV33" s="61"/>
      <c r="BW33" s="61"/>
      <c r="BX33" s="61"/>
      <c r="BY33" s="61"/>
      <c r="BZ33" s="26"/>
    </row>
    <row r="34" spans="1:78" ht="21.75" customHeight="1" x14ac:dyDescent="0.2">
      <c r="A34" s="26"/>
      <c r="B34" s="61"/>
      <c r="C34" s="61"/>
      <c r="D34" s="61"/>
      <c r="E34" s="489" t="s">
        <v>456</v>
      </c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90"/>
      <c r="X34" s="490"/>
      <c r="Y34" s="490"/>
      <c r="Z34" s="490"/>
      <c r="AA34" s="490"/>
      <c r="AB34" s="490"/>
      <c r="AC34" s="490"/>
      <c r="AD34" s="490"/>
      <c r="AE34" s="490"/>
      <c r="AF34" s="490"/>
      <c r="AG34" s="490"/>
      <c r="AH34" s="490"/>
      <c r="AI34" s="490"/>
      <c r="AJ34" s="490"/>
      <c r="AK34" s="490"/>
      <c r="AL34" s="490"/>
      <c r="AM34" s="490"/>
      <c r="AN34" s="490"/>
      <c r="AO34" s="490"/>
      <c r="AP34" s="490"/>
      <c r="AQ34" s="490"/>
      <c r="AR34" s="490"/>
      <c r="AS34" s="490"/>
      <c r="AT34" s="490"/>
      <c r="AU34" s="490"/>
      <c r="AV34" s="11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67"/>
      <c r="BV34" s="61"/>
      <c r="BW34" s="61"/>
      <c r="BX34" s="61"/>
      <c r="BY34" s="61"/>
      <c r="BZ34" s="26"/>
    </row>
    <row r="35" spans="1:78" ht="4.5" customHeight="1" x14ac:dyDescent="0.2">
      <c r="A35" s="26"/>
      <c r="B35" s="61"/>
      <c r="C35" s="61"/>
      <c r="D35" s="61"/>
      <c r="E35" s="119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67"/>
      <c r="BV35" s="61"/>
      <c r="BW35" s="61"/>
      <c r="BX35" s="61"/>
      <c r="BY35" s="61"/>
      <c r="BZ35" s="26"/>
    </row>
    <row r="36" spans="1:78" ht="16.5" customHeight="1" x14ac:dyDescent="0.2">
      <c r="A36" s="26"/>
      <c r="B36" s="61"/>
      <c r="C36" s="61"/>
      <c r="D36" s="61">
        <v>39</v>
      </c>
      <c r="E36" s="109" t="s">
        <v>189</v>
      </c>
      <c r="F36" s="461" t="s">
        <v>190</v>
      </c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  <c r="R36" s="461"/>
      <c r="S36" s="461"/>
      <c r="T36" s="461"/>
      <c r="U36" s="461"/>
      <c r="V36" s="461"/>
      <c r="W36" s="461"/>
      <c r="X36" s="461"/>
      <c r="Y36" s="461"/>
      <c r="Z36" s="461"/>
      <c r="AA36" s="461"/>
      <c r="AB36" s="461"/>
      <c r="AC36" s="461"/>
      <c r="AD36" s="461"/>
      <c r="AE36" s="461"/>
      <c r="AF36" s="461"/>
      <c r="AG36" s="461"/>
      <c r="AH36" s="461"/>
      <c r="AI36" s="461"/>
      <c r="AJ36" s="461"/>
      <c r="AK36" s="461"/>
      <c r="AL36" s="461"/>
      <c r="AM36" s="461"/>
      <c r="AN36" s="461"/>
      <c r="AO36" s="461"/>
      <c r="AP36" s="461"/>
      <c r="AQ36" s="461"/>
      <c r="AR36" s="461"/>
      <c r="AS36" s="461"/>
      <c r="AT36" s="461"/>
      <c r="AU36" s="461"/>
      <c r="AV36" s="461"/>
      <c r="AW36" s="110"/>
      <c r="AX36" s="75"/>
      <c r="AY36" s="75"/>
      <c r="AZ36" s="75"/>
      <c r="BA36" s="108"/>
      <c r="BB36" s="108"/>
      <c r="BC36" s="108"/>
      <c r="BD36" s="108"/>
      <c r="BE36" s="108"/>
      <c r="BF36" s="108"/>
      <c r="BG36" s="108"/>
      <c r="BH36" s="443">
        <v>150</v>
      </c>
      <c r="BI36" s="443"/>
      <c r="BJ36" s="443"/>
      <c r="BK36" s="467"/>
      <c r="BL36" s="467"/>
      <c r="BM36" s="467"/>
      <c r="BN36" s="467"/>
      <c r="BO36" s="467"/>
      <c r="BP36" s="467"/>
      <c r="BQ36" s="467"/>
      <c r="BR36" s="467"/>
      <c r="BS36" s="467"/>
      <c r="BT36" s="467"/>
      <c r="BU36" s="67"/>
      <c r="BV36" s="61"/>
      <c r="BW36" s="61"/>
      <c r="BX36" s="61"/>
      <c r="BY36" s="61"/>
      <c r="BZ36" s="26"/>
    </row>
    <row r="37" spans="1:78" ht="4.5" customHeight="1" x14ac:dyDescent="0.2">
      <c r="A37" s="26"/>
      <c r="B37" s="61"/>
      <c r="C37" s="61"/>
      <c r="D37" s="61"/>
      <c r="E37" s="119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67"/>
      <c r="BV37" s="61"/>
      <c r="BW37" s="61"/>
      <c r="BX37" s="61"/>
      <c r="BY37" s="61"/>
      <c r="BZ37" s="26"/>
    </row>
    <row r="38" spans="1:78" ht="16.5" customHeight="1" x14ac:dyDescent="0.2">
      <c r="A38" s="26"/>
      <c r="B38" s="61"/>
      <c r="C38" s="61"/>
      <c r="D38" s="61">
        <v>40</v>
      </c>
      <c r="E38" s="109"/>
      <c r="F38" s="461" t="s">
        <v>192</v>
      </c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1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461"/>
      <c r="AE38" s="461"/>
      <c r="AF38" s="461"/>
      <c r="AG38" s="461"/>
      <c r="AH38" s="461"/>
      <c r="AI38" s="461"/>
      <c r="AJ38" s="461"/>
      <c r="AK38" s="461"/>
      <c r="AL38" s="461"/>
      <c r="AM38" s="461"/>
      <c r="AN38" s="461"/>
      <c r="AO38" s="461"/>
      <c r="AP38" s="461"/>
      <c r="AQ38" s="461"/>
      <c r="AR38" s="461"/>
      <c r="AS38" s="461"/>
      <c r="AT38" s="461"/>
      <c r="AU38" s="461"/>
      <c r="AV38" s="461"/>
      <c r="AW38" s="74"/>
      <c r="AX38" s="478"/>
      <c r="AY38" s="478"/>
      <c r="AZ38" s="478"/>
      <c r="BA38" s="108"/>
      <c r="BB38" s="108"/>
      <c r="BC38" s="108"/>
      <c r="BD38" s="108"/>
      <c r="BE38" s="108"/>
      <c r="BF38" s="108"/>
      <c r="BG38" s="108"/>
      <c r="BH38" s="443">
        <v>152</v>
      </c>
      <c r="BI38" s="443"/>
      <c r="BJ38" s="443"/>
      <c r="BK38" s="467"/>
      <c r="BL38" s="467"/>
      <c r="BM38" s="467"/>
      <c r="BN38" s="467"/>
      <c r="BO38" s="467"/>
      <c r="BP38" s="467"/>
      <c r="BQ38" s="467"/>
      <c r="BR38" s="467"/>
      <c r="BS38" s="467"/>
      <c r="BT38" s="467"/>
      <c r="BU38" s="67"/>
      <c r="BV38" s="61"/>
      <c r="BW38" s="61"/>
      <c r="BX38" s="61"/>
      <c r="BY38" s="61"/>
      <c r="BZ38" s="26"/>
    </row>
    <row r="39" spans="1:78" ht="4.5" customHeight="1" x14ac:dyDescent="0.2">
      <c r="A39" s="26"/>
      <c r="B39" s="61"/>
      <c r="C39" s="61"/>
      <c r="D39" s="61"/>
      <c r="E39" s="119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67"/>
      <c r="BV39" s="61"/>
      <c r="BW39" s="61"/>
      <c r="BX39" s="61"/>
      <c r="BY39" s="61"/>
      <c r="BZ39" s="26"/>
    </row>
    <row r="40" spans="1:78" ht="17.45" customHeight="1" x14ac:dyDescent="0.2">
      <c r="A40" s="26"/>
      <c r="B40" s="61"/>
      <c r="C40" s="61"/>
      <c r="D40" s="61">
        <v>41</v>
      </c>
      <c r="E40" s="112"/>
      <c r="F40" s="466" t="s">
        <v>193</v>
      </c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461"/>
      <c r="Y40" s="461"/>
      <c r="Z40" s="461"/>
      <c r="AA40" s="461"/>
      <c r="AB40" s="461"/>
      <c r="AC40" s="461"/>
      <c r="AD40" s="461"/>
      <c r="AE40" s="461"/>
      <c r="AF40" s="461"/>
      <c r="AG40" s="461"/>
      <c r="AH40" s="461"/>
      <c r="AI40" s="461"/>
      <c r="AJ40" s="461"/>
      <c r="AK40" s="461"/>
      <c r="AL40" s="461"/>
      <c r="AM40" s="461"/>
      <c r="AN40" s="461"/>
      <c r="AO40" s="461"/>
      <c r="AP40" s="461"/>
      <c r="AQ40" s="461"/>
      <c r="AR40" s="461"/>
      <c r="AS40" s="461"/>
      <c r="AT40" s="461"/>
      <c r="AU40" s="461"/>
      <c r="AV40" s="461"/>
      <c r="AW40" s="108"/>
      <c r="AX40" s="478"/>
      <c r="AY40" s="478"/>
      <c r="AZ40" s="478"/>
      <c r="BA40" s="108"/>
      <c r="BB40" s="108"/>
      <c r="BC40" s="108"/>
      <c r="BD40" s="108"/>
      <c r="BE40" s="108"/>
      <c r="BF40" s="108"/>
      <c r="BG40" s="108"/>
      <c r="BH40" s="443">
        <v>151</v>
      </c>
      <c r="BI40" s="443"/>
      <c r="BJ40" s="443"/>
      <c r="BK40" s="467"/>
      <c r="BL40" s="467"/>
      <c r="BM40" s="467"/>
      <c r="BN40" s="467"/>
      <c r="BO40" s="467"/>
      <c r="BP40" s="467"/>
      <c r="BQ40" s="467"/>
      <c r="BR40" s="467"/>
      <c r="BS40" s="467"/>
      <c r="BT40" s="467"/>
      <c r="BU40" s="67"/>
      <c r="BV40" s="61"/>
      <c r="BW40" s="61"/>
      <c r="BX40" s="61"/>
      <c r="BY40" s="61"/>
      <c r="BZ40" s="26"/>
    </row>
    <row r="41" spans="1:78" ht="17.45" customHeight="1" x14ac:dyDescent="0.2">
      <c r="A41" s="26"/>
      <c r="B41" s="61"/>
      <c r="C41" s="61"/>
      <c r="D41" s="61">
        <v>42</v>
      </c>
      <c r="E41" s="372"/>
      <c r="F41" s="369"/>
      <c r="G41" s="118"/>
      <c r="H41" s="118"/>
      <c r="I41" s="466" t="s">
        <v>466</v>
      </c>
      <c r="J41" s="466"/>
      <c r="K41" s="466"/>
      <c r="L41" s="466"/>
      <c r="M41" s="466"/>
      <c r="N41" s="466"/>
      <c r="O41" s="466"/>
      <c r="P41" s="466"/>
      <c r="Q41" s="466"/>
      <c r="R41" s="466"/>
      <c r="S41" s="466"/>
      <c r="T41" s="466"/>
      <c r="U41" s="466"/>
      <c r="V41" s="466"/>
      <c r="W41" s="466"/>
      <c r="X41" s="466"/>
      <c r="Y41" s="466"/>
      <c r="Z41" s="466"/>
      <c r="AA41" s="466"/>
      <c r="AB41" s="466"/>
      <c r="AC41" s="443">
        <v>153</v>
      </c>
      <c r="AD41" s="443"/>
      <c r="AE41" s="443"/>
      <c r="AF41" s="467"/>
      <c r="AG41" s="467"/>
      <c r="AH41" s="467"/>
      <c r="AI41" s="467"/>
      <c r="AJ41" s="467"/>
      <c r="AK41" s="467"/>
      <c r="AL41" s="467"/>
      <c r="AM41" s="467"/>
      <c r="AN41" s="467"/>
      <c r="AO41" s="467"/>
      <c r="AP41" s="118"/>
      <c r="AQ41" s="118"/>
      <c r="AR41" s="118"/>
      <c r="AS41" s="118"/>
      <c r="AT41" s="118"/>
      <c r="AU41" s="118"/>
      <c r="AV41" s="118"/>
      <c r="AW41" s="108"/>
      <c r="AX41" s="86"/>
      <c r="AY41" s="86"/>
      <c r="AZ41" s="86"/>
      <c r="BA41" s="108"/>
      <c r="BB41" s="108"/>
      <c r="BC41" s="108"/>
      <c r="BD41" s="108"/>
      <c r="BE41" s="108"/>
      <c r="BF41" s="108"/>
      <c r="BG41" s="108"/>
      <c r="BH41" s="110"/>
      <c r="BI41" s="110"/>
      <c r="BJ41" s="110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67"/>
      <c r="BV41" s="61"/>
      <c r="BW41" s="61"/>
      <c r="BX41" s="61"/>
      <c r="BY41" s="61"/>
      <c r="BZ41" s="26"/>
    </row>
    <row r="42" spans="1:78" ht="3.6" customHeight="1" x14ac:dyDescent="0.2">
      <c r="A42" s="26"/>
      <c r="B42" s="61"/>
      <c r="C42" s="61"/>
      <c r="D42" s="61"/>
      <c r="E42" s="68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83"/>
      <c r="BV42" s="61"/>
      <c r="BW42" s="61"/>
      <c r="BX42" s="61"/>
      <c r="BY42" s="61"/>
      <c r="BZ42" s="26"/>
    </row>
    <row r="43" spans="1:78" ht="2.4500000000000002" customHeight="1" x14ac:dyDescent="0.2">
      <c r="A43" s="26"/>
      <c r="B43" s="61"/>
      <c r="C43" s="61"/>
      <c r="D43" s="61"/>
      <c r="E43" s="66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67"/>
      <c r="BV43" s="61"/>
      <c r="BW43" s="61"/>
      <c r="BX43" s="61"/>
      <c r="BY43" s="61"/>
      <c r="BZ43" s="26"/>
    </row>
    <row r="44" spans="1:78" ht="22.15" customHeight="1" x14ac:dyDescent="0.2">
      <c r="A44" s="26"/>
      <c r="B44" s="61"/>
      <c r="C44" s="61"/>
      <c r="D44" s="61"/>
      <c r="E44" s="486" t="s">
        <v>194</v>
      </c>
      <c r="F44" s="487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7"/>
      <c r="S44" s="487"/>
      <c r="T44" s="487"/>
      <c r="U44" s="487"/>
      <c r="V44" s="487"/>
      <c r="W44" s="487"/>
      <c r="X44" s="487"/>
      <c r="Y44" s="487"/>
      <c r="Z44" s="487"/>
      <c r="AA44" s="487"/>
      <c r="AB44" s="487"/>
      <c r="AC44" s="487"/>
      <c r="AD44" s="487"/>
      <c r="AE44" s="487"/>
      <c r="AF44" s="487"/>
      <c r="AG44" s="487"/>
      <c r="AH44" s="487"/>
      <c r="AI44" s="487"/>
      <c r="AJ44" s="487"/>
      <c r="AK44" s="487"/>
      <c r="AL44" s="487"/>
      <c r="AM44" s="487"/>
      <c r="AN44" s="487"/>
      <c r="AO44" s="487"/>
      <c r="AP44" s="487"/>
      <c r="AQ44" s="487"/>
      <c r="AR44" s="487"/>
      <c r="AS44" s="487"/>
      <c r="AT44" s="487"/>
      <c r="AU44" s="487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67"/>
      <c r="BV44" s="61"/>
      <c r="BW44" s="61"/>
      <c r="BX44" s="61"/>
      <c r="BY44" s="61"/>
      <c r="BZ44" s="26"/>
    </row>
    <row r="45" spans="1:78" ht="13.15" customHeight="1" x14ac:dyDescent="0.2">
      <c r="A45" s="26"/>
      <c r="B45" s="61"/>
      <c r="C45" s="61"/>
      <c r="D45" s="61">
        <v>43</v>
      </c>
      <c r="E45" s="66"/>
      <c r="F45" s="461" t="s">
        <v>195</v>
      </c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  <c r="T45" s="461"/>
      <c r="U45" s="461"/>
      <c r="V45" s="461"/>
      <c r="W45" s="461"/>
      <c r="X45" s="461"/>
      <c r="Y45" s="461"/>
      <c r="Z45" s="461"/>
      <c r="AA45" s="461"/>
      <c r="AB45" s="461"/>
      <c r="AC45" s="461"/>
      <c r="AD45" s="461"/>
      <c r="AE45" s="461"/>
      <c r="AF45" s="461"/>
      <c r="AG45" s="461"/>
      <c r="AH45" s="461"/>
      <c r="AI45" s="461"/>
      <c r="AJ45" s="461"/>
      <c r="AK45" s="461"/>
      <c r="AL45" s="461"/>
      <c r="AM45" s="461"/>
      <c r="AN45" s="461"/>
      <c r="AO45" s="461"/>
      <c r="AP45" s="461"/>
      <c r="AQ45" s="461"/>
      <c r="AR45" s="461"/>
      <c r="AS45" s="461"/>
      <c r="AT45" s="461"/>
      <c r="AU45" s="461"/>
      <c r="AV45" s="461"/>
      <c r="AW45" s="461"/>
      <c r="AX45" s="86"/>
      <c r="AY45" s="86"/>
      <c r="AZ45" s="86"/>
      <c r="BA45" s="108"/>
      <c r="BB45" s="108"/>
      <c r="BC45" s="108"/>
      <c r="BD45" s="108"/>
      <c r="BE45" s="108"/>
      <c r="BF45" s="108"/>
      <c r="BG45" s="108"/>
      <c r="BH45" s="108"/>
      <c r="BI45" s="111" t="s">
        <v>196</v>
      </c>
      <c r="BJ45" s="108"/>
      <c r="BK45" s="405">
        <f ca="1">+SUMIF(Ausgaben!$C$5:$N$200,D45,Ausgaben!$N$5:$N$200)</f>
        <v>500</v>
      </c>
      <c r="BL45" s="405"/>
      <c r="BM45" s="405"/>
      <c r="BN45" s="405"/>
      <c r="BO45" s="405"/>
      <c r="BP45" s="405"/>
      <c r="BQ45" s="405"/>
      <c r="BR45" s="405"/>
      <c r="BS45" s="405"/>
      <c r="BT45" s="405"/>
      <c r="BU45" s="67"/>
      <c r="BV45" s="61"/>
      <c r="BW45" s="61"/>
      <c r="BX45" s="61"/>
      <c r="BY45" s="61"/>
      <c r="BZ45" s="26"/>
    </row>
    <row r="46" spans="1:78" ht="4.1500000000000004" customHeight="1" x14ac:dyDescent="0.2">
      <c r="A46" s="26"/>
      <c r="B46" s="61"/>
      <c r="C46" s="61"/>
      <c r="D46" s="61"/>
      <c r="E46" s="66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87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67"/>
      <c r="BV46" s="61"/>
      <c r="BW46" s="61"/>
      <c r="BX46" s="61"/>
      <c r="BY46" s="61"/>
      <c r="BZ46" s="26"/>
    </row>
    <row r="47" spans="1:78" ht="13.15" customHeight="1" x14ac:dyDescent="0.2">
      <c r="A47" s="26"/>
      <c r="B47" s="61"/>
      <c r="C47" s="61"/>
      <c r="D47" s="61">
        <v>44</v>
      </c>
      <c r="E47" s="66"/>
      <c r="F47" s="461" t="s">
        <v>311</v>
      </c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61"/>
      <c r="AF47" s="461"/>
      <c r="AG47" s="461"/>
      <c r="AH47" s="461"/>
      <c r="AI47" s="461"/>
      <c r="AJ47" s="461"/>
      <c r="AK47" s="461"/>
      <c r="AL47" s="461"/>
      <c r="AM47" s="461"/>
      <c r="AN47" s="461"/>
      <c r="AO47" s="461"/>
      <c r="AP47" s="461"/>
      <c r="AQ47" s="461"/>
      <c r="AR47" s="461"/>
      <c r="AS47" s="461"/>
      <c r="AT47" s="461"/>
      <c r="AU47" s="461"/>
      <c r="AV47" s="461"/>
      <c r="AW47" s="118"/>
      <c r="AX47" s="86"/>
      <c r="AY47" s="86"/>
      <c r="AZ47" s="86"/>
      <c r="BA47" s="108"/>
      <c r="BB47" s="108"/>
      <c r="BC47" s="108"/>
      <c r="BD47" s="108"/>
      <c r="BE47" s="108"/>
      <c r="BF47" s="108"/>
      <c r="BG47" s="108"/>
      <c r="BH47" s="108"/>
      <c r="BI47" s="111" t="s">
        <v>197</v>
      </c>
      <c r="BJ47" s="108"/>
      <c r="BK47" s="405">
        <f ca="1">+SUMIF(Ausgaben!$C$5:$N$200,D47,Ausgaben!$N$5:$N$200)</f>
        <v>100</v>
      </c>
      <c r="BL47" s="405"/>
      <c r="BM47" s="405"/>
      <c r="BN47" s="405"/>
      <c r="BO47" s="405"/>
      <c r="BP47" s="405"/>
      <c r="BQ47" s="405"/>
      <c r="BR47" s="405"/>
      <c r="BS47" s="405"/>
      <c r="BT47" s="405"/>
      <c r="BU47" s="67"/>
      <c r="BV47" s="61"/>
      <c r="BW47" s="61"/>
      <c r="BX47" s="61"/>
      <c r="BY47" s="61"/>
      <c r="BZ47" s="26"/>
    </row>
    <row r="48" spans="1:78" ht="4.1500000000000004" customHeight="1" x14ac:dyDescent="0.2">
      <c r="A48" s="26"/>
      <c r="B48" s="61"/>
      <c r="C48" s="61"/>
      <c r="D48" s="61"/>
      <c r="E48" s="66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87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67"/>
      <c r="BV48" s="61"/>
      <c r="BW48" s="61"/>
      <c r="BX48" s="61"/>
      <c r="BY48" s="61"/>
      <c r="BZ48" s="26"/>
    </row>
    <row r="49" spans="1:78" ht="13.15" customHeight="1" x14ac:dyDescent="0.2">
      <c r="A49" s="26"/>
      <c r="B49" s="61"/>
      <c r="C49" s="61"/>
      <c r="D49" s="61">
        <v>45</v>
      </c>
      <c r="E49" s="66"/>
      <c r="F49" s="461" t="s">
        <v>198</v>
      </c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1"/>
      <c r="U49" s="461"/>
      <c r="V49" s="461"/>
      <c r="W49" s="461"/>
      <c r="X49" s="461"/>
      <c r="Y49" s="461"/>
      <c r="Z49" s="461"/>
      <c r="AA49" s="461"/>
      <c r="AB49" s="461"/>
      <c r="AC49" s="461"/>
      <c r="AD49" s="461"/>
      <c r="AE49" s="461"/>
      <c r="AF49" s="461"/>
      <c r="AG49" s="461"/>
      <c r="AH49" s="461"/>
      <c r="AI49" s="461"/>
      <c r="AJ49" s="461"/>
      <c r="AK49" s="461"/>
      <c r="AL49" s="461"/>
      <c r="AM49" s="461"/>
      <c r="AN49" s="461"/>
      <c r="AO49" s="461"/>
      <c r="AP49" s="461"/>
      <c r="AQ49" s="461"/>
      <c r="AR49" s="461"/>
      <c r="AS49" s="461"/>
      <c r="AT49" s="461"/>
      <c r="AU49" s="461"/>
      <c r="AV49" s="461"/>
      <c r="AW49" s="118"/>
      <c r="AX49" s="86"/>
      <c r="AY49" s="86"/>
      <c r="AZ49" s="86"/>
      <c r="BA49" s="108"/>
      <c r="BB49" s="108"/>
      <c r="BC49" s="108"/>
      <c r="BD49" s="108"/>
      <c r="BE49" s="108"/>
      <c r="BF49" s="108"/>
      <c r="BG49" s="108"/>
      <c r="BH49" s="108"/>
      <c r="BI49" s="111" t="s">
        <v>199</v>
      </c>
      <c r="BJ49" s="108"/>
      <c r="BK49" s="405">
        <f ca="1">+SUMIF(Ausgaben!$C$5:$N$200,D49,Ausgaben!$N$5:$N$200)</f>
        <v>450</v>
      </c>
      <c r="BL49" s="405"/>
      <c r="BM49" s="405"/>
      <c r="BN49" s="405"/>
      <c r="BO49" s="405"/>
      <c r="BP49" s="405"/>
      <c r="BQ49" s="405"/>
      <c r="BR49" s="405"/>
      <c r="BS49" s="405"/>
      <c r="BT49" s="405"/>
      <c r="BU49" s="67"/>
      <c r="BV49" s="61"/>
      <c r="BW49" s="61"/>
      <c r="BX49" s="61"/>
      <c r="BY49" s="61"/>
      <c r="BZ49" s="26"/>
    </row>
    <row r="50" spans="1:78" ht="4.1500000000000004" customHeight="1" x14ac:dyDescent="0.2">
      <c r="A50" s="26"/>
      <c r="B50" s="61"/>
      <c r="C50" s="61"/>
      <c r="D50" s="61"/>
      <c r="E50" s="66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87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67"/>
      <c r="BV50" s="61"/>
      <c r="BW50" s="61"/>
      <c r="BX50" s="61"/>
      <c r="BY50" s="61"/>
      <c r="BZ50" s="26"/>
    </row>
    <row r="51" spans="1:78" ht="13.15" customHeight="1" x14ac:dyDescent="0.2">
      <c r="A51" s="26"/>
      <c r="B51" s="61"/>
      <c r="C51" s="61"/>
      <c r="D51" s="61">
        <v>46</v>
      </c>
      <c r="E51" s="66"/>
      <c r="F51" s="461" t="s">
        <v>200</v>
      </c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1"/>
      <c r="R51" s="461"/>
      <c r="S51" s="461"/>
      <c r="T51" s="461"/>
      <c r="U51" s="461"/>
      <c r="V51" s="461"/>
      <c r="W51" s="461"/>
      <c r="X51" s="461"/>
      <c r="Y51" s="461"/>
      <c r="Z51" s="461"/>
      <c r="AA51" s="461"/>
      <c r="AB51" s="461"/>
      <c r="AC51" s="461"/>
      <c r="AD51" s="461"/>
      <c r="AE51" s="461"/>
      <c r="AF51" s="461"/>
      <c r="AG51" s="461"/>
      <c r="AH51" s="461"/>
      <c r="AI51" s="461"/>
      <c r="AJ51" s="461"/>
      <c r="AK51" s="461"/>
      <c r="AL51" s="461"/>
      <c r="AM51" s="461"/>
      <c r="AN51" s="461"/>
      <c r="AO51" s="461"/>
      <c r="AP51" s="461"/>
      <c r="AQ51" s="461"/>
      <c r="AR51" s="461"/>
      <c r="AS51" s="461"/>
      <c r="AT51" s="461"/>
      <c r="AU51" s="461"/>
      <c r="AV51" s="461"/>
      <c r="AW51" s="118"/>
      <c r="AX51" s="86"/>
      <c r="AY51" s="86"/>
      <c r="AZ51" s="86"/>
      <c r="BA51" s="108"/>
      <c r="BB51" s="108"/>
      <c r="BC51" s="108"/>
      <c r="BD51" s="108"/>
      <c r="BE51" s="108"/>
      <c r="BF51" s="108"/>
      <c r="BG51" s="108"/>
      <c r="BH51" s="108"/>
      <c r="BI51" s="111" t="s">
        <v>201</v>
      </c>
      <c r="BJ51" s="108"/>
      <c r="BK51" s="405">
        <f ca="1">+SUMIF(Ausgaben!$C$5:$N$200,D51,Ausgaben!$N$5:$N$200)</f>
        <v>0</v>
      </c>
      <c r="BL51" s="405"/>
      <c r="BM51" s="405"/>
      <c r="BN51" s="405"/>
      <c r="BO51" s="405"/>
      <c r="BP51" s="405"/>
      <c r="BQ51" s="405"/>
      <c r="BR51" s="405"/>
      <c r="BS51" s="405"/>
      <c r="BT51" s="405"/>
      <c r="BU51" s="67"/>
      <c r="BV51" s="61"/>
      <c r="BW51" s="61"/>
      <c r="BX51" s="61"/>
      <c r="BY51" s="61"/>
      <c r="BZ51" s="26"/>
    </row>
    <row r="52" spans="1:78" ht="4.1500000000000004" customHeight="1" x14ac:dyDescent="0.2">
      <c r="A52" s="26"/>
      <c r="B52" s="61"/>
      <c r="C52" s="61"/>
      <c r="D52" s="61"/>
      <c r="E52" s="66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87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67"/>
      <c r="BV52" s="61"/>
      <c r="BW52" s="61"/>
      <c r="BX52" s="61"/>
      <c r="BY52" s="61"/>
      <c r="BZ52" s="26"/>
    </row>
    <row r="53" spans="1:78" ht="13.15" customHeight="1" x14ac:dyDescent="0.2">
      <c r="A53" s="26"/>
      <c r="B53" s="61"/>
      <c r="C53" s="61"/>
      <c r="D53" s="61">
        <v>47</v>
      </c>
      <c r="E53" s="66"/>
      <c r="F53" s="461" t="s">
        <v>202</v>
      </c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461"/>
      <c r="T53" s="461"/>
      <c r="U53" s="461"/>
      <c r="V53" s="461"/>
      <c r="W53" s="461"/>
      <c r="X53" s="461"/>
      <c r="Y53" s="461"/>
      <c r="Z53" s="461"/>
      <c r="AA53" s="461"/>
      <c r="AB53" s="461"/>
      <c r="AC53" s="461"/>
      <c r="AD53" s="461"/>
      <c r="AE53" s="461"/>
      <c r="AF53" s="461"/>
      <c r="AG53" s="461"/>
      <c r="AH53" s="461"/>
      <c r="AI53" s="461"/>
      <c r="AJ53" s="461"/>
      <c r="AK53" s="461"/>
      <c r="AL53" s="461"/>
      <c r="AM53" s="461"/>
      <c r="AN53" s="461"/>
      <c r="AO53" s="461"/>
      <c r="AP53" s="461"/>
      <c r="AQ53" s="461"/>
      <c r="AR53" s="461"/>
      <c r="AS53" s="461"/>
      <c r="AT53" s="461"/>
      <c r="AU53" s="461"/>
      <c r="AV53" s="461"/>
      <c r="AW53" s="118"/>
      <c r="AX53" s="86"/>
      <c r="AY53" s="86"/>
      <c r="AZ53" s="86"/>
      <c r="BA53" s="108"/>
      <c r="BB53" s="108"/>
      <c r="BC53" s="108"/>
      <c r="BD53" s="108"/>
      <c r="BE53" s="108"/>
      <c r="BF53" s="108"/>
      <c r="BG53" s="108"/>
      <c r="BH53" s="108"/>
      <c r="BI53" s="111" t="s">
        <v>203</v>
      </c>
      <c r="BJ53" s="108"/>
      <c r="BK53" s="405">
        <f ca="1">+SUMIF(Ausgaben!$C$5:$N$200,D53,Ausgaben!$N$5:$N$200)</f>
        <v>555</v>
      </c>
      <c r="BL53" s="405"/>
      <c r="BM53" s="405"/>
      <c r="BN53" s="405"/>
      <c r="BO53" s="405"/>
      <c r="BP53" s="405"/>
      <c r="BQ53" s="405"/>
      <c r="BR53" s="405"/>
      <c r="BS53" s="405"/>
      <c r="BT53" s="405"/>
      <c r="BU53" s="67"/>
      <c r="BV53" s="61"/>
      <c r="BW53" s="61"/>
      <c r="BX53" s="61"/>
      <c r="BY53" s="61"/>
      <c r="BZ53" s="26"/>
    </row>
    <row r="54" spans="1:78" ht="4.1500000000000004" customHeight="1" x14ac:dyDescent="0.2">
      <c r="A54" s="26"/>
      <c r="B54" s="61"/>
      <c r="C54" s="61"/>
      <c r="D54" s="61"/>
      <c r="E54" s="66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87"/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67"/>
      <c r="BV54" s="61"/>
      <c r="BW54" s="61"/>
      <c r="BX54" s="61"/>
      <c r="BY54" s="61"/>
      <c r="BZ54" s="26"/>
    </row>
    <row r="55" spans="1:78" ht="16.5" customHeight="1" x14ac:dyDescent="0.2">
      <c r="A55" s="26"/>
      <c r="B55" s="61"/>
      <c r="C55" s="61"/>
      <c r="D55" s="61">
        <v>48</v>
      </c>
      <c r="E55" s="66"/>
      <c r="F55" s="466" t="s">
        <v>204</v>
      </c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  <c r="R55" s="461"/>
      <c r="S55" s="461"/>
      <c r="T55" s="461"/>
      <c r="U55" s="461"/>
      <c r="V55" s="461"/>
      <c r="W55" s="461"/>
      <c r="X55" s="461"/>
      <c r="Y55" s="461"/>
      <c r="Z55" s="461"/>
      <c r="AA55" s="461"/>
      <c r="AB55" s="461"/>
      <c r="AC55" s="461"/>
      <c r="AD55" s="461"/>
      <c r="AE55" s="461"/>
      <c r="AF55" s="461"/>
      <c r="AG55" s="461"/>
      <c r="AH55" s="461"/>
      <c r="AI55" s="461"/>
      <c r="AJ55" s="461"/>
      <c r="AK55" s="461"/>
      <c r="AL55" s="461"/>
      <c r="AM55" s="461"/>
      <c r="AN55" s="461"/>
      <c r="AO55" s="461"/>
      <c r="AP55" s="461"/>
      <c r="AQ55" s="461"/>
      <c r="AR55" s="461"/>
      <c r="AS55" s="461"/>
      <c r="AT55" s="461"/>
      <c r="AU55" s="461"/>
      <c r="AV55" s="461"/>
      <c r="AW55" s="118"/>
      <c r="AX55" s="86"/>
      <c r="AY55" s="86"/>
      <c r="AZ55" s="86"/>
      <c r="BA55" s="108"/>
      <c r="BB55" s="108"/>
      <c r="BC55" s="108"/>
      <c r="BD55" s="108"/>
      <c r="BE55" s="108"/>
      <c r="BF55" s="108"/>
      <c r="BG55" s="108"/>
      <c r="BH55" s="108"/>
      <c r="BI55" s="111" t="s">
        <v>205</v>
      </c>
      <c r="BJ55" s="108"/>
      <c r="BK55" s="405">
        <f ca="1">+SUMIF(Ausgaben!$C$5:$N$200,D55,Ausgaben!$N$5:$N$200)</f>
        <v>50</v>
      </c>
      <c r="BL55" s="405"/>
      <c r="BM55" s="405"/>
      <c r="BN55" s="405"/>
      <c r="BO55" s="405"/>
      <c r="BP55" s="405"/>
      <c r="BQ55" s="405"/>
      <c r="BR55" s="405"/>
      <c r="BS55" s="405"/>
      <c r="BT55" s="405"/>
      <c r="BU55" s="67"/>
      <c r="BV55" s="61"/>
      <c r="BW55" s="61"/>
      <c r="BX55" s="61"/>
      <c r="BY55" s="61"/>
      <c r="BZ55" s="26"/>
    </row>
    <row r="56" spans="1:78" ht="4.1500000000000004" customHeight="1" x14ac:dyDescent="0.2">
      <c r="A56" s="26"/>
      <c r="B56" s="61"/>
      <c r="C56" s="61"/>
      <c r="D56" s="61"/>
      <c r="E56" s="66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87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67"/>
      <c r="BV56" s="61"/>
      <c r="BW56" s="61"/>
      <c r="BX56" s="61"/>
      <c r="BY56" s="61"/>
      <c r="BZ56" s="26"/>
    </row>
    <row r="57" spans="1:78" ht="16.5" customHeight="1" x14ac:dyDescent="0.2">
      <c r="A57" s="26"/>
      <c r="B57" s="61"/>
      <c r="C57" s="61"/>
      <c r="D57" s="61">
        <v>49</v>
      </c>
      <c r="E57" s="66"/>
      <c r="F57" s="466" t="s">
        <v>206</v>
      </c>
      <c r="G57" s="461"/>
      <c r="H57" s="461"/>
      <c r="I57" s="461"/>
      <c r="J57" s="461"/>
      <c r="K57" s="461"/>
      <c r="L57" s="461"/>
      <c r="M57" s="461"/>
      <c r="N57" s="461"/>
      <c r="O57" s="461"/>
      <c r="P57" s="461"/>
      <c r="Q57" s="461"/>
      <c r="R57" s="461"/>
      <c r="S57" s="461"/>
      <c r="T57" s="461"/>
      <c r="U57" s="461"/>
      <c r="V57" s="461"/>
      <c r="W57" s="461"/>
      <c r="X57" s="461"/>
      <c r="Y57" s="461"/>
      <c r="Z57" s="461"/>
      <c r="AA57" s="461"/>
      <c r="AB57" s="461"/>
      <c r="AC57" s="461"/>
      <c r="AD57" s="461"/>
      <c r="AE57" s="461"/>
      <c r="AF57" s="461"/>
      <c r="AG57" s="461"/>
      <c r="AH57" s="461"/>
      <c r="AI57" s="461"/>
      <c r="AJ57" s="461"/>
      <c r="AK57" s="461"/>
      <c r="AL57" s="461"/>
      <c r="AM57" s="461"/>
      <c r="AN57" s="461"/>
      <c r="AO57" s="461"/>
      <c r="AP57" s="461"/>
      <c r="AQ57" s="461"/>
      <c r="AR57" s="461"/>
      <c r="AS57" s="461"/>
      <c r="AT57" s="461"/>
      <c r="AU57" s="461"/>
      <c r="AV57" s="461"/>
      <c r="AW57" s="118"/>
      <c r="AX57" s="86"/>
      <c r="AY57" s="86"/>
      <c r="AZ57" s="86"/>
      <c r="BA57" s="108"/>
      <c r="BB57" s="108"/>
      <c r="BC57" s="108"/>
      <c r="BD57" s="108"/>
      <c r="BE57" s="108"/>
      <c r="BF57" s="108"/>
      <c r="BG57" s="108"/>
      <c r="BH57" s="108"/>
      <c r="BI57" s="111" t="s">
        <v>207</v>
      </c>
      <c r="BJ57" s="108"/>
      <c r="BK57" s="405">
        <f ca="1">+SUMIF(Ausgaben!$C$5:$N$200,D57,Ausgaben!$N$5:$N$200)</f>
        <v>350</v>
      </c>
      <c r="BL57" s="405"/>
      <c r="BM57" s="405"/>
      <c r="BN57" s="405"/>
      <c r="BO57" s="405"/>
      <c r="BP57" s="405"/>
      <c r="BQ57" s="405"/>
      <c r="BR57" s="405"/>
      <c r="BS57" s="405"/>
      <c r="BT57" s="405"/>
      <c r="BU57" s="67"/>
      <c r="BV57" s="61"/>
      <c r="BW57" s="61"/>
      <c r="BX57" s="61"/>
      <c r="BY57" s="61"/>
      <c r="BZ57" s="26"/>
    </row>
    <row r="58" spans="1:78" ht="4.1500000000000004" customHeight="1" x14ac:dyDescent="0.2">
      <c r="A58" s="26"/>
      <c r="B58" s="61"/>
      <c r="C58" s="61"/>
      <c r="D58" s="61"/>
      <c r="E58" s="66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87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67"/>
      <c r="BV58" s="61"/>
      <c r="BW58" s="61"/>
      <c r="BX58" s="61"/>
      <c r="BY58" s="61"/>
      <c r="BZ58" s="26"/>
    </row>
    <row r="59" spans="1:78" ht="13.15" customHeight="1" x14ac:dyDescent="0.2">
      <c r="A59" s="26"/>
      <c r="B59" s="61"/>
      <c r="C59" s="61"/>
      <c r="D59" s="61">
        <v>50</v>
      </c>
      <c r="E59" s="66"/>
      <c r="F59" s="461" t="s">
        <v>208</v>
      </c>
      <c r="G59" s="461"/>
      <c r="H59" s="461"/>
      <c r="I59" s="461"/>
      <c r="J59" s="461"/>
      <c r="K59" s="461"/>
      <c r="L59" s="461"/>
      <c r="M59" s="461"/>
      <c r="N59" s="461"/>
      <c r="O59" s="461"/>
      <c r="P59" s="461"/>
      <c r="Q59" s="461"/>
      <c r="R59" s="461"/>
      <c r="S59" s="461"/>
      <c r="T59" s="461"/>
      <c r="U59" s="461"/>
      <c r="V59" s="461"/>
      <c r="W59" s="461"/>
      <c r="X59" s="461"/>
      <c r="Y59" s="461"/>
      <c r="Z59" s="461"/>
      <c r="AA59" s="461"/>
      <c r="AB59" s="461"/>
      <c r="AC59" s="461"/>
      <c r="AD59" s="461"/>
      <c r="AE59" s="461"/>
      <c r="AF59" s="461"/>
      <c r="AG59" s="461"/>
      <c r="AH59" s="461"/>
      <c r="AI59" s="461"/>
      <c r="AJ59" s="461"/>
      <c r="AK59" s="461"/>
      <c r="AL59" s="461"/>
      <c r="AM59" s="461"/>
      <c r="AN59" s="461"/>
      <c r="AO59" s="461"/>
      <c r="AP59" s="461"/>
      <c r="AQ59" s="461"/>
      <c r="AR59" s="461"/>
      <c r="AS59" s="461"/>
      <c r="AT59" s="461"/>
      <c r="AU59" s="461"/>
      <c r="AV59" s="461"/>
      <c r="AW59" s="118"/>
      <c r="AX59" s="86"/>
      <c r="AY59" s="86"/>
      <c r="AZ59" s="86"/>
      <c r="BA59" s="108"/>
      <c r="BB59" s="108"/>
      <c r="BC59" s="108"/>
      <c r="BD59" s="108"/>
      <c r="BE59" s="108"/>
      <c r="BF59" s="108"/>
      <c r="BG59" s="108"/>
      <c r="BH59" s="108"/>
      <c r="BI59" s="111" t="s">
        <v>209</v>
      </c>
      <c r="BJ59" s="108"/>
      <c r="BK59" s="405">
        <f ca="1">+SUMIF(Ausgaben!$C$5:$N$200,D59,Ausgaben!$N$5:$N$200)</f>
        <v>251</v>
      </c>
      <c r="BL59" s="405"/>
      <c r="BM59" s="405"/>
      <c r="BN59" s="405"/>
      <c r="BO59" s="405"/>
      <c r="BP59" s="405"/>
      <c r="BQ59" s="405"/>
      <c r="BR59" s="405"/>
      <c r="BS59" s="405"/>
      <c r="BT59" s="405"/>
      <c r="BU59" s="67"/>
      <c r="BV59" s="61"/>
      <c r="BW59" s="61"/>
      <c r="BX59" s="61"/>
      <c r="BY59" s="61"/>
      <c r="BZ59" s="26"/>
    </row>
    <row r="60" spans="1:78" ht="4.1500000000000004" customHeight="1" x14ac:dyDescent="0.2">
      <c r="A60" s="26"/>
      <c r="B60" s="61"/>
      <c r="C60" s="61"/>
      <c r="D60" s="61"/>
      <c r="E60" s="66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87"/>
      <c r="BJ60" s="108"/>
      <c r="BK60" s="108"/>
      <c r="BL60" s="108"/>
      <c r="BM60" s="108"/>
      <c r="BN60" s="108"/>
      <c r="BO60" s="108"/>
      <c r="BP60" s="108"/>
      <c r="BQ60" s="108"/>
      <c r="BR60" s="108"/>
      <c r="BS60" s="108"/>
      <c r="BT60" s="108"/>
      <c r="BU60" s="67"/>
      <c r="BV60" s="61"/>
      <c r="BW60" s="61"/>
      <c r="BX60" s="61"/>
      <c r="BY60" s="61"/>
      <c r="BZ60" s="26"/>
    </row>
    <row r="61" spans="1:78" ht="13.15" customHeight="1" x14ac:dyDescent="0.2">
      <c r="A61" s="26"/>
      <c r="B61" s="61"/>
      <c r="C61" s="61"/>
      <c r="D61" s="61">
        <v>51</v>
      </c>
      <c r="E61" s="66"/>
      <c r="F61" s="461" t="s">
        <v>210</v>
      </c>
      <c r="G61" s="461"/>
      <c r="H61" s="461"/>
      <c r="I61" s="461"/>
      <c r="J61" s="461"/>
      <c r="K61" s="461"/>
      <c r="L61" s="461"/>
      <c r="M61" s="461"/>
      <c r="N61" s="461"/>
      <c r="O61" s="461"/>
      <c r="P61" s="461"/>
      <c r="Q61" s="461"/>
      <c r="R61" s="461"/>
      <c r="S61" s="461"/>
      <c r="T61" s="461"/>
      <c r="U61" s="461"/>
      <c r="V61" s="461"/>
      <c r="W61" s="461"/>
      <c r="X61" s="461"/>
      <c r="Y61" s="461"/>
      <c r="Z61" s="461"/>
      <c r="AA61" s="461"/>
      <c r="AB61" s="461"/>
      <c r="AC61" s="461"/>
      <c r="AD61" s="461"/>
      <c r="AE61" s="461"/>
      <c r="AF61" s="461"/>
      <c r="AG61" s="461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  <c r="AT61" s="461"/>
      <c r="AU61" s="461"/>
      <c r="AV61" s="461"/>
      <c r="AW61" s="118"/>
      <c r="AX61" s="86"/>
      <c r="AY61" s="86"/>
      <c r="AZ61" s="86"/>
      <c r="BA61" s="108"/>
      <c r="BB61" s="108"/>
      <c r="BC61" s="108"/>
      <c r="BD61" s="108"/>
      <c r="BE61" s="108"/>
      <c r="BF61" s="108"/>
      <c r="BG61" s="108"/>
      <c r="BH61" s="108"/>
      <c r="BI61" s="111" t="s">
        <v>211</v>
      </c>
      <c r="BJ61" s="108"/>
      <c r="BK61" s="405">
        <f ca="1">+SUMIF(Ausgaben!$C$5:$N$200,D61,Ausgaben!$N$5:$N$200)</f>
        <v>0</v>
      </c>
      <c r="BL61" s="405"/>
      <c r="BM61" s="405"/>
      <c r="BN61" s="405"/>
      <c r="BO61" s="405"/>
      <c r="BP61" s="405"/>
      <c r="BQ61" s="405"/>
      <c r="BR61" s="405"/>
      <c r="BS61" s="405"/>
      <c r="BT61" s="405"/>
      <c r="BU61" s="67"/>
      <c r="BV61" s="61"/>
      <c r="BW61" s="61"/>
      <c r="BX61" s="61"/>
      <c r="BY61" s="61"/>
      <c r="BZ61" s="26"/>
    </row>
    <row r="62" spans="1:78" ht="4.1500000000000004" customHeight="1" x14ac:dyDescent="0.2">
      <c r="A62" s="26"/>
      <c r="B62" s="61"/>
      <c r="C62" s="61"/>
      <c r="D62" s="61"/>
      <c r="E62" s="66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87"/>
      <c r="BJ62" s="108"/>
      <c r="BK62" s="108"/>
      <c r="BL62" s="108"/>
      <c r="BM62" s="108"/>
      <c r="BN62" s="108"/>
      <c r="BO62" s="108"/>
      <c r="BP62" s="108"/>
      <c r="BQ62" s="108"/>
      <c r="BR62" s="108"/>
      <c r="BS62" s="108"/>
      <c r="BT62" s="108"/>
      <c r="BU62" s="67"/>
      <c r="BV62" s="61"/>
      <c r="BW62" s="61"/>
      <c r="BX62" s="61"/>
      <c r="BY62" s="61"/>
      <c r="BZ62" s="26"/>
    </row>
    <row r="63" spans="1:78" ht="13.15" customHeight="1" x14ac:dyDescent="0.2">
      <c r="A63" s="26"/>
      <c r="B63" s="61"/>
      <c r="C63" s="61"/>
      <c r="D63" s="61">
        <v>52</v>
      </c>
      <c r="E63" s="66"/>
      <c r="F63" s="461" t="s">
        <v>212</v>
      </c>
      <c r="G63" s="461"/>
      <c r="H63" s="461"/>
      <c r="I63" s="461"/>
      <c r="J63" s="461"/>
      <c r="K63" s="461"/>
      <c r="L63" s="461"/>
      <c r="M63" s="461"/>
      <c r="N63" s="461"/>
      <c r="O63" s="461"/>
      <c r="P63" s="461"/>
      <c r="Q63" s="461"/>
      <c r="R63" s="461"/>
      <c r="S63" s="461"/>
      <c r="T63" s="461"/>
      <c r="U63" s="461"/>
      <c r="V63" s="461"/>
      <c r="W63" s="461"/>
      <c r="X63" s="461"/>
      <c r="Y63" s="461"/>
      <c r="Z63" s="461"/>
      <c r="AA63" s="461"/>
      <c r="AB63" s="461"/>
      <c r="AC63" s="461"/>
      <c r="AD63" s="461"/>
      <c r="AE63" s="461"/>
      <c r="AF63" s="461"/>
      <c r="AG63" s="461"/>
      <c r="AH63" s="461"/>
      <c r="AI63" s="461"/>
      <c r="AJ63" s="461"/>
      <c r="AK63" s="461"/>
      <c r="AL63" s="461"/>
      <c r="AM63" s="461"/>
      <c r="AN63" s="461"/>
      <c r="AO63" s="461"/>
      <c r="AP63" s="461"/>
      <c r="AQ63" s="461"/>
      <c r="AR63" s="461"/>
      <c r="AS63" s="461"/>
      <c r="AT63" s="461"/>
      <c r="AU63" s="461"/>
      <c r="AV63" s="461"/>
      <c r="AW63" s="118"/>
      <c r="AX63" s="86"/>
      <c r="AY63" s="86"/>
      <c r="AZ63" s="86"/>
      <c r="BA63" s="108"/>
      <c r="BB63" s="108"/>
      <c r="BC63" s="108"/>
      <c r="BD63" s="108"/>
      <c r="BE63" s="108"/>
      <c r="BF63" s="108"/>
      <c r="BG63" s="108"/>
      <c r="BH63" s="108"/>
      <c r="BI63" s="111" t="s">
        <v>213</v>
      </c>
      <c r="BJ63" s="108"/>
      <c r="BK63" s="405">
        <f ca="1">+SUMIF(Ausgaben!$C$5:$N$200,D63,Ausgaben!$N$5:$N$200)</f>
        <v>0</v>
      </c>
      <c r="BL63" s="405"/>
      <c r="BM63" s="405"/>
      <c r="BN63" s="405"/>
      <c r="BO63" s="405"/>
      <c r="BP63" s="405"/>
      <c r="BQ63" s="405"/>
      <c r="BR63" s="405"/>
      <c r="BS63" s="405"/>
      <c r="BT63" s="405"/>
      <c r="BU63" s="67"/>
      <c r="BV63" s="61"/>
      <c r="BW63" s="61"/>
      <c r="BX63" s="61"/>
      <c r="BY63" s="61"/>
      <c r="BZ63" s="26"/>
    </row>
    <row r="64" spans="1:78" ht="4.1500000000000004" customHeight="1" x14ac:dyDescent="0.2">
      <c r="A64" s="26"/>
      <c r="B64" s="61"/>
      <c r="C64" s="61"/>
      <c r="D64" s="61"/>
      <c r="E64" s="66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87"/>
      <c r="BJ64" s="108"/>
      <c r="BK64" s="108"/>
      <c r="BL64" s="108"/>
      <c r="BM64" s="108"/>
      <c r="BN64" s="108"/>
      <c r="BO64" s="108"/>
      <c r="BP64" s="108"/>
      <c r="BQ64" s="108"/>
      <c r="BR64" s="108"/>
      <c r="BS64" s="108"/>
      <c r="BT64" s="108"/>
      <c r="BU64" s="67"/>
      <c r="BV64" s="61"/>
      <c r="BW64" s="61"/>
      <c r="BX64" s="61"/>
      <c r="BY64" s="61"/>
      <c r="BZ64" s="26"/>
    </row>
    <row r="65" spans="1:78" ht="13.15" customHeight="1" x14ac:dyDescent="0.2">
      <c r="A65" s="26"/>
      <c r="B65" s="61"/>
      <c r="C65" s="61"/>
      <c r="D65" s="61">
        <v>53</v>
      </c>
      <c r="E65" s="66"/>
      <c r="F65" s="461" t="s">
        <v>214</v>
      </c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  <c r="R65" s="461"/>
      <c r="S65" s="461"/>
      <c r="T65" s="461"/>
      <c r="U65" s="461"/>
      <c r="V65" s="461"/>
      <c r="W65" s="461"/>
      <c r="X65" s="461"/>
      <c r="Y65" s="461"/>
      <c r="Z65" s="461"/>
      <c r="AA65" s="461"/>
      <c r="AB65" s="461"/>
      <c r="AC65" s="461"/>
      <c r="AD65" s="461"/>
      <c r="AE65" s="461"/>
      <c r="AF65" s="461"/>
      <c r="AG65" s="461"/>
      <c r="AH65" s="461"/>
      <c r="AI65" s="461"/>
      <c r="AJ65" s="461"/>
      <c r="AK65" s="461"/>
      <c r="AL65" s="461"/>
      <c r="AM65" s="461"/>
      <c r="AN65" s="461"/>
      <c r="AO65" s="461"/>
      <c r="AP65" s="461"/>
      <c r="AQ65" s="461"/>
      <c r="AR65" s="461"/>
      <c r="AS65" s="461"/>
      <c r="AT65" s="461"/>
      <c r="AU65" s="461"/>
      <c r="AV65" s="461"/>
      <c r="AW65" s="118"/>
      <c r="AX65" s="86"/>
      <c r="AY65" s="86"/>
      <c r="AZ65" s="86"/>
      <c r="BA65" s="108"/>
      <c r="BB65" s="108"/>
      <c r="BC65" s="108"/>
      <c r="BD65" s="108"/>
      <c r="BE65" s="108"/>
      <c r="BF65" s="108"/>
      <c r="BG65" s="108"/>
      <c r="BH65" s="108"/>
      <c r="BI65" s="111" t="s">
        <v>215</v>
      </c>
      <c r="BJ65" s="108"/>
      <c r="BK65" s="405">
        <f ca="1">+SUMIF(Ausgaben!$C$5:$N$200,D65,Ausgaben!$N$5:$N$200)</f>
        <v>0</v>
      </c>
      <c r="BL65" s="405"/>
      <c r="BM65" s="405"/>
      <c r="BN65" s="405"/>
      <c r="BO65" s="405"/>
      <c r="BP65" s="405"/>
      <c r="BQ65" s="405"/>
      <c r="BR65" s="405"/>
      <c r="BS65" s="405"/>
      <c r="BT65" s="405"/>
      <c r="BU65" s="67"/>
      <c r="BV65" s="61"/>
      <c r="BW65" s="61"/>
      <c r="BX65" s="61"/>
      <c r="BY65" s="61"/>
      <c r="BZ65" s="26"/>
    </row>
    <row r="66" spans="1:78" ht="4.1500000000000004" customHeight="1" x14ac:dyDescent="0.2">
      <c r="A66" s="26"/>
      <c r="B66" s="61"/>
      <c r="C66" s="61"/>
      <c r="D66" s="61"/>
      <c r="E66" s="66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87"/>
      <c r="BJ66" s="108"/>
      <c r="BK66" s="108"/>
      <c r="BL66" s="108"/>
      <c r="BM66" s="108"/>
      <c r="BN66" s="108"/>
      <c r="BO66" s="108"/>
      <c r="BP66" s="108"/>
      <c r="BQ66" s="108"/>
      <c r="BR66" s="108"/>
      <c r="BS66" s="108"/>
      <c r="BT66" s="108"/>
      <c r="BU66" s="67"/>
      <c r="BV66" s="61"/>
      <c r="BW66" s="61"/>
      <c r="BX66" s="61"/>
      <c r="BY66" s="61"/>
      <c r="BZ66" s="26"/>
    </row>
    <row r="67" spans="1:78" ht="13.15" customHeight="1" x14ac:dyDescent="0.2">
      <c r="A67" s="26"/>
      <c r="B67" s="61"/>
      <c r="C67" s="61"/>
      <c r="D67" s="61">
        <v>54</v>
      </c>
      <c r="E67" s="66"/>
      <c r="F67" s="461" t="s">
        <v>216</v>
      </c>
      <c r="G67" s="461"/>
      <c r="H67" s="461"/>
      <c r="I67" s="461"/>
      <c r="J67" s="461"/>
      <c r="K67" s="461"/>
      <c r="L67" s="461"/>
      <c r="M67" s="461"/>
      <c r="N67" s="461"/>
      <c r="O67" s="461"/>
      <c r="P67" s="461"/>
      <c r="Q67" s="461"/>
      <c r="R67" s="461"/>
      <c r="S67" s="461"/>
      <c r="T67" s="461"/>
      <c r="U67" s="461"/>
      <c r="V67" s="461"/>
      <c r="W67" s="461"/>
      <c r="X67" s="461"/>
      <c r="Y67" s="461"/>
      <c r="Z67" s="461"/>
      <c r="AA67" s="461"/>
      <c r="AB67" s="461"/>
      <c r="AC67" s="461"/>
      <c r="AD67" s="461"/>
      <c r="AE67" s="461"/>
      <c r="AF67" s="461"/>
      <c r="AG67" s="461"/>
      <c r="AH67" s="461"/>
      <c r="AI67" s="461"/>
      <c r="AJ67" s="461"/>
      <c r="AK67" s="461"/>
      <c r="AL67" s="461"/>
      <c r="AM67" s="461"/>
      <c r="AN67" s="461"/>
      <c r="AO67" s="461"/>
      <c r="AP67" s="461"/>
      <c r="AQ67" s="461"/>
      <c r="AR67" s="461"/>
      <c r="AS67" s="461"/>
      <c r="AT67" s="461"/>
      <c r="AU67" s="461"/>
      <c r="AV67" s="461"/>
      <c r="AW67" s="118"/>
      <c r="AX67" s="86"/>
      <c r="AY67" s="86"/>
      <c r="AZ67" s="86"/>
      <c r="BA67" s="108"/>
      <c r="BB67" s="108"/>
      <c r="BC67" s="108"/>
      <c r="BD67" s="108"/>
      <c r="BE67" s="108"/>
      <c r="BF67" s="108"/>
      <c r="BG67" s="108"/>
      <c r="BH67" s="108"/>
      <c r="BI67" s="111" t="s">
        <v>217</v>
      </c>
      <c r="BJ67" s="108"/>
      <c r="BK67" s="405">
        <f ca="1">+SUMIF(Ausgaben!$C$5:$N$200,D67,Ausgaben!$N$5:$N$200)</f>
        <v>500</v>
      </c>
      <c r="BL67" s="405"/>
      <c r="BM67" s="405"/>
      <c r="BN67" s="405"/>
      <c r="BO67" s="405"/>
      <c r="BP67" s="405"/>
      <c r="BQ67" s="405"/>
      <c r="BR67" s="405"/>
      <c r="BS67" s="405"/>
      <c r="BT67" s="405"/>
      <c r="BU67" s="67"/>
      <c r="BV67" s="61"/>
      <c r="BW67" s="61"/>
      <c r="BX67" s="61"/>
      <c r="BY67" s="61"/>
      <c r="BZ67" s="26"/>
    </row>
    <row r="68" spans="1:78" ht="4.1500000000000004" customHeight="1" x14ac:dyDescent="0.2">
      <c r="A68" s="26"/>
      <c r="B68" s="61"/>
      <c r="C68" s="61"/>
      <c r="D68" s="61"/>
      <c r="E68" s="66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08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87"/>
      <c r="BJ68" s="108"/>
      <c r="BK68" s="108"/>
      <c r="BL68" s="108"/>
      <c r="BM68" s="108"/>
      <c r="BN68" s="108"/>
      <c r="BO68" s="108"/>
      <c r="BP68" s="108"/>
      <c r="BQ68" s="108"/>
      <c r="BR68" s="108"/>
      <c r="BS68" s="108"/>
      <c r="BT68" s="108"/>
      <c r="BU68" s="67"/>
      <c r="BV68" s="61"/>
      <c r="BW68" s="61"/>
      <c r="BX68" s="61"/>
      <c r="BY68" s="61"/>
      <c r="BZ68" s="26"/>
    </row>
    <row r="69" spans="1:78" ht="16.5" customHeight="1" x14ac:dyDescent="0.2">
      <c r="A69" s="26"/>
      <c r="B69" s="61"/>
      <c r="C69" s="61"/>
      <c r="D69" s="61">
        <v>55</v>
      </c>
      <c r="E69" s="66"/>
      <c r="F69" s="466" t="s">
        <v>218</v>
      </c>
      <c r="G69" s="461"/>
      <c r="H69" s="461"/>
      <c r="I69" s="461"/>
      <c r="J69" s="461"/>
      <c r="K69" s="461"/>
      <c r="L69" s="461"/>
      <c r="M69" s="461"/>
      <c r="N69" s="461"/>
      <c r="O69" s="461"/>
      <c r="P69" s="461"/>
      <c r="Q69" s="461"/>
      <c r="R69" s="461"/>
      <c r="S69" s="461"/>
      <c r="T69" s="461"/>
      <c r="U69" s="461"/>
      <c r="V69" s="461"/>
      <c r="W69" s="461"/>
      <c r="X69" s="461"/>
      <c r="Y69" s="461"/>
      <c r="Z69" s="461"/>
      <c r="AA69" s="461"/>
      <c r="AB69" s="461"/>
      <c r="AC69" s="461"/>
      <c r="AD69" s="461"/>
      <c r="AE69" s="461"/>
      <c r="AF69" s="461"/>
      <c r="AG69" s="461"/>
      <c r="AH69" s="461"/>
      <c r="AI69" s="461"/>
      <c r="AJ69" s="461"/>
      <c r="AK69" s="461"/>
      <c r="AL69" s="461"/>
      <c r="AM69" s="461"/>
      <c r="AN69" s="461"/>
      <c r="AO69" s="461"/>
      <c r="AP69" s="461"/>
      <c r="AQ69" s="461"/>
      <c r="AR69" s="461"/>
      <c r="AS69" s="461"/>
      <c r="AT69" s="461"/>
      <c r="AU69" s="461"/>
      <c r="AV69" s="461"/>
      <c r="AW69" s="118"/>
      <c r="AX69" s="86"/>
      <c r="AY69" s="86"/>
      <c r="AZ69" s="86"/>
      <c r="BA69" s="108"/>
      <c r="BB69" s="108"/>
      <c r="BC69" s="108"/>
      <c r="BD69" s="108"/>
      <c r="BE69" s="108"/>
      <c r="BF69" s="108"/>
      <c r="BG69" s="108"/>
      <c r="BH69" s="108"/>
      <c r="BI69" s="111" t="s">
        <v>219</v>
      </c>
      <c r="BJ69" s="108"/>
      <c r="BK69" s="467"/>
      <c r="BL69" s="467"/>
      <c r="BM69" s="467"/>
      <c r="BN69" s="467"/>
      <c r="BO69" s="467"/>
      <c r="BP69" s="467"/>
      <c r="BQ69" s="467"/>
      <c r="BR69" s="467"/>
      <c r="BS69" s="467"/>
      <c r="BT69" s="467"/>
      <c r="BU69" s="67"/>
      <c r="BV69" s="61"/>
      <c r="BW69" s="61"/>
      <c r="BX69" s="61"/>
      <c r="BY69" s="61"/>
      <c r="BZ69" s="26"/>
    </row>
    <row r="70" spans="1:78" ht="4.1500000000000004" customHeight="1" x14ac:dyDescent="0.2">
      <c r="A70" s="26"/>
      <c r="B70" s="61"/>
      <c r="C70" s="61"/>
      <c r="D70" s="61"/>
      <c r="E70" s="66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  <c r="BI70" s="87"/>
      <c r="BJ70" s="108"/>
      <c r="BK70" s="108"/>
      <c r="BL70" s="108"/>
      <c r="BM70" s="108"/>
      <c r="BN70" s="108"/>
      <c r="BO70" s="108"/>
      <c r="BP70" s="108"/>
      <c r="BQ70" s="108"/>
      <c r="BR70" s="108"/>
      <c r="BS70" s="108"/>
      <c r="BT70" s="108"/>
      <c r="BU70" s="67"/>
      <c r="BV70" s="61"/>
      <c r="BW70" s="61"/>
      <c r="BX70" s="61"/>
      <c r="BY70" s="61"/>
      <c r="BZ70" s="26"/>
    </row>
    <row r="71" spans="1:78" ht="13.15" customHeight="1" x14ac:dyDescent="0.2">
      <c r="A71" s="26"/>
      <c r="B71" s="61"/>
      <c r="C71" s="61"/>
      <c r="D71" s="61">
        <v>56</v>
      </c>
      <c r="E71" s="66"/>
      <c r="F71" s="461" t="s">
        <v>220</v>
      </c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461"/>
      <c r="AG71" s="461"/>
      <c r="AH71" s="461"/>
      <c r="AI71" s="461"/>
      <c r="AJ71" s="461"/>
      <c r="AK71" s="461"/>
      <c r="AL71" s="461"/>
      <c r="AM71" s="461"/>
      <c r="AN71" s="461"/>
      <c r="AO71" s="461"/>
      <c r="AP71" s="461"/>
      <c r="AQ71" s="461"/>
      <c r="AR71" s="461"/>
      <c r="AS71" s="461"/>
      <c r="AT71" s="461"/>
      <c r="AU71" s="461"/>
      <c r="AV71" s="461"/>
      <c r="AW71" s="118"/>
      <c r="AX71" s="86"/>
      <c r="AY71" s="86"/>
      <c r="AZ71" s="86"/>
      <c r="BA71" s="108"/>
      <c r="BB71" s="108"/>
      <c r="BC71" s="108"/>
      <c r="BD71" s="108"/>
      <c r="BE71" s="108"/>
      <c r="BF71" s="108"/>
      <c r="BG71" s="108"/>
      <c r="BH71" s="108"/>
      <c r="BI71" s="111" t="s">
        <v>221</v>
      </c>
      <c r="BJ71" s="108"/>
      <c r="BK71" s="467"/>
      <c r="BL71" s="467"/>
      <c r="BM71" s="467"/>
      <c r="BN71" s="467"/>
      <c r="BO71" s="467"/>
      <c r="BP71" s="467"/>
      <c r="BQ71" s="467"/>
      <c r="BR71" s="467"/>
      <c r="BS71" s="467"/>
      <c r="BT71" s="467"/>
      <c r="BU71" s="67"/>
      <c r="BV71" s="61"/>
      <c r="BW71" s="61"/>
      <c r="BX71" s="61"/>
      <c r="BY71" s="61"/>
      <c r="BZ71" s="26"/>
    </row>
    <row r="72" spans="1:78" ht="4.1500000000000004" customHeight="1" x14ac:dyDescent="0.2">
      <c r="A72" s="26"/>
      <c r="B72" s="61"/>
      <c r="C72" s="61"/>
      <c r="D72" s="61"/>
      <c r="E72" s="66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87"/>
      <c r="BJ72" s="108"/>
      <c r="BK72" s="108"/>
      <c r="BL72" s="108"/>
      <c r="BM72" s="108"/>
      <c r="BN72" s="108"/>
      <c r="BO72" s="108"/>
      <c r="BP72" s="108"/>
      <c r="BQ72" s="108"/>
      <c r="BR72" s="108"/>
      <c r="BS72" s="108"/>
      <c r="BT72" s="108"/>
      <c r="BU72" s="67"/>
      <c r="BV72" s="61"/>
      <c r="BW72" s="61"/>
      <c r="BX72" s="61"/>
      <c r="BY72" s="61"/>
      <c r="BZ72" s="26"/>
    </row>
    <row r="73" spans="1:78" ht="13.15" customHeight="1" x14ac:dyDescent="0.2">
      <c r="A73" s="26"/>
      <c r="B73" s="61"/>
      <c r="C73" s="61"/>
      <c r="D73" s="61">
        <v>57</v>
      </c>
      <c r="E73" s="66"/>
      <c r="F73" s="461" t="s">
        <v>222</v>
      </c>
      <c r="G73" s="461"/>
      <c r="H73" s="461"/>
      <c r="I73" s="461"/>
      <c r="J73" s="461"/>
      <c r="K73" s="461"/>
      <c r="L73" s="461"/>
      <c r="M73" s="461"/>
      <c r="N73" s="461"/>
      <c r="O73" s="461"/>
      <c r="P73" s="461"/>
      <c r="Q73" s="461"/>
      <c r="R73" s="461"/>
      <c r="S73" s="461"/>
      <c r="T73" s="461"/>
      <c r="U73" s="461"/>
      <c r="V73" s="461"/>
      <c r="W73" s="461"/>
      <c r="X73" s="461"/>
      <c r="Y73" s="461"/>
      <c r="Z73" s="461"/>
      <c r="AA73" s="461"/>
      <c r="AB73" s="461"/>
      <c r="AC73" s="461"/>
      <c r="AD73" s="461"/>
      <c r="AE73" s="461"/>
      <c r="AF73" s="461"/>
      <c r="AG73" s="461"/>
      <c r="AH73" s="461"/>
      <c r="AI73" s="461"/>
      <c r="AJ73" s="461"/>
      <c r="AK73" s="461"/>
      <c r="AL73" s="461"/>
      <c r="AM73" s="461"/>
      <c r="AN73" s="461"/>
      <c r="AO73" s="461"/>
      <c r="AP73" s="461"/>
      <c r="AQ73" s="461"/>
      <c r="AR73" s="461"/>
      <c r="AS73" s="461"/>
      <c r="AT73" s="461"/>
      <c r="AU73" s="461"/>
      <c r="AV73" s="461"/>
      <c r="AW73" s="118"/>
      <c r="AX73" s="86"/>
      <c r="AY73" s="86"/>
      <c r="AZ73" s="86"/>
      <c r="BA73" s="108"/>
      <c r="BB73" s="108"/>
      <c r="BC73" s="108"/>
      <c r="BD73" s="108"/>
      <c r="BE73" s="108"/>
      <c r="BF73" s="108"/>
      <c r="BG73" s="108"/>
      <c r="BH73" s="108"/>
      <c r="BI73" s="111" t="s">
        <v>223</v>
      </c>
      <c r="BJ73" s="108"/>
      <c r="BK73" s="405">
        <f>+SUM(Ausgaben!O5:O200)+SUM(Bewirtungskosten!R5:R200)</f>
        <v>1393.64</v>
      </c>
      <c r="BL73" s="405"/>
      <c r="BM73" s="405"/>
      <c r="BN73" s="405"/>
      <c r="BO73" s="405"/>
      <c r="BP73" s="405"/>
      <c r="BQ73" s="405"/>
      <c r="BR73" s="405"/>
      <c r="BS73" s="405"/>
      <c r="BT73" s="405"/>
      <c r="BU73" s="67"/>
      <c r="BV73" s="61"/>
      <c r="BW73" s="61"/>
      <c r="BX73" s="61"/>
      <c r="BY73" s="61"/>
      <c r="BZ73" s="26"/>
    </row>
    <row r="74" spans="1:78" ht="4.1500000000000004" customHeight="1" x14ac:dyDescent="0.2">
      <c r="A74" s="26"/>
      <c r="B74" s="61"/>
      <c r="C74" s="61"/>
      <c r="D74" s="61"/>
      <c r="E74" s="66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87"/>
      <c r="BJ74" s="108"/>
      <c r="BK74" s="108"/>
      <c r="BL74" s="108"/>
      <c r="BM74" s="108"/>
      <c r="BN74" s="108"/>
      <c r="BO74" s="108"/>
      <c r="BP74" s="108"/>
      <c r="BQ74" s="108"/>
      <c r="BR74" s="108"/>
      <c r="BS74" s="108"/>
      <c r="BT74" s="108"/>
      <c r="BU74" s="67"/>
      <c r="BV74" s="61"/>
      <c r="BW74" s="61"/>
      <c r="BX74" s="61"/>
      <c r="BY74" s="61"/>
      <c r="BZ74" s="26"/>
    </row>
    <row r="75" spans="1:78" ht="18" customHeight="1" x14ac:dyDescent="0.2">
      <c r="A75" s="26"/>
      <c r="B75" s="61"/>
      <c r="C75" s="61"/>
      <c r="D75" s="61">
        <v>58</v>
      </c>
      <c r="E75" s="66"/>
      <c r="F75" s="466" t="s">
        <v>224</v>
      </c>
      <c r="G75" s="461"/>
      <c r="H75" s="461"/>
      <c r="I75" s="461"/>
      <c r="J75" s="461"/>
      <c r="K75" s="461"/>
      <c r="L75" s="461"/>
      <c r="M75" s="461"/>
      <c r="N75" s="461"/>
      <c r="O75" s="461"/>
      <c r="P75" s="461"/>
      <c r="Q75" s="461"/>
      <c r="R75" s="461"/>
      <c r="S75" s="461"/>
      <c r="T75" s="461"/>
      <c r="U75" s="461"/>
      <c r="V75" s="461"/>
      <c r="W75" s="461"/>
      <c r="X75" s="461"/>
      <c r="Y75" s="461"/>
      <c r="Z75" s="461"/>
      <c r="AA75" s="461"/>
      <c r="AB75" s="461"/>
      <c r="AC75" s="461"/>
      <c r="AD75" s="461"/>
      <c r="AE75" s="461"/>
      <c r="AF75" s="461"/>
      <c r="AG75" s="461"/>
      <c r="AH75" s="461"/>
      <c r="AI75" s="461"/>
      <c r="AJ75" s="461"/>
      <c r="AK75" s="461"/>
      <c r="AL75" s="461"/>
      <c r="AM75" s="461"/>
      <c r="AN75" s="461"/>
      <c r="AO75" s="461"/>
      <c r="AP75" s="461"/>
      <c r="AQ75" s="461"/>
      <c r="AR75" s="461"/>
      <c r="AS75" s="461"/>
      <c r="AT75" s="461"/>
      <c r="AU75" s="461"/>
      <c r="AV75" s="461"/>
      <c r="AW75" s="118"/>
      <c r="AX75" s="86"/>
      <c r="AY75" s="86"/>
      <c r="AZ75" s="86"/>
      <c r="BA75" s="108"/>
      <c r="BB75" s="108"/>
      <c r="BC75" s="108"/>
      <c r="BD75" s="108"/>
      <c r="BE75" s="108"/>
      <c r="BF75" s="108"/>
      <c r="BG75" s="108"/>
      <c r="BH75" s="108"/>
      <c r="BI75" s="111" t="s">
        <v>225</v>
      </c>
      <c r="BJ75" s="108"/>
      <c r="BK75" s="467"/>
      <c r="BL75" s="467"/>
      <c r="BM75" s="467"/>
      <c r="BN75" s="467"/>
      <c r="BO75" s="467"/>
      <c r="BP75" s="467"/>
      <c r="BQ75" s="467"/>
      <c r="BR75" s="467"/>
      <c r="BS75" s="467"/>
      <c r="BT75" s="467"/>
      <c r="BU75" s="67"/>
      <c r="BV75" s="61"/>
      <c r="BW75" s="61"/>
      <c r="BX75" s="61"/>
      <c r="BY75" s="61"/>
      <c r="BZ75" s="26"/>
    </row>
    <row r="76" spans="1:78" ht="4.1500000000000004" customHeight="1" x14ac:dyDescent="0.2">
      <c r="A76" s="26"/>
      <c r="B76" s="61"/>
      <c r="C76" s="61"/>
      <c r="D76" s="61"/>
      <c r="E76" s="66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87"/>
      <c r="BJ76" s="108"/>
      <c r="BK76" s="108"/>
      <c r="BL76" s="108"/>
      <c r="BM76" s="108"/>
      <c r="BN76" s="108"/>
      <c r="BO76" s="108"/>
      <c r="BP76" s="108"/>
      <c r="BQ76" s="108"/>
      <c r="BR76" s="108"/>
      <c r="BS76" s="108"/>
      <c r="BT76" s="108"/>
      <c r="BU76" s="67"/>
      <c r="BV76" s="61"/>
      <c r="BW76" s="61"/>
      <c r="BX76" s="61"/>
      <c r="BY76" s="61"/>
      <c r="BZ76" s="26"/>
    </row>
    <row r="77" spans="1:78" ht="13.15" customHeight="1" x14ac:dyDescent="0.2">
      <c r="A77" s="26"/>
      <c r="B77" s="61"/>
      <c r="C77" s="61"/>
      <c r="D77" s="61">
        <v>59</v>
      </c>
      <c r="E77" s="66"/>
      <c r="F77" s="461" t="s">
        <v>400</v>
      </c>
      <c r="G77" s="461"/>
      <c r="H77" s="461"/>
      <c r="I77" s="461"/>
      <c r="J77" s="461"/>
      <c r="K77" s="461"/>
      <c r="L77" s="461"/>
      <c r="M77" s="461"/>
      <c r="N77" s="461"/>
      <c r="O77" s="461"/>
      <c r="P77" s="461"/>
      <c r="Q77" s="461"/>
      <c r="R77" s="461"/>
      <c r="S77" s="461"/>
      <c r="T77" s="461"/>
      <c r="U77" s="461"/>
      <c r="V77" s="461"/>
      <c r="W77" s="461"/>
      <c r="X77" s="461"/>
      <c r="Y77" s="461"/>
      <c r="Z77" s="461"/>
      <c r="AA77" s="461"/>
      <c r="AB77" s="461"/>
      <c r="AC77" s="461"/>
      <c r="AD77" s="461"/>
      <c r="AE77" s="461"/>
      <c r="AF77" s="461"/>
      <c r="AG77" s="461"/>
      <c r="AH77" s="461"/>
      <c r="AI77" s="461"/>
      <c r="AJ77" s="461"/>
      <c r="AK77" s="461"/>
      <c r="AL77" s="461"/>
      <c r="AM77" s="461"/>
      <c r="AN77" s="461"/>
      <c r="AO77" s="461"/>
      <c r="AP77" s="461"/>
      <c r="AQ77" s="461"/>
      <c r="AR77" s="461"/>
      <c r="AS77" s="461"/>
      <c r="AT77" s="461"/>
      <c r="AU77" s="461"/>
      <c r="AV77" s="461"/>
      <c r="AW77" s="118"/>
      <c r="AX77" s="86"/>
      <c r="AY77" s="86"/>
      <c r="AZ77" s="86"/>
      <c r="BA77" s="108"/>
      <c r="BB77" s="108"/>
      <c r="BC77" s="108"/>
      <c r="BD77" s="108"/>
      <c r="BE77" s="108"/>
      <c r="BF77" s="108"/>
      <c r="BG77" s="108"/>
      <c r="BH77" s="108"/>
      <c r="BI77" s="111"/>
      <c r="BJ77" s="108"/>
      <c r="BK77" s="405">
        <f>+'Seite 4'!BK56</f>
        <v>0</v>
      </c>
      <c r="BL77" s="405"/>
      <c r="BM77" s="405"/>
      <c r="BN77" s="405"/>
      <c r="BO77" s="405"/>
      <c r="BP77" s="405"/>
      <c r="BQ77" s="405"/>
      <c r="BR77" s="405"/>
      <c r="BS77" s="405"/>
      <c r="BT77" s="405"/>
      <c r="BU77" s="67"/>
      <c r="BV77" s="61"/>
      <c r="BW77" s="61"/>
      <c r="BX77" s="61"/>
      <c r="BY77" s="61"/>
      <c r="BZ77" s="26"/>
    </row>
    <row r="78" spans="1:78" ht="4.1500000000000004" customHeight="1" x14ac:dyDescent="0.2">
      <c r="A78" s="26"/>
      <c r="B78" s="61"/>
      <c r="C78" s="61"/>
      <c r="D78" s="61"/>
      <c r="E78" s="66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87"/>
      <c r="BJ78" s="108"/>
      <c r="BK78" s="108"/>
      <c r="BL78" s="108"/>
      <c r="BM78" s="108"/>
      <c r="BN78" s="108"/>
      <c r="BO78" s="108"/>
      <c r="BP78" s="108"/>
      <c r="BQ78" s="108"/>
      <c r="BR78" s="108"/>
      <c r="BS78" s="108"/>
      <c r="BT78" s="108"/>
      <c r="BU78" s="67"/>
      <c r="BV78" s="61"/>
      <c r="BW78" s="61"/>
      <c r="BX78" s="61"/>
      <c r="BY78" s="61"/>
      <c r="BZ78" s="26"/>
    </row>
    <row r="79" spans="1:78" ht="13.15" customHeight="1" x14ac:dyDescent="0.2">
      <c r="A79" s="26"/>
      <c r="B79" s="61"/>
      <c r="C79" s="61"/>
      <c r="D79" s="61">
        <v>60</v>
      </c>
      <c r="E79" s="66"/>
      <c r="F79" s="461" t="s">
        <v>226</v>
      </c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1"/>
      <c r="S79" s="461"/>
      <c r="T79" s="461"/>
      <c r="U79" s="461"/>
      <c r="V79" s="461"/>
      <c r="W79" s="461"/>
      <c r="X79" s="461"/>
      <c r="Y79" s="461"/>
      <c r="Z79" s="461"/>
      <c r="AA79" s="461"/>
      <c r="AB79" s="461"/>
      <c r="AC79" s="461"/>
      <c r="AD79" s="461"/>
      <c r="AE79" s="461"/>
      <c r="AF79" s="461"/>
      <c r="AG79" s="461"/>
      <c r="AH79" s="461"/>
      <c r="AI79" s="461"/>
      <c r="AJ79" s="461"/>
      <c r="AK79" s="461"/>
      <c r="AL79" s="461"/>
      <c r="AM79" s="461"/>
      <c r="AN79" s="461"/>
      <c r="AO79" s="461"/>
      <c r="AP79" s="461"/>
      <c r="AQ79" s="461"/>
      <c r="AR79" s="461"/>
      <c r="AS79" s="461"/>
      <c r="AT79" s="461"/>
      <c r="AU79" s="461"/>
      <c r="AV79" s="461"/>
      <c r="AW79" s="118"/>
      <c r="AX79" s="86"/>
      <c r="AY79" s="86"/>
      <c r="AZ79" s="86"/>
      <c r="BA79" s="108"/>
      <c r="BB79" s="108"/>
      <c r="BC79" s="108"/>
      <c r="BD79" s="108"/>
      <c r="BE79" s="108"/>
      <c r="BF79" s="108"/>
      <c r="BG79" s="108"/>
      <c r="BH79" s="108"/>
      <c r="BI79" s="111" t="s">
        <v>227</v>
      </c>
      <c r="BJ79" s="108"/>
      <c r="BK79" s="405">
        <f ca="1">+SUMIF(Ausgaben!$C$5:$N$200,D79,Ausgaben!$N$5:$N$200)</f>
        <v>0</v>
      </c>
      <c r="BL79" s="405"/>
      <c r="BM79" s="405"/>
      <c r="BN79" s="405"/>
      <c r="BO79" s="405"/>
      <c r="BP79" s="405"/>
      <c r="BQ79" s="405"/>
      <c r="BR79" s="405"/>
      <c r="BS79" s="405"/>
      <c r="BT79" s="405"/>
      <c r="BU79" s="67"/>
      <c r="BV79" s="61"/>
      <c r="BW79" s="61"/>
      <c r="BX79" s="61"/>
      <c r="BY79" s="61"/>
      <c r="BZ79" s="26"/>
    </row>
    <row r="80" spans="1:78" ht="3.6" customHeight="1" x14ac:dyDescent="0.2">
      <c r="A80" s="26"/>
      <c r="B80" s="61"/>
      <c r="C80" s="61"/>
      <c r="D80" s="61"/>
      <c r="E80" s="68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83"/>
      <c r="BV80" s="61"/>
      <c r="BW80" s="61"/>
      <c r="BX80" s="61"/>
      <c r="BY80" s="61"/>
      <c r="BZ80" s="26"/>
    </row>
    <row r="81" spans="1:78" ht="2.4500000000000002" customHeight="1" x14ac:dyDescent="0.2">
      <c r="A81" s="26"/>
      <c r="B81" s="61"/>
      <c r="C81" s="61"/>
      <c r="D81" s="61"/>
      <c r="E81" s="66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8"/>
      <c r="BR81" s="108"/>
      <c r="BS81" s="108"/>
      <c r="BT81" s="108"/>
      <c r="BU81" s="67"/>
      <c r="BV81" s="61"/>
      <c r="BW81" s="61"/>
      <c r="BX81" s="61"/>
      <c r="BY81" s="61"/>
      <c r="BZ81" s="26"/>
    </row>
    <row r="82" spans="1:78" ht="0" hidden="1" customHeight="1" x14ac:dyDescent="0.2"/>
    <row r="83" spans="1:78" ht="0" hidden="1" customHeight="1" x14ac:dyDescent="0.2"/>
    <row r="84" spans="1:78" ht="0" hidden="1" customHeight="1" x14ac:dyDescent="0.2"/>
    <row r="85" spans="1:78" ht="0" hidden="1" customHeight="1" x14ac:dyDescent="0.2"/>
    <row r="86" spans="1:78" ht="0" hidden="1" customHeight="1" x14ac:dyDescent="0.2"/>
    <row r="87" spans="1:78" ht="0" hidden="1" customHeight="1" x14ac:dyDescent="0.2"/>
    <row r="88" spans="1:78" ht="0" hidden="1" customHeight="1" x14ac:dyDescent="0.2"/>
    <row r="89" spans="1:78" ht="0" hidden="1" customHeight="1" x14ac:dyDescent="0.2"/>
    <row r="90" spans="1:78" ht="0" hidden="1" customHeight="1" x14ac:dyDescent="0.2"/>
    <row r="91" spans="1:78" ht="0" hidden="1" customHeight="1" x14ac:dyDescent="0.2"/>
    <row r="92" spans="1:78" ht="0" hidden="1" customHeight="1" x14ac:dyDescent="0.2"/>
    <row r="93" spans="1:78" ht="0" hidden="1" customHeight="1" x14ac:dyDescent="0.2"/>
    <row r="94" spans="1:78" ht="0" hidden="1" customHeight="1" x14ac:dyDescent="0.2"/>
    <row r="95" spans="1:78" ht="5.25" customHeight="1" x14ac:dyDescent="0.2">
      <c r="A95" s="26"/>
      <c r="B95" s="61"/>
      <c r="C95" s="61"/>
      <c r="D95" s="61"/>
      <c r="E95" s="66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8"/>
      <c r="BN95" s="108"/>
      <c r="BO95" s="108"/>
      <c r="BP95" s="108"/>
      <c r="BQ95" s="108"/>
      <c r="BR95" s="108"/>
      <c r="BS95" s="108"/>
      <c r="BT95" s="108"/>
      <c r="BU95" s="67"/>
      <c r="BV95" s="61"/>
      <c r="BW95" s="61"/>
      <c r="BX95" s="61"/>
      <c r="BY95" s="61"/>
      <c r="BZ95" s="26"/>
    </row>
    <row r="96" spans="1:78" ht="13.15" customHeight="1" x14ac:dyDescent="0.2">
      <c r="A96" s="26"/>
      <c r="B96" s="61"/>
      <c r="C96" s="61"/>
      <c r="D96" s="61">
        <v>61</v>
      </c>
      <c r="E96" s="114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318"/>
      <c r="AT96" s="115"/>
      <c r="AU96" s="115"/>
      <c r="AV96" s="115"/>
      <c r="AW96" s="115"/>
      <c r="AX96" s="75"/>
      <c r="AY96" s="75"/>
      <c r="AZ96" s="75"/>
      <c r="BA96" s="108"/>
      <c r="BB96" s="318" t="s">
        <v>467</v>
      </c>
      <c r="BC96" s="108"/>
      <c r="BD96" s="108"/>
      <c r="BE96" s="108"/>
      <c r="BF96" s="108"/>
      <c r="BG96" s="108"/>
      <c r="BH96" s="108"/>
      <c r="BI96" s="108"/>
      <c r="BJ96" s="108"/>
      <c r="BK96" s="405">
        <f ca="1">+SUM(BK8,BK11:BT13,BK17:BT79)</f>
        <v>7176.64</v>
      </c>
      <c r="BL96" s="405"/>
      <c r="BM96" s="405"/>
      <c r="BN96" s="405"/>
      <c r="BO96" s="405"/>
      <c r="BP96" s="405"/>
      <c r="BQ96" s="405"/>
      <c r="BR96" s="405"/>
      <c r="BS96" s="405"/>
      <c r="BT96" s="405"/>
      <c r="BU96" s="67"/>
      <c r="BV96" s="61"/>
      <c r="BW96" s="61"/>
      <c r="BX96" s="61"/>
      <c r="BY96" s="61"/>
      <c r="BZ96" s="26"/>
    </row>
    <row r="97" spans="1:78" ht="3" customHeight="1" x14ac:dyDescent="0.2">
      <c r="A97" s="26"/>
      <c r="B97" s="61"/>
      <c r="C97" s="61"/>
      <c r="D97" s="61"/>
      <c r="E97" s="66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91"/>
      <c r="BK97" s="91"/>
      <c r="BL97" s="91"/>
      <c r="BM97" s="91"/>
      <c r="BN97" s="91"/>
      <c r="BO97" s="91"/>
      <c r="BP97" s="91"/>
      <c r="BQ97" s="91"/>
      <c r="BR97" s="91"/>
      <c r="BS97" s="91"/>
      <c r="BT97" s="91"/>
      <c r="BU97" s="92"/>
      <c r="BV97" s="61"/>
      <c r="BW97" s="61"/>
      <c r="BX97" s="61"/>
      <c r="BY97" s="61"/>
      <c r="BZ97" s="26"/>
    </row>
    <row r="98" spans="1:78" ht="4.5" customHeight="1" x14ac:dyDescent="0.2">
      <c r="A98" s="26"/>
      <c r="B98" s="61"/>
      <c r="C98" s="61"/>
      <c r="D98" s="61"/>
      <c r="E98" s="68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83"/>
      <c r="BV98" s="61"/>
      <c r="BW98" s="61"/>
      <c r="BX98" s="61"/>
      <c r="BY98" s="61"/>
      <c r="BZ98" s="26"/>
    </row>
    <row r="99" spans="1:78" ht="13.5" customHeight="1" thickBot="1" x14ac:dyDescent="0.25">
      <c r="A99" s="26"/>
      <c r="B99" s="61"/>
      <c r="C99" s="61"/>
      <c r="D99" s="116"/>
      <c r="E99" s="61"/>
      <c r="F99" s="61"/>
      <c r="G99" s="61"/>
      <c r="H99" s="468" t="str">
        <f>+Stammdaten!AE28&amp;"AnlEÜR802"</f>
        <v>2025AnlEÜR802</v>
      </c>
      <c r="I99" s="468"/>
      <c r="J99" s="468"/>
      <c r="K99" s="468"/>
      <c r="L99" s="468"/>
      <c r="M99" s="468"/>
      <c r="N99" s="468"/>
      <c r="O99" s="468"/>
      <c r="P99" s="468"/>
      <c r="Q99" s="468"/>
      <c r="R99" s="468"/>
      <c r="S99" s="468"/>
      <c r="T99" s="468"/>
      <c r="U99" s="468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471" t="str">
        <f>+Stammdaten!AE28&amp;"AnlEÜR802"</f>
        <v>2025AnlEÜR802</v>
      </c>
      <c r="BD99" s="471"/>
      <c r="BE99" s="471"/>
      <c r="BF99" s="471"/>
      <c r="BG99" s="471"/>
      <c r="BH99" s="471"/>
      <c r="BI99" s="471"/>
      <c r="BJ99" s="471"/>
      <c r="BK99" s="471"/>
      <c r="BL99" s="471"/>
      <c r="BM99" s="471"/>
      <c r="BN99" s="471"/>
      <c r="BO99" s="471"/>
      <c r="BP99" s="471"/>
      <c r="BQ99" s="471"/>
      <c r="BR99" s="61"/>
      <c r="BS99" s="61"/>
      <c r="BT99" s="61"/>
      <c r="BU99" s="61"/>
      <c r="BV99" s="98"/>
      <c r="BW99" s="61"/>
      <c r="BX99" s="61"/>
      <c r="BY99" s="61"/>
      <c r="BZ99" s="26"/>
    </row>
    <row r="100" spans="1:78" ht="3" customHeight="1" x14ac:dyDescent="0.2">
      <c r="A100" s="26"/>
      <c r="B100" s="61"/>
      <c r="C100" s="61"/>
      <c r="D100" s="61"/>
      <c r="E100" s="61"/>
      <c r="F100" s="61"/>
      <c r="G100" s="61"/>
      <c r="H100" s="406"/>
      <c r="I100" s="406"/>
      <c r="J100" s="406"/>
      <c r="K100" s="406"/>
      <c r="L100" s="406"/>
      <c r="M100" s="406"/>
      <c r="N100" s="406"/>
      <c r="O100" s="406"/>
      <c r="P100" s="406"/>
      <c r="Q100" s="406"/>
      <c r="R100" s="406"/>
      <c r="S100" s="406"/>
      <c r="T100" s="406"/>
      <c r="U100" s="406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407"/>
      <c r="BD100" s="407"/>
      <c r="BE100" s="407"/>
      <c r="BF100" s="407"/>
      <c r="BG100" s="407"/>
      <c r="BH100" s="407"/>
      <c r="BI100" s="407"/>
      <c r="BJ100" s="407"/>
      <c r="BK100" s="407"/>
      <c r="BL100" s="407"/>
      <c r="BM100" s="407"/>
      <c r="BN100" s="407"/>
      <c r="BO100" s="407"/>
      <c r="BP100" s="407"/>
      <c r="BQ100" s="407"/>
      <c r="BR100" s="61"/>
      <c r="BS100" s="61"/>
      <c r="BT100" s="61"/>
      <c r="BU100" s="61"/>
      <c r="BV100" s="61"/>
      <c r="BW100" s="61"/>
      <c r="BX100" s="61"/>
      <c r="BY100" s="61"/>
      <c r="BZ100" s="26"/>
    </row>
    <row r="101" spans="1:78" ht="10.5" customHeight="1" x14ac:dyDescent="0.2">
      <c r="A101" s="26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26"/>
    </row>
    <row r="102" spans="1:78" ht="4.5" customHeight="1" x14ac:dyDescent="0.2">
      <c r="A102" s="232"/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  <c r="AV102" s="232"/>
      <c r="AW102" s="232"/>
      <c r="AX102" s="232"/>
      <c r="AY102" s="232"/>
      <c r="AZ102" s="232"/>
      <c r="BA102" s="232"/>
      <c r="BB102" s="232"/>
      <c r="BC102" s="232"/>
      <c r="BD102" s="232"/>
      <c r="BE102" s="232"/>
      <c r="BF102" s="232"/>
      <c r="BG102" s="232"/>
      <c r="BH102" s="232"/>
      <c r="BI102" s="232"/>
      <c r="BJ102" s="232"/>
      <c r="BK102" s="232"/>
      <c r="BL102" s="232"/>
      <c r="BM102" s="232"/>
      <c r="BN102" s="232"/>
      <c r="BO102" s="232"/>
      <c r="BP102" s="232"/>
      <c r="BQ102" s="232"/>
      <c r="BR102" s="232"/>
      <c r="BS102" s="232"/>
      <c r="BT102" s="232"/>
      <c r="BU102" s="232"/>
      <c r="BV102" s="232"/>
      <c r="BW102" s="232"/>
      <c r="BX102" s="232"/>
      <c r="BY102" s="232"/>
      <c r="BZ102" s="232"/>
    </row>
    <row r="103" spans="1:78" ht="13.15" customHeight="1" x14ac:dyDescent="0.2">
      <c r="A103" s="232"/>
      <c r="B103" s="150" t="s">
        <v>449</v>
      </c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32"/>
      <c r="AV103" s="232"/>
      <c r="AW103" s="232"/>
      <c r="AX103" s="232"/>
      <c r="AY103" s="232"/>
      <c r="AZ103" s="232"/>
      <c r="BA103" s="232"/>
      <c r="BB103" s="232"/>
      <c r="BC103" s="232"/>
      <c r="BD103" s="232"/>
      <c r="BE103" s="232"/>
      <c r="BF103" s="232"/>
      <c r="BG103" s="232"/>
      <c r="BH103" s="232"/>
      <c r="BI103" s="232"/>
      <c r="BJ103" s="232"/>
      <c r="BK103" s="232"/>
      <c r="BL103" s="232"/>
      <c r="BM103" s="232"/>
      <c r="BN103" s="232"/>
      <c r="BO103" s="232"/>
      <c r="BP103" s="232"/>
      <c r="BQ103" s="232"/>
      <c r="BR103" s="232"/>
      <c r="BS103" s="232"/>
      <c r="BT103" s="232"/>
      <c r="BU103" s="232"/>
      <c r="BV103" s="232"/>
      <c r="BW103" s="232"/>
      <c r="BX103" s="232"/>
      <c r="BY103" s="232"/>
      <c r="BZ103" s="232"/>
    </row>
    <row r="104" spans="1:78" ht="13.15" customHeight="1" x14ac:dyDescent="0.2">
      <c r="A104" s="232"/>
      <c r="B104" s="150" t="s">
        <v>377</v>
      </c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232"/>
      <c r="BN104" s="232"/>
      <c r="BO104" s="232"/>
      <c r="BP104" s="232"/>
      <c r="BQ104" s="232"/>
      <c r="BR104" s="232"/>
      <c r="BS104" s="232"/>
      <c r="BT104" s="232"/>
      <c r="BU104" s="232"/>
      <c r="BV104" s="232"/>
      <c r="BW104" s="232"/>
      <c r="BX104" s="232"/>
      <c r="BY104" s="232"/>
      <c r="BZ104" s="232"/>
    </row>
    <row r="105" spans="1:78" ht="14.25" x14ac:dyDescent="0.2">
      <c r="A105" s="232"/>
      <c r="B105" s="150" t="s">
        <v>378</v>
      </c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  <c r="AV105" s="232"/>
      <c r="AW105" s="232"/>
      <c r="AX105" s="232"/>
      <c r="AY105" s="232"/>
      <c r="AZ105" s="232"/>
      <c r="BA105" s="232"/>
      <c r="BB105" s="232"/>
      <c r="BC105" s="232"/>
      <c r="BD105" s="232"/>
      <c r="BE105" s="232"/>
      <c r="BF105" s="232"/>
      <c r="BG105" s="232"/>
      <c r="BH105" s="232"/>
      <c r="BI105" s="232"/>
      <c r="BJ105" s="232"/>
      <c r="BK105" s="232"/>
      <c r="BL105" s="232"/>
      <c r="BM105" s="232"/>
      <c r="BN105" s="232"/>
      <c r="BO105" s="232"/>
      <c r="BP105" s="232"/>
      <c r="BQ105" s="232"/>
      <c r="BR105" s="232"/>
      <c r="BS105" s="232"/>
      <c r="BT105" s="232"/>
      <c r="BU105" s="232"/>
      <c r="BV105" s="232"/>
      <c r="BW105" s="232"/>
      <c r="BX105" s="232"/>
      <c r="BY105" s="232"/>
      <c r="BZ105" s="232"/>
    </row>
  </sheetData>
  <sheetProtection selectLockedCells="1"/>
  <mergeCells count="87">
    <mergeCell ref="E11:AW11"/>
    <mergeCell ref="BK11:BT11"/>
    <mergeCell ref="E13:AW13"/>
    <mergeCell ref="BK13:BT13"/>
    <mergeCell ref="I41:AB41"/>
    <mergeCell ref="AC41:AE41"/>
    <mergeCell ref="AF41:AO41"/>
    <mergeCell ref="E16:AY16"/>
    <mergeCell ref="E34:AU34"/>
    <mergeCell ref="F36:AV36"/>
    <mergeCell ref="BK36:BT36"/>
    <mergeCell ref="BH36:BJ36"/>
    <mergeCell ref="E27:AW27"/>
    <mergeCell ref="BH27:BJ27"/>
    <mergeCell ref="BK27:BT27"/>
    <mergeCell ref="E23:AW23"/>
    <mergeCell ref="F55:AV55"/>
    <mergeCell ref="BK55:BT55"/>
    <mergeCell ref="F57:AV57"/>
    <mergeCell ref="BK57:BT57"/>
    <mergeCell ref="F59:AV59"/>
    <mergeCell ref="BK59:BT59"/>
    <mergeCell ref="F61:AV61"/>
    <mergeCell ref="BK61:BT61"/>
    <mergeCell ref="F63:AV63"/>
    <mergeCell ref="BK63:BT63"/>
    <mergeCell ref="F71:AV71"/>
    <mergeCell ref="BK71:BT71"/>
    <mergeCell ref="F65:AV65"/>
    <mergeCell ref="F67:AV67"/>
    <mergeCell ref="BK67:BT67"/>
    <mergeCell ref="F69:AV69"/>
    <mergeCell ref="BK69:BT69"/>
    <mergeCell ref="BK65:BT65"/>
    <mergeCell ref="BK96:BT96"/>
    <mergeCell ref="H99:U100"/>
    <mergeCell ref="BC99:BQ100"/>
    <mergeCell ref="F73:AV73"/>
    <mergeCell ref="BK73:BT73"/>
    <mergeCell ref="F75:AV75"/>
    <mergeCell ref="BK75:BT75"/>
    <mergeCell ref="F77:AV77"/>
    <mergeCell ref="BK77:BT77"/>
    <mergeCell ref="F79:AV79"/>
    <mergeCell ref="BK79:BT79"/>
    <mergeCell ref="F51:AV51"/>
    <mergeCell ref="BK51:BT51"/>
    <mergeCell ref="F53:AV53"/>
    <mergeCell ref="BK53:BT53"/>
    <mergeCell ref="BH40:BJ40"/>
    <mergeCell ref="F49:AV49"/>
    <mergeCell ref="BK49:BT49"/>
    <mergeCell ref="F40:AV40"/>
    <mergeCell ref="AX40:AZ40"/>
    <mergeCell ref="BK40:BT40"/>
    <mergeCell ref="E44:AU44"/>
    <mergeCell ref="F45:AW45"/>
    <mergeCell ref="BK45:BT45"/>
    <mergeCell ref="F47:AV47"/>
    <mergeCell ref="BK47:BT47"/>
    <mergeCell ref="E29:AW29"/>
    <mergeCell ref="BH29:BJ29"/>
    <mergeCell ref="BK29:BT29"/>
    <mergeCell ref="E31:AW31"/>
    <mergeCell ref="BH31:BJ31"/>
    <mergeCell ref="BK31:BT31"/>
    <mergeCell ref="BH38:BJ38"/>
    <mergeCell ref="F38:AV38"/>
    <mergeCell ref="AX38:AZ38"/>
    <mergeCell ref="BK38:BT38"/>
    <mergeCell ref="E1:Q1"/>
    <mergeCell ref="R5:AN6"/>
    <mergeCell ref="BA7:BQ7"/>
    <mergeCell ref="BS7:BU7"/>
    <mergeCell ref="BK8:BT8"/>
    <mergeCell ref="AA8:BG8"/>
    <mergeCell ref="BH23:BJ23"/>
    <mergeCell ref="BK23:BT23"/>
    <mergeCell ref="E25:AW25"/>
    <mergeCell ref="BH25:BJ25"/>
    <mergeCell ref="BK25:BT25"/>
    <mergeCell ref="BK17:BT17"/>
    <mergeCell ref="BK19:BT19"/>
    <mergeCell ref="BK21:BT21"/>
    <mergeCell ref="E17:AW17"/>
    <mergeCell ref="E19:AW19"/>
    <mergeCell ref="E21:AW21"/>
  </mergeCells>
  <dataValidations count="1">
    <dataValidation type="decimal" allowBlank="1" showInputMessage="1" showErrorMessage="1" errorTitle="EÜR - Zusätzliche Angaben" error="Hier bitte nur positive Werte bis maximal 999.999 Euro eingeben." sqref="BK25:BT25 BK38:BT38 BK36:BT36 BK69:BT69 BK71:BT71 BK75:BT75 BK40:BT40 AF41:AO41" xr:uid="{F25BF584-93B0-46B8-88EA-EE7CBCE9605D}">
      <formula1>0</formula1>
      <formula2>999999</formula2>
    </dataValidation>
  </dataValidations>
  <printOptions horizontalCentered="1"/>
  <pageMargins left="0.39370078740157483" right="0" top="0.39370078740157483" bottom="0" header="0" footer="0"/>
  <pageSetup paperSize="9" orientation="portrait" r:id="rId1"/>
  <headerFooter alignWithMargins="0"/>
  <ignoredErrors>
    <ignoredError sqref="BI45 BI47 BI49 BI51 BI53 BI55 BI57 BI59 BI6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tnDrucken">
              <controlPr defaultSize="0" print="0" autoFill="0" autoPict="0" macro="[0]!mkr_Drucken">
                <anchor moveWithCells="1">
                  <from>
                    <xdr:col>1</xdr:col>
                    <xdr:colOff>28575</xdr:colOff>
                    <xdr:row>0</xdr:row>
                    <xdr:rowOff>19050</xdr:rowOff>
                  </from>
                  <to>
                    <xdr:col>4</xdr:col>
                    <xdr:colOff>95250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btnAuswahl">
              <controlPr defaultSize="0" print="0" autoFill="0" autoPict="0" macro="[0]!mkr_AB_Einnahmen">
                <anchor moveWithCells="1">
                  <from>
                    <xdr:col>4</xdr:col>
                    <xdr:colOff>114300</xdr:colOff>
                    <xdr:row>0</xdr:row>
                    <xdr:rowOff>28575</xdr:rowOff>
                  </from>
                  <to>
                    <xdr:col>15</xdr:col>
                    <xdr:colOff>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btnAuswahl">
              <controlPr defaultSize="0" print="0" autoFill="0" autoPict="0" macro="[0]!mkr_AB_Ausgaben">
                <anchor moveWithCells="1">
                  <from>
                    <xdr:col>15</xdr:col>
                    <xdr:colOff>19050</xdr:colOff>
                    <xdr:row>0</xdr:row>
                    <xdr:rowOff>28575</xdr:rowOff>
                  </from>
                  <to>
                    <xdr:col>26</xdr:col>
                    <xdr:colOff>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Button 4">
              <controlPr defaultSize="0" print="0" autoFill="0" autoPict="0" macro="[0]!mkr_AB_Anlageverzeichnis">
                <anchor moveWithCells="1">
                  <from>
                    <xdr:col>26</xdr:col>
                    <xdr:colOff>19050</xdr:colOff>
                    <xdr:row>0</xdr:row>
                    <xdr:rowOff>28575</xdr:rowOff>
                  </from>
                  <to>
                    <xdr:col>38</xdr:col>
                    <xdr:colOff>9525</xdr:colOff>
                    <xdr:row>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theme="5" tint="0.59999389629810485"/>
    <pageSetUpPr fitToPage="1"/>
  </sheetPr>
  <dimension ref="A1:BZ172"/>
  <sheetViews>
    <sheetView showGridLines="0" showRowColHeaders="0" zoomScale="120" zoomScaleNormal="120" workbookViewId="0">
      <pane ySplit="1" topLeftCell="A2" activePane="bottomLeft" state="frozenSplit"/>
      <selection activeCell="CC43" sqref="CC43"/>
      <selection pane="bottomLeft" activeCell="A2" sqref="A2"/>
    </sheetView>
  </sheetViews>
  <sheetFormatPr baseColWidth="10" defaultColWidth="11.42578125" defaultRowHeight="27" customHeight="1" x14ac:dyDescent="0.2"/>
  <cols>
    <col min="1" max="1" width="0.85546875" style="27" customWidth="1"/>
    <col min="2" max="2" width="2.42578125" style="27" customWidth="1"/>
    <col min="3" max="4" width="2.7109375" style="27" customWidth="1"/>
    <col min="5" max="5" width="3.28515625" style="27" bestFit="1" customWidth="1"/>
    <col min="6" max="6" width="2.28515625" style="27" customWidth="1"/>
    <col min="7" max="7" width="0.42578125" style="27" customWidth="1"/>
    <col min="8" max="8" width="2" style="27" customWidth="1"/>
    <col min="9" max="9" width="0.7109375" style="27" customWidth="1"/>
    <col min="10" max="10" width="1.85546875" style="27" customWidth="1"/>
    <col min="11" max="11" width="0.7109375" style="27" customWidth="1"/>
    <col min="12" max="12" width="1.85546875" style="27" customWidth="1"/>
    <col min="13" max="13" width="0.7109375" style="27" customWidth="1"/>
    <col min="14" max="14" width="1.7109375" style="27" customWidth="1"/>
    <col min="15" max="15" width="0.7109375" style="27" customWidth="1"/>
    <col min="16" max="16" width="2" style="27" customWidth="1"/>
    <col min="17" max="17" width="0.85546875" style="27" customWidth="1"/>
    <col min="18" max="18" width="2" style="27" customWidth="1"/>
    <col min="19" max="19" width="0.7109375" style="27" customWidth="1"/>
    <col min="20" max="20" width="2" style="27" customWidth="1"/>
    <col min="21" max="21" width="1" style="27" customWidth="1"/>
    <col min="22" max="22" width="1.140625" style="27" customWidth="1"/>
    <col min="23" max="23" width="0.85546875" style="27" customWidth="1"/>
    <col min="24" max="24" width="1.7109375" style="27" customWidth="1"/>
    <col min="25" max="25" width="0.85546875" style="27" customWidth="1"/>
    <col min="26" max="26" width="2" style="27" customWidth="1"/>
    <col min="27" max="27" width="1.42578125" style="27" customWidth="1"/>
    <col min="28" max="28" width="1.140625" style="27" customWidth="1"/>
    <col min="29" max="29" width="0.7109375" style="27" customWidth="1"/>
    <col min="30" max="30" width="1.7109375" style="27" customWidth="1"/>
    <col min="31" max="31" width="0.7109375" style="27" customWidth="1"/>
    <col min="32" max="33" width="1.85546875" style="27" customWidth="1"/>
    <col min="34" max="34" width="0.7109375" style="27" customWidth="1"/>
    <col min="35" max="35" width="0.5703125" style="27" customWidth="1"/>
    <col min="36" max="36" width="1.85546875" style="27" customWidth="1"/>
    <col min="37" max="37" width="0.85546875" style="27" customWidth="1"/>
    <col min="38" max="38" width="1.85546875" style="27" customWidth="1"/>
    <col min="39" max="39" width="0.85546875" style="27" customWidth="1"/>
    <col min="40" max="40" width="1.85546875" style="27" customWidth="1"/>
    <col min="41" max="41" width="0.85546875" style="27" customWidth="1"/>
    <col min="42" max="42" width="1.85546875" style="27" customWidth="1"/>
    <col min="43" max="43" width="0.7109375" style="27" customWidth="1"/>
    <col min="44" max="44" width="2" style="27" customWidth="1"/>
    <col min="45" max="45" width="0.7109375" style="27" customWidth="1"/>
    <col min="46" max="46" width="1.85546875" style="27" customWidth="1"/>
    <col min="47" max="47" width="0.5703125" style="27" customWidth="1"/>
    <col min="48" max="48" width="2" style="27" customWidth="1"/>
    <col min="49" max="49" width="0.5703125" style="27" customWidth="1"/>
    <col min="50" max="50" width="1.85546875" style="27" customWidth="1"/>
    <col min="51" max="51" width="0.85546875" style="27" customWidth="1"/>
    <col min="52" max="52" width="1.85546875" style="27" customWidth="1"/>
    <col min="53" max="53" width="0.7109375" style="27" customWidth="1"/>
    <col min="54" max="54" width="1.85546875" style="27" customWidth="1"/>
    <col min="55" max="55" width="0.7109375" style="27" customWidth="1"/>
    <col min="56" max="57" width="1.85546875" style="27" customWidth="1"/>
    <col min="58" max="58" width="1.140625" style="27" customWidth="1"/>
    <col min="59" max="59" width="0.85546875" style="27" customWidth="1"/>
    <col min="60" max="60" width="1.5703125" style="27" customWidth="1"/>
    <col min="61" max="61" width="0.85546875" style="27" customWidth="1"/>
    <col min="62" max="62" width="2.85546875" style="27" customWidth="1"/>
    <col min="63" max="63" width="0.7109375" style="27" customWidth="1"/>
    <col min="64" max="64" width="1.7109375" style="27" customWidth="1"/>
    <col min="65" max="65" width="0.7109375" style="27" customWidth="1"/>
    <col min="66" max="66" width="1.7109375" style="27" customWidth="1"/>
    <col min="67" max="67" width="0.7109375" style="27" customWidth="1"/>
    <col min="68" max="68" width="0.85546875" style="27" customWidth="1"/>
    <col min="69" max="69" width="2" style="27" customWidth="1"/>
    <col min="70" max="70" width="1.85546875" style="27" customWidth="1"/>
    <col min="71" max="71" width="0.7109375" style="27" customWidth="1"/>
    <col min="72" max="72" width="1.85546875" style="27" customWidth="1"/>
    <col min="73" max="73" width="0.7109375" style="27" customWidth="1"/>
    <col min="74" max="74" width="1.85546875" style="27" customWidth="1"/>
    <col min="75" max="77" width="2.42578125" style="27" customWidth="1"/>
    <col min="78" max="78" width="0.85546875" style="27" customWidth="1"/>
    <col min="79" max="16384" width="11.42578125" style="27"/>
  </cols>
  <sheetData>
    <row r="1" spans="1:78" ht="18" customHeight="1" x14ac:dyDescent="0.2">
      <c r="A1" s="26"/>
      <c r="B1" s="26"/>
      <c r="C1" s="26"/>
      <c r="D1" s="26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 ht="4.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8" ht="10.5" customHeight="1" x14ac:dyDescent="0.2">
      <c r="A3" s="26"/>
      <c r="B3" s="234"/>
      <c r="C3" s="234"/>
      <c r="D3" s="234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6"/>
    </row>
    <row r="4" spans="1:78" ht="8.25" customHeight="1" x14ac:dyDescent="0.2">
      <c r="A4" s="26"/>
      <c r="B4" s="234"/>
      <c r="C4" s="234"/>
      <c r="D4" s="234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6"/>
    </row>
    <row r="5" spans="1:78" ht="3" customHeight="1" thickBot="1" x14ac:dyDescent="0.25">
      <c r="A5" s="26"/>
      <c r="B5" s="28"/>
      <c r="C5" s="28"/>
      <c r="D5" s="28"/>
      <c r="E5" s="28"/>
      <c r="F5" s="28"/>
      <c r="G5" s="28"/>
      <c r="H5" s="52"/>
      <c r="I5" s="53"/>
      <c r="J5" s="53"/>
      <c r="K5" s="53"/>
      <c r="L5" s="53"/>
      <c r="M5" s="53"/>
      <c r="N5" s="53"/>
      <c r="O5" s="53"/>
      <c r="P5" s="60"/>
      <c r="Q5" s="60"/>
      <c r="R5" s="60"/>
      <c r="S5" s="479" t="str">
        <f>+IF(Stammdaten!AE12="","",Stammdaten!AE12)</f>
        <v>1232 / 456 / 789</v>
      </c>
      <c r="T5" s="480"/>
      <c r="U5" s="480"/>
      <c r="V5" s="480"/>
      <c r="W5" s="480"/>
      <c r="X5" s="480"/>
      <c r="Y5" s="480"/>
      <c r="Z5" s="480"/>
      <c r="AA5" s="480"/>
      <c r="AB5" s="480"/>
      <c r="AC5" s="480"/>
      <c r="AD5" s="480"/>
      <c r="AE5" s="480"/>
      <c r="AF5" s="480"/>
      <c r="AG5" s="480"/>
      <c r="AH5" s="480"/>
      <c r="AI5" s="480"/>
      <c r="AJ5" s="480"/>
      <c r="AK5" s="480"/>
      <c r="AL5" s="480"/>
      <c r="AM5" s="480"/>
      <c r="AN5" s="480"/>
      <c r="AO5" s="481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6"/>
    </row>
    <row r="6" spans="1:78" ht="13.5" customHeight="1" x14ac:dyDescent="0.2">
      <c r="A6" s="26"/>
      <c r="B6" s="28"/>
      <c r="C6" s="28"/>
      <c r="D6" s="28"/>
      <c r="E6" s="48"/>
      <c r="F6" s="28"/>
      <c r="G6" s="28"/>
      <c r="H6" s="54"/>
      <c r="I6" s="55"/>
      <c r="J6" s="55"/>
      <c r="K6" s="55"/>
      <c r="L6" s="55"/>
      <c r="M6" s="55"/>
      <c r="N6" s="55"/>
      <c r="O6" s="55"/>
      <c r="P6" s="56"/>
      <c r="Q6" s="56"/>
      <c r="R6" s="56"/>
      <c r="S6" s="482"/>
      <c r="T6" s="482"/>
      <c r="U6" s="482"/>
      <c r="V6" s="482"/>
      <c r="W6" s="482"/>
      <c r="X6" s="482"/>
      <c r="Y6" s="482"/>
      <c r="Z6" s="482"/>
      <c r="AA6" s="482"/>
      <c r="AB6" s="482"/>
      <c r="AC6" s="482"/>
      <c r="AD6" s="482"/>
      <c r="AE6" s="482"/>
      <c r="AF6" s="482"/>
      <c r="AG6" s="482"/>
      <c r="AH6" s="482"/>
      <c r="AI6" s="482"/>
      <c r="AJ6" s="482"/>
      <c r="AK6" s="482"/>
      <c r="AL6" s="482"/>
      <c r="AM6" s="482"/>
      <c r="AN6" s="482"/>
      <c r="AO6" s="483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30"/>
      <c r="BX6" s="28"/>
      <c r="BY6" s="28"/>
      <c r="BZ6" s="26"/>
    </row>
    <row r="7" spans="1:78" ht="9" customHeight="1" x14ac:dyDescent="0.2">
      <c r="A7" s="26"/>
      <c r="B7" s="28"/>
      <c r="C7" s="28"/>
      <c r="D7" s="28"/>
      <c r="E7" s="28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8"/>
      <c r="BW7" s="28"/>
      <c r="BX7" s="28"/>
      <c r="BY7" s="28"/>
      <c r="BZ7" s="26"/>
    </row>
    <row r="8" spans="1:78" ht="16.5" customHeight="1" x14ac:dyDescent="0.2">
      <c r="A8" s="26"/>
      <c r="B8" s="28"/>
      <c r="C8" s="28"/>
      <c r="D8" s="28"/>
      <c r="E8" s="28" t="s">
        <v>437</v>
      </c>
      <c r="F8" s="34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2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23" t="s">
        <v>468</v>
      </c>
      <c r="BJ8" s="33"/>
      <c r="BK8" s="405">
        <f ca="1">+'Seite 2'!BK96</f>
        <v>7176.64</v>
      </c>
      <c r="BL8" s="405"/>
      <c r="BM8" s="405"/>
      <c r="BN8" s="405"/>
      <c r="BO8" s="405"/>
      <c r="BP8" s="405"/>
      <c r="BQ8" s="405"/>
      <c r="BR8" s="405"/>
      <c r="BS8" s="405"/>
      <c r="BT8" s="405"/>
      <c r="BU8" s="405"/>
      <c r="BV8" s="35"/>
      <c r="BW8" s="28"/>
      <c r="BX8" s="28"/>
      <c r="BY8" s="28"/>
      <c r="BZ8" s="26"/>
    </row>
    <row r="9" spans="1:78" ht="4.5" customHeight="1" x14ac:dyDescent="0.2">
      <c r="A9" s="26"/>
      <c r="B9" s="28"/>
      <c r="C9" s="28"/>
      <c r="D9" s="28"/>
      <c r="E9" s="28"/>
      <c r="F9" s="34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5"/>
      <c r="BW9" s="28"/>
      <c r="BX9" s="28"/>
      <c r="BY9" s="28"/>
      <c r="BZ9" s="26"/>
    </row>
    <row r="10" spans="1:78" ht="4.5" customHeight="1" x14ac:dyDescent="0.2">
      <c r="A10" s="26"/>
      <c r="B10" s="28"/>
      <c r="C10" s="28"/>
      <c r="D10" s="28"/>
      <c r="E10" s="28"/>
      <c r="F10" s="3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9"/>
      <c r="BW10" s="28"/>
      <c r="BX10" s="28"/>
      <c r="BY10" s="28"/>
      <c r="BZ10" s="26"/>
    </row>
    <row r="11" spans="1:78" ht="6" customHeight="1" x14ac:dyDescent="0.2">
      <c r="A11" s="26"/>
      <c r="B11" s="28"/>
      <c r="C11" s="61"/>
      <c r="D11" s="61"/>
      <c r="E11" s="61"/>
      <c r="F11" s="66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67"/>
      <c r="BW11" s="61"/>
      <c r="BX11" s="61"/>
      <c r="BY11" s="61"/>
      <c r="BZ11" s="26"/>
    </row>
    <row r="12" spans="1:78" ht="10.5" customHeight="1" x14ac:dyDescent="0.2">
      <c r="A12" s="26"/>
      <c r="B12" s="28"/>
      <c r="C12" s="61"/>
      <c r="D12" s="61"/>
      <c r="E12" s="61"/>
      <c r="F12" s="488" t="s">
        <v>312</v>
      </c>
      <c r="G12" s="475"/>
      <c r="H12" s="475"/>
      <c r="I12" s="475"/>
      <c r="J12" s="475"/>
      <c r="K12" s="475"/>
      <c r="L12" s="475"/>
      <c r="M12" s="475"/>
      <c r="N12" s="475"/>
      <c r="O12" s="475"/>
      <c r="P12" s="475"/>
      <c r="Q12" s="475"/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108"/>
      <c r="AM12" s="108"/>
      <c r="AN12" s="108"/>
      <c r="AO12" s="108"/>
      <c r="AP12" s="108"/>
      <c r="AQ12" s="108"/>
      <c r="AR12" s="108"/>
      <c r="AS12" s="86"/>
      <c r="AT12" s="86" t="s">
        <v>228</v>
      </c>
      <c r="AU12" s="86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86" t="s">
        <v>229</v>
      </c>
      <c r="BM12" s="111"/>
      <c r="BN12" s="111"/>
      <c r="BO12" s="111"/>
      <c r="BP12" s="111"/>
      <c r="BQ12" s="111"/>
      <c r="BR12" s="111"/>
      <c r="BS12" s="111"/>
      <c r="BT12" s="111"/>
      <c r="BU12" s="108"/>
      <c r="BV12" s="67"/>
      <c r="BW12" s="61"/>
      <c r="BX12" s="61"/>
      <c r="BY12" s="61"/>
      <c r="BZ12" s="26"/>
    </row>
    <row r="13" spans="1:78" ht="6" customHeight="1" x14ac:dyDescent="0.2">
      <c r="A13" s="26"/>
      <c r="B13" s="28"/>
      <c r="C13" s="61"/>
      <c r="D13" s="61"/>
      <c r="E13" s="61"/>
      <c r="F13" s="66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67"/>
      <c r="BW13" s="61"/>
      <c r="BX13" s="61"/>
      <c r="BY13" s="61"/>
      <c r="BZ13" s="26"/>
    </row>
    <row r="14" spans="1:78" ht="13.15" customHeight="1" x14ac:dyDescent="0.2">
      <c r="A14" s="26"/>
      <c r="B14" s="28"/>
      <c r="C14" s="61"/>
      <c r="D14" s="61"/>
      <c r="E14" s="61">
        <v>62</v>
      </c>
      <c r="F14" s="66"/>
      <c r="G14" s="108"/>
      <c r="H14" s="461" t="s">
        <v>230</v>
      </c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1"/>
      <c r="V14" s="461"/>
      <c r="W14" s="461"/>
      <c r="X14" s="461"/>
      <c r="Y14" s="461"/>
      <c r="Z14" s="461"/>
      <c r="AA14" s="461"/>
      <c r="AB14" s="461"/>
      <c r="AC14" s="461"/>
      <c r="AD14" s="461"/>
      <c r="AE14" s="461"/>
      <c r="AF14" s="461"/>
      <c r="AG14" s="461"/>
      <c r="AH14" s="461"/>
      <c r="AI14" s="461"/>
      <c r="AJ14" s="461"/>
      <c r="AK14" s="461"/>
      <c r="AL14" s="461"/>
      <c r="AM14" s="461"/>
      <c r="AN14" s="461"/>
      <c r="AO14" s="461"/>
      <c r="AP14" s="461"/>
      <c r="AQ14" s="108"/>
      <c r="AR14" s="108"/>
      <c r="AS14" s="108"/>
      <c r="AT14" s="111" t="s">
        <v>231</v>
      </c>
      <c r="AU14" s="467"/>
      <c r="AV14" s="467"/>
      <c r="AW14" s="467"/>
      <c r="AX14" s="467"/>
      <c r="AY14" s="467"/>
      <c r="AZ14" s="467"/>
      <c r="BA14" s="467"/>
      <c r="BB14" s="467"/>
      <c r="BC14" s="467"/>
      <c r="BD14" s="467"/>
      <c r="BE14" s="108"/>
      <c r="BF14" s="108"/>
      <c r="BG14" s="108"/>
      <c r="BH14" s="108"/>
      <c r="BI14" s="108"/>
      <c r="BJ14" s="111" t="s">
        <v>232</v>
      </c>
      <c r="BK14" s="108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67"/>
      <c r="BW14" s="61"/>
      <c r="BX14" s="61"/>
      <c r="BY14" s="61"/>
      <c r="BZ14" s="26"/>
    </row>
    <row r="15" spans="1:78" ht="4.1500000000000004" customHeight="1" x14ac:dyDescent="0.2">
      <c r="A15" s="26"/>
      <c r="B15" s="28"/>
      <c r="C15" s="61"/>
      <c r="D15" s="61"/>
      <c r="E15" s="61"/>
      <c r="F15" s="66"/>
      <c r="G15" s="10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67"/>
      <c r="BW15" s="61"/>
      <c r="BX15" s="61"/>
      <c r="BY15" s="61"/>
      <c r="BZ15" s="26"/>
    </row>
    <row r="16" spans="1:78" ht="13.15" customHeight="1" x14ac:dyDescent="0.2">
      <c r="A16" s="26"/>
      <c r="B16" s="28"/>
      <c r="C16" s="61"/>
      <c r="D16" s="61"/>
      <c r="E16" s="61">
        <v>63</v>
      </c>
      <c r="F16" s="66"/>
      <c r="G16" s="108"/>
      <c r="H16" s="461" t="s">
        <v>234</v>
      </c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1"/>
      <c r="AG16" s="461"/>
      <c r="AH16" s="461"/>
      <c r="AI16" s="461"/>
      <c r="AJ16" s="461"/>
      <c r="AK16" s="461"/>
      <c r="AL16" s="461"/>
      <c r="AM16" s="461"/>
      <c r="AN16" s="461"/>
      <c r="AO16" s="461"/>
      <c r="AP16" s="461"/>
      <c r="AQ16" s="108"/>
      <c r="AR16" s="108"/>
      <c r="AS16" s="108"/>
      <c r="AT16" s="111" t="s">
        <v>235</v>
      </c>
      <c r="AU16" s="405">
        <f>+SUM(Bewirtungskosten!P5:P200)</f>
        <v>150</v>
      </c>
      <c r="AV16" s="405"/>
      <c r="AW16" s="405"/>
      <c r="AX16" s="405"/>
      <c r="AY16" s="405"/>
      <c r="AZ16" s="405"/>
      <c r="BA16" s="405"/>
      <c r="BB16" s="405"/>
      <c r="BC16" s="405"/>
      <c r="BD16" s="405"/>
      <c r="BE16" s="108"/>
      <c r="BF16" s="108"/>
      <c r="BG16" s="108"/>
      <c r="BH16" s="108"/>
      <c r="BI16" s="108"/>
      <c r="BJ16" s="111" t="s">
        <v>236</v>
      </c>
      <c r="BK16" s="108"/>
      <c r="BL16" s="405">
        <f>+SUM(Bewirtungskosten!Q5:Q200)</f>
        <v>350</v>
      </c>
      <c r="BM16" s="405"/>
      <c r="BN16" s="405"/>
      <c r="BO16" s="405"/>
      <c r="BP16" s="405"/>
      <c r="BQ16" s="405"/>
      <c r="BR16" s="405"/>
      <c r="BS16" s="405"/>
      <c r="BT16" s="405"/>
      <c r="BU16" s="405"/>
      <c r="BV16" s="67"/>
      <c r="BW16" s="61"/>
      <c r="BX16" s="61"/>
      <c r="BY16" s="61"/>
      <c r="BZ16" s="26"/>
    </row>
    <row r="17" spans="1:78" ht="4.1500000000000004" customHeight="1" x14ac:dyDescent="0.2">
      <c r="A17" s="26"/>
      <c r="B17" s="28"/>
      <c r="C17" s="61"/>
      <c r="D17" s="61"/>
      <c r="E17" s="61"/>
      <c r="F17" s="66"/>
      <c r="G17" s="10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67"/>
      <c r="BW17" s="61"/>
      <c r="BX17" s="61"/>
      <c r="BY17" s="61"/>
      <c r="BZ17" s="26"/>
    </row>
    <row r="18" spans="1:78" ht="13.15" customHeight="1" x14ac:dyDescent="0.2">
      <c r="A18" s="26"/>
      <c r="B18" s="28"/>
      <c r="C18" s="61"/>
      <c r="D18" s="61"/>
      <c r="E18" s="61">
        <v>64</v>
      </c>
      <c r="F18" s="113"/>
      <c r="G18" s="108"/>
      <c r="H18" s="461" t="s">
        <v>238</v>
      </c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11" t="s">
        <v>239</v>
      </c>
      <c r="BK18" s="108"/>
      <c r="BL18" s="467"/>
      <c r="BM18" s="467"/>
      <c r="BN18" s="467"/>
      <c r="BO18" s="467"/>
      <c r="BP18" s="467"/>
      <c r="BQ18" s="467"/>
      <c r="BR18" s="467"/>
      <c r="BS18" s="467"/>
      <c r="BT18" s="467"/>
      <c r="BU18" s="467"/>
      <c r="BV18" s="67"/>
      <c r="BW18" s="61"/>
      <c r="BX18" s="61"/>
      <c r="BY18" s="61"/>
      <c r="BZ18" s="26"/>
    </row>
    <row r="19" spans="1:78" ht="4.1500000000000004" customHeight="1" x14ac:dyDescent="0.2">
      <c r="A19" s="26"/>
      <c r="B19" s="28"/>
      <c r="C19" s="61"/>
      <c r="D19" s="61"/>
      <c r="E19" s="61"/>
      <c r="F19" s="66"/>
      <c r="G19" s="10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67"/>
      <c r="BW19" s="61"/>
      <c r="BX19" s="61"/>
      <c r="BY19" s="61"/>
      <c r="BZ19" s="26"/>
    </row>
    <row r="20" spans="1:78" ht="13.15" customHeight="1" x14ac:dyDescent="0.2">
      <c r="A20" s="26"/>
      <c r="B20" s="28"/>
      <c r="C20" s="61"/>
      <c r="D20" s="61"/>
      <c r="E20" s="61">
        <v>65</v>
      </c>
      <c r="F20" s="66"/>
      <c r="G20" s="108"/>
      <c r="H20" s="461" t="s">
        <v>241</v>
      </c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  <c r="AE20" s="461"/>
      <c r="AF20" s="461"/>
      <c r="AG20" s="461"/>
      <c r="AH20" s="461"/>
      <c r="AI20" s="461"/>
      <c r="AJ20" s="461"/>
      <c r="AK20" s="461"/>
      <c r="AL20" s="461"/>
      <c r="AM20" s="461"/>
      <c r="AN20" s="461"/>
      <c r="AO20" s="461"/>
      <c r="AP20" s="461"/>
      <c r="AQ20" s="108"/>
      <c r="AR20" s="108"/>
      <c r="AS20" s="108"/>
      <c r="AT20" s="111" t="s">
        <v>242</v>
      </c>
      <c r="AU20" s="467"/>
      <c r="AV20" s="467"/>
      <c r="AW20" s="467"/>
      <c r="AX20" s="467"/>
      <c r="AY20" s="467"/>
      <c r="AZ20" s="467"/>
      <c r="BA20" s="467"/>
      <c r="BB20" s="467"/>
      <c r="BC20" s="467"/>
      <c r="BD20" s="467"/>
      <c r="BE20" s="108"/>
      <c r="BF20" s="108"/>
      <c r="BG20" s="108"/>
      <c r="BH20" s="108"/>
      <c r="BI20" s="108"/>
      <c r="BJ20" s="111" t="s">
        <v>191</v>
      </c>
      <c r="BK20" s="108"/>
      <c r="BL20" s="467"/>
      <c r="BM20" s="467"/>
      <c r="BN20" s="467"/>
      <c r="BO20" s="467"/>
      <c r="BP20" s="467"/>
      <c r="BQ20" s="467"/>
      <c r="BR20" s="467"/>
      <c r="BS20" s="467"/>
      <c r="BT20" s="467"/>
      <c r="BU20" s="467"/>
      <c r="BV20" s="67"/>
      <c r="BW20" s="61"/>
      <c r="BX20" s="61"/>
      <c r="BY20" s="61"/>
      <c r="BZ20" s="26"/>
    </row>
    <row r="21" spans="1:78" ht="4.1500000000000004" customHeight="1" x14ac:dyDescent="0.2">
      <c r="A21" s="26"/>
      <c r="B21" s="28"/>
      <c r="C21" s="61"/>
      <c r="D21" s="61"/>
      <c r="E21" s="61"/>
      <c r="F21" s="66"/>
      <c r="G21" s="10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67"/>
      <c r="BW21" s="61"/>
      <c r="BX21" s="61"/>
      <c r="BY21" s="61"/>
      <c r="BZ21" s="26"/>
    </row>
    <row r="22" spans="1:78" ht="13.15" customHeight="1" x14ac:dyDescent="0.2">
      <c r="A22" s="26"/>
      <c r="B22" s="28"/>
      <c r="C22" s="61"/>
      <c r="D22" s="61"/>
      <c r="E22" s="61">
        <v>66</v>
      </c>
      <c r="F22" s="113"/>
      <c r="G22" s="108"/>
      <c r="H22" s="461" t="s">
        <v>469</v>
      </c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61"/>
      <c r="AA22" s="461"/>
      <c r="AB22" s="461"/>
      <c r="AC22" s="461"/>
      <c r="AD22" s="461"/>
      <c r="AE22" s="461"/>
      <c r="AF22" s="461"/>
      <c r="AG22" s="461"/>
      <c r="AH22" s="461"/>
      <c r="AI22" s="461"/>
      <c r="AJ22" s="461"/>
      <c r="AK22" s="461"/>
      <c r="AL22" s="461"/>
      <c r="AM22" s="461"/>
      <c r="AN22" s="461"/>
      <c r="AO22" s="461"/>
      <c r="AP22" s="461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464">
        <v>163</v>
      </c>
      <c r="BJ22" s="464"/>
      <c r="BK22" s="108"/>
      <c r="BL22" s="467"/>
      <c r="BM22" s="467"/>
      <c r="BN22" s="467"/>
      <c r="BO22" s="467"/>
      <c r="BP22" s="467"/>
      <c r="BQ22" s="467"/>
      <c r="BR22" s="467"/>
      <c r="BS22" s="467"/>
      <c r="BT22" s="467"/>
      <c r="BU22" s="467"/>
      <c r="BV22" s="67"/>
      <c r="BW22" s="61"/>
      <c r="BX22" s="61"/>
      <c r="BY22" s="61"/>
      <c r="BZ22" s="26"/>
    </row>
    <row r="23" spans="1:78" ht="4.1500000000000004" customHeight="1" x14ac:dyDescent="0.2">
      <c r="A23" s="26"/>
      <c r="B23" s="28"/>
      <c r="C23" s="61"/>
      <c r="D23" s="61"/>
      <c r="E23" s="61"/>
      <c r="F23" s="66"/>
      <c r="G23" s="10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67"/>
      <c r="BW23" s="61"/>
      <c r="BX23" s="61"/>
      <c r="BY23" s="61"/>
      <c r="BZ23" s="26"/>
    </row>
    <row r="24" spans="1:78" ht="13.15" customHeight="1" x14ac:dyDescent="0.2">
      <c r="A24" s="26"/>
      <c r="B24" s="28"/>
      <c r="C24" s="61"/>
      <c r="D24" s="61"/>
      <c r="E24" s="61">
        <v>67</v>
      </c>
      <c r="F24" s="66"/>
      <c r="G24" s="108"/>
      <c r="H24" s="461" t="s">
        <v>244</v>
      </c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61"/>
      <c r="AA24" s="461"/>
      <c r="AB24" s="461"/>
      <c r="AC24" s="461"/>
      <c r="AD24" s="461"/>
      <c r="AE24" s="461"/>
      <c r="AF24" s="461"/>
      <c r="AG24" s="461"/>
      <c r="AH24" s="461"/>
      <c r="AI24" s="461"/>
      <c r="AJ24" s="461"/>
      <c r="AK24" s="461"/>
      <c r="AL24" s="461"/>
      <c r="AM24" s="461"/>
      <c r="AN24" s="461"/>
      <c r="AO24" s="461"/>
      <c r="AP24" s="461"/>
      <c r="AQ24" s="108"/>
      <c r="AR24" s="108"/>
      <c r="AS24" s="108"/>
      <c r="AT24" s="111" t="s">
        <v>245</v>
      </c>
      <c r="AU24" s="467"/>
      <c r="AV24" s="467"/>
      <c r="AW24" s="467"/>
      <c r="AX24" s="467"/>
      <c r="AY24" s="467"/>
      <c r="AZ24" s="467"/>
      <c r="BA24" s="467"/>
      <c r="BB24" s="467"/>
      <c r="BC24" s="467"/>
      <c r="BD24" s="467"/>
      <c r="BE24" s="108"/>
      <c r="BF24" s="108"/>
      <c r="BG24" s="108"/>
      <c r="BH24" s="108"/>
      <c r="BI24" s="108"/>
      <c r="BJ24" s="111" t="s">
        <v>246</v>
      </c>
      <c r="BK24" s="108"/>
      <c r="BL24" s="467"/>
      <c r="BM24" s="467"/>
      <c r="BN24" s="467"/>
      <c r="BO24" s="467"/>
      <c r="BP24" s="467"/>
      <c r="BQ24" s="467"/>
      <c r="BR24" s="467"/>
      <c r="BS24" s="467"/>
      <c r="BT24" s="467"/>
      <c r="BU24" s="467"/>
      <c r="BV24" s="67"/>
      <c r="BW24" s="61"/>
      <c r="BX24" s="61"/>
      <c r="BY24" s="61"/>
      <c r="BZ24" s="26"/>
    </row>
    <row r="25" spans="1:78" ht="5.25" customHeight="1" x14ac:dyDescent="0.2">
      <c r="A25" s="26"/>
      <c r="B25" s="28"/>
      <c r="C25" s="61"/>
      <c r="D25" s="61"/>
      <c r="E25" s="61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83"/>
      <c r="BW25" s="61"/>
      <c r="BX25" s="61"/>
      <c r="BY25" s="61"/>
      <c r="BZ25" s="26"/>
    </row>
    <row r="26" spans="1:78" ht="20.25" customHeight="1" x14ac:dyDescent="0.2">
      <c r="A26" s="26"/>
      <c r="B26" s="28"/>
      <c r="C26" s="28"/>
      <c r="D26" s="28"/>
      <c r="E26" s="28"/>
      <c r="F26" s="499" t="s">
        <v>470</v>
      </c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  <c r="S26" s="500"/>
      <c r="T26" s="500"/>
      <c r="U26" s="500"/>
      <c r="V26" s="500"/>
      <c r="W26" s="500"/>
      <c r="X26" s="500"/>
      <c r="Y26" s="500"/>
      <c r="Z26" s="500"/>
      <c r="AA26" s="500"/>
      <c r="AB26" s="500"/>
      <c r="AC26" s="500"/>
      <c r="AD26" s="500"/>
      <c r="AE26" s="500"/>
      <c r="AF26" s="500"/>
      <c r="AG26" s="500"/>
      <c r="AH26" s="500"/>
      <c r="AI26" s="500"/>
      <c r="AJ26" s="500"/>
      <c r="AK26" s="500"/>
      <c r="AL26" s="500"/>
      <c r="AM26" s="500"/>
      <c r="AN26" s="500"/>
      <c r="AO26" s="500"/>
      <c r="AP26" s="500"/>
      <c r="AQ26" s="500"/>
      <c r="AR26" s="500"/>
      <c r="AS26" s="500"/>
      <c r="AT26" s="500"/>
      <c r="AU26" s="500"/>
      <c r="AV26" s="500"/>
      <c r="AW26" s="500"/>
      <c r="AX26" s="500"/>
      <c r="AY26" s="500"/>
      <c r="AZ26" s="500"/>
      <c r="BA26" s="500"/>
      <c r="BB26" s="500"/>
      <c r="BC26" s="500"/>
      <c r="BD26" s="500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5"/>
      <c r="BW26" s="28"/>
      <c r="BX26" s="28"/>
      <c r="BY26" s="28"/>
      <c r="BZ26" s="26"/>
    </row>
    <row r="27" spans="1:78" ht="16.5" customHeight="1" x14ac:dyDescent="0.2">
      <c r="A27" s="26"/>
      <c r="B27" s="28"/>
      <c r="C27" s="28"/>
      <c r="D27" s="28"/>
      <c r="E27" s="28">
        <v>68</v>
      </c>
      <c r="F27" s="34"/>
      <c r="G27" s="492" t="s">
        <v>247</v>
      </c>
      <c r="H27" s="492"/>
      <c r="I27" s="492"/>
      <c r="J27" s="492"/>
      <c r="K27" s="492"/>
      <c r="L27" s="492"/>
      <c r="M27" s="492"/>
      <c r="N27" s="492"/>
      <c r="O27" s="492"/>
      <c r="P27" s="492"/>
      <c r="Q27" s="492"/>
      <c r="R27" s="492"/>
      <c r="S27" s="492"/>
      <c r="T27" s="492"/>
      <c r="U27" s="492"/>
      <c r="V27" s="492"/>
      <c r="W27" s="492"/>
      <c r="X27" s="492"/>
      <c r="Y27" s="492"/>
      <c r="Z27" s="492"/>
      <c r="AA27" s="492"/>
      <c r="AB27" s="492"/>
      <c r="AC27" s="492"/>
      <c r="AD27" s="492"/>
      <c r="AE27" s="492"/>
      <c r="AF27" s="492"/>
      <c r="AG27" s="492"/>
      <c r="AH27" s="492"/>
      <c r="AI27" s="492"/>
      <c r="AJ27" s="492"/>
      <c r="AK27" s="492"/>
      <c r="AL27" s="492"/>
      <c r="AM27" s="492"/>
      <c r="AN27" s="492"/>
      <c r="AO27" s="492"/>
      <c r="AP27" s="492"/>
      <c r="AQ27" s="492"/>
      <c r="AR27" s="492"/>
      <c r="AS27" s="492"/>
      <c r="AT27" s="492"/>
      <c r="AU27" s="492"/>
      <c r="AV27" s="492"/>
      <c r="AW27" s="492"/>
      <c r="AX27" s="492"/>
      <c r="AY27" s="492"/>
      <c r="AZ27" s="492"/>
      <c r="BA27" s="492"/>
      <c r="BB27" s="492"/>
      <c r="BC27" s="492"/>
      <c r="BD27" s="492"/>
      <c r="BE27" s="492"/>
      <c r="BF27" s="492"/>
      <c r="BG27" s="33"/>
      <c r="BH27" s="40"/>
      <c r="BI27" s="40"/>
      <c r="BJ27" s="40" t="s">
        <v>248</v>
      </c>
      <c r="BK27" s="405">
        <f ca="1">+SUMIF(Ausgaben!$C$5:$N$200,E27,Ausgaben!$N$5:$N$200)</f>
        <v>999</v>
      </c>
      <c r="BL27" s="405"/>
      <c r="BM27" s="405"/>
      <c r="BN27" s="405"/>
      <c r="BO27" s="405"/>
      <c r="BP27" s="405"/>
      <c r="BQ27" s="405"/>
      <c r="BR27" s="405"/>
      <c r="BS27" s="405"/>
      <c r="BT27" s="405"/>
      <c r="BU27" s="405"/>
      <c r="BV27" s="35"/>
      <c r="BW27" s="28"/>
      <c r="BX27" s="28"/>
      <c r="BY27" s="28"/>
      <c r="BZ27" s="26"/>
    </row>
    <row r="28" spans="1:78" ht="3.75" customHeight="1" x14ac:dyDescent="0.2">
      <c r="A28" s="26"/>
      <c r="B28" s="28"/>
      <c r="C28" s="28"/>
      <c r="D28" s="28"/>
      <c r="E28" s="28"/>
      <c r="F28" s="34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5"/>
      <c r="BW28" s="28"/>
      <c r="BX28" s="28"/>
      <c r="BY28" s="28"/>
      <c r="BZ28" s="26"/>
    </row>
    <row r="29" spans="1:78" ht="16.5" customHeight="1" x14ac:dyDescent="0.2">
      <c r="A29" s="26"/>
      <c r="B29" s="28"/>
      <c r="C29" s="28"/>
      <c r="D29" s="28"/>
      <c r="E29" s="28">
        <v>69</v>
      </c>
      <c r="F29" s="34"/>
      <c r="G29" s="492" t="s">
        <v>249</v>
      </c>
      <c r="H29" s="492"/>
      <c r="I29" s="492"/>
      <c r="J29" s="492"/>
      <c r="K29" s="492"/>
      <c r="L29" s="492"/>
      <c r="M29" s="492"/>
      <c r="N29" s="492"/>
      <c r="O29" s="492"/>
      <c r="P29" s="492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2"/>
      <c r="AD29" s="492"/>
      <c r="AE29" s="492"/>
      <c r="AF29" s="492"/>
      <c r="AG29" s="492"/>
      <c r="AH29" s="492"/>
      <c r="AI29" s="492"/>
      <c r="AJ29" s="492"/>
      <c r="AK29" s="492"/>
      <c r="AL29" s="492"/>
      <c r="AM29" s="492"/>
      <c r="AN29" s="492"/>
      <c r="AO29" s="492"/>
      <c r="AP29" s="492"/>
      <c r="AQ29" s="492"/>
      <c r="AR29" s="492"/>
      <c r="AS29" s="492"/>
      <c r="AT29" s="492"/>
      <c r="AU29" s="492"/>
      <c r="AV29" s="492"/>
      <c r="AW29" s="492"/>
      <c r="AX29" s="492"/>
      <c r="AY29" s="492"/>
      <c r="AZ29" s="492"/>
      <c r="BA29" s="492"/>
      <c r="BB29" s="492"/>
      <c r="BC29" s="492"/>
      <c r="BD29" s="492"/>
      <c r="BE29" s="492"/>
      <c r="BF29" s="492"/>
      <c r="BG29" s="33"/>
      <c r="BH29" s="40"/>
      <c r="BI29" s="40"/>
      <c r="BJ29" s="40" t="s">
        <v>250</v>
      </c>
      <c r="BK29" s="405">
        <f ca="1">+SUMIF(Ausgaben!$C$5:$N$200,E29,Ausgaben!$N$5:$N$200)</f>
        <v>225</v>
      </c>
      <c r="BL29" s="405"/>
      <c r="BM29" s="405"/>
      <c r="BN29" s="405"/>
      <c r="BO29" s="405"/>
      <c r="BP29" s="405"/>
      <c r="BQ29" s="405"/>
      <c r="BR29" s="405"/>
      <c r="BS29" s="405"/>
      <c r="BT29" s="405"/>
      <c r="BU29" s="405"/>
      <c r="BV29" s="35"/>
      <c r="BW29" s="28"/>
      <c r="BX29" s="28"/>
      <c r="BY29" s="28"/>
      <c r="BZ29" s="26"/>
    </row>
    <row r="30" spans="1:78" ht="4.5" customHeight="1" x14ac:dyDescent="0.2">
      <c r="A30" s="26"/>
      <c r="B30" s="28"/>
      <c r="C30" s="28"/>
      <c r="D30" s="28"/>
      <c r="E30" s="28"/>
      <c r="F30" s="34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5"/>
      <c r="BW30" s="28"/>
      <c r="BX30" s="28"/>
      <c r="BY30" s="28"/>
      <c r="BZ30" s="26"/>
    </row>
    <row r="31" spans="1:78" ht="16.5" customHeight="1" x14ac:dyDescent="0.2">
      <c r="A31" s="26"/>
      <c r="B31" s="28"/>
      <c r="C31" s="28"/>
      <c r="D31" s="28"/>
      <c r="E31" s="28">
        <v>70</v>
      </c>
      <c r="F31" s="34"/>
      <c r="G31" s="494" t="s">
        <v>251</v>
      </c>
      <c r="H31" s="492"/>
      <c r="I31" s="492"/>
      <c r="J31" s="492"/>
      <c r="K31" s="492"/>
      <c r="L31" s="492"/>
      <c r="M31" s="492"/>
      <c r="N31" s="492"/>
      <c r="O31" s="492"/>
      <c r="P31" s="492"/>
      <c r="Q31" s="492"/>
      <c r="R31" s="492"/>
      <c r="S31" s="492"/>
      <c r="T31" s="492"/>
      <c r="U31" s="492"/>
      <c r="V31" s="492"/>
      <c r="W31" s="492"/>
      <c r="X31" s="492"/>
      <c r="Y31" s="492"/>
      <c r="Z31" s="492"/>
      <c r="AA31" s="492"/>
      <c r="AB31" s="492"/>
      <c r="AC31" s="492"/>
      <c r="AD31" s="492"/>
      <c r="AE31" s="492"/>
      <c r="AF31" s="492"/>
      <c r="AG31" s="492"/>
      <c r="AH31" s="492"/>
      <c r="AI31" s="492"/>
      <c r="AJ31" s="492"/>
      <c r="AK31" s="492"/>
      <c r="AL31" s="492"/>
      <c r="AM31" s="492"/>
      <c r="AN31" s="492"/>
      <c r="AO31" s="492"/>
      <c r="AP31" s="492"/>
      <c r="AQ31" s="492"/>
      <c r="AR31" s="492"/>
      <c r="AS31" s="492"/>
      <c r="AT31" s="492"/>
      <c r="AU31" s="492"/>
      <c r="AV31" s="492"/>
      <c r="AW31" s="492"/>
      <c r="AX31" s="492"/>
      <c r="AY31" s="492"/>
      <c r="AZ31" s="492"/>
      <c r="BA31" s="492"/>
      <c r="BB31" s="492"/>
      <c r="BC31" s="492"/>
      <c r="BD31" s="492"/>
      <c r="BE31" s="492"/>
      <c r="BF31" s="492"/>
      <c r="BG31" s="33"/>
      <c r="BH31" s="40"/>
      <c r="BI31" s="40"/>
      <c r="BJ31" s="40" t="s">
        <v>252</v>
      </c>
      <c r="BK31" s="405">
        <f ca="1">+SUMIF(Ausgaben!$C$5:$N$200,E31,Ausgaben!$N$5:$N$200)</f>
        <v>75</v>
      </c>
      <c r="BL31" s="405"/>
      <c r="BM31" s="405"/>
      <c r="BN31" s="405"/>
      <c r="BO31" s="405"/>
      <c r="BP31" s="405"/>
      <c r="BQ31" s="405"/>
      <c r="BR31" s="405"/>
      <c r="BS31" s="405"/>
      <c r="BT31" s="405"/>
      <c r="BU31" s="405"/>
      <c r="BV31" s="35"/>
      <c r="BW31" s="28"/>
      <c r="BX31" s="28"/>
      <c r="BY31" s="28"/>
      <c r="BZ31" s="26"/>
    </row>
    <row r="32" spans="1:78" ht="4.5" customHeight="1" x14ac:dyDescent="0.2">
      <c r="A32" s="26"/>
      <c r="B32" s="28"/>
      <c r="C32" s="28"/>
      <c r="D32" s="28"/>
      <c r="E32" s="28"/>
      <c r="F32" s="34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5"/>
      <c r="BW32" s="28"/>
      <c r="BX32" s="28"/>
      <c r="BY32" s="28"/>
      <c r="BZ32" s="26"/>
    </row>
    <row r="33" spans="1:78" ht="16.5" customHeight="1" x14ac:dyDescent="0.2">
      <c r="A33" s="26"/>
      <c r="B33" s="28"/>
      <c r="C33" s="28"/>
      <c r="D33" s="28"/>
      <c r="E33" s="28">
        <v>71</v>
      </c>
      <c r="F33" s="34"/>
      <c r="G33" s="494" t="s">
        <v>471</v>
      </c>
      <c r="H33" s="492"/>
      <c r="I33" s="492"/>
      <c r="J33" s="492"/>
      <c r="K33" s="492"/>
      <c r="L33" s="492"/>
      <c r="M33" s="492"/>
      <c r="N33" s="492"/>
      <c r="O33" s="492"/>
      <c r="P33" s="492"/>
      <c r="Q33" s="492"/>
      <c r="R33" s="492"/>
      <c r="S33" s="492"/>
      <c r="T33" s="492"/>
      <c r="U33" s="492"/>
      <c r="V33" s="492"/>
      <c r="W33" s="492"/>
      <c r="X33" s="492"/>
      <c r="Y33" s="492"/>
      <c r="Z33" s="492"/>
      <c r="AA33" s="492"/>
      <c r="AB33" s="492"/>
      <c r="AC33" s="492"/>
      <c r="AD33" s="492"/>
      <c r="AE33" s="492"/>
      <c r="AF33" s="492"/>
      <c r="AG33" s="492"/>
      <c r="AH33" s="492"/>
      <c r="AI33" s="492"/>
      <c r="AJ33" s="492"/>
      <c r="AK33" s="492"/>
      <c r="AL33" s="492"/>
      <c r="AM33" s="492"/>
      <c r="AN33" s="492"/>
      <c r="AO33" s="492"/>
      <c r="AP33" s="492"/>
      <c r="AQ33" s="492"/>
      <c r="AR33" s="492"/>
      <c r="AS33" s="492"/>
      <c r="AT33" s="492"/>
      <c r="AU33" s="492"/>
      <c r="AV33" s="492"/>
      <c r="AW33" s="492"/>
      <c r="AX33" s="492"/>
      <c r="AY33" s="492"/>
      <c r="AZ33" s="492"/>
      <c r="BA33" s="492"/>
      <c r="BB33" s="492"/>
      <c r="BC33" s="492"/>
      <c r="BD33" s="492"/>
      <c r="BE33" s="492"/>
      <c r="BF33" s="492"/>
      <c r="BG33" s="33"/>
      <c r="BH33" s="40"/>
      <c r="BI33" s="40"/>
      <c r="BJ33" s="40" t="s">
        <v>253</v>
      </c>
      <c r="BK33" s="405">
        <f ca="1">+SUMIF(Ausgaben!$C$5:$N$200,E33,Ausgaben!$N$5:$N$200)</f>
        <v>500</v>
      </c>
      <c r="BL33" s="405"/>
      <c r="BM33" s="405"/>
      <c r="BN33" s="405"/>
      <c r="BO33" s="405"/>
      <c r="BP33" s="405"/>
      <c r="BQ33" s="405"/>
      <c r="BR33" s="405"/>
      <c r="BS33" s="405"/>
      <c r="BT33" s="405"/>
      <c r="BU33" s="405"/>
      <c r="BV33" s="35"/>
      <c r="BW33" s="28"/>
      <c r="BX33" s="28"/>
      <c r="BY33" s="28"/>
      <c r="BZ33" s="26"/>
    </row>
    <row r="34" spans="1:78" ht="4.5" customHeight="1" x14ac:dyDescent="0.2">
      <c r="A34" s="26"/>
      <c r="B34" s="28"/>
      <c r="C34" s="28"/>
      <c r="D34" s="28"/>
      <c r="E34" s="28"/>
      <c r="F34" s="34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5"/>
      <c r="BW34" s="28"/>
      <c r="BX34" s="28"/>
      <c r="BY34" s="28"/>
      <c r="BZ34" s="26"/>
    </row>
    <row r="35" spans="1:78" ht="16.5" customHeight="1" x14ac:dyDescent="0.2">
      <c r="A35" s="26"/>
      <c r="B35" s="28"/>
      <c r="C35" s="28"/>
      <c r="D35" s="28"/>
      <c r="E35" s="28">
        <v>72</v>
      </c>
      <c r="F35" s="34"/>
      <c r="G35" s="494" t="s">
        <v>254</v>
      </c>
      <c r="H35" s="492"/>
      <c r="I35" s="492"/>
      <c r="J35" s="492"/>
      <c r="K35" s="492"/>
      <c r="L35" s="492"/>
      <c r="M35" s="492"/>
      <c r="N35" s="492"/>
      <c r="O35" s="492"/>
      <c r="P35" s="492"/>
      <c r="Q35" s="492"/>
      <c r="R35" s="492"/>
      <c r="S35" s="492"/>
      <c r="T35" s="492"/>
      <c r="U35" s="492"/>
      <c r="V35" s="492"/>
      <c r="W35" s="492"/>
      <c r="X35" s="492"/>
      <c r="Y35" s="492"/>
      <c r="Z35" s="492"/>
      <c r="AA35" s="492"/>
      <c r="AB35" s="492"/>
      <c r="AC35" s="492"/>
      <c r="AD35" s="492"/>
      <c r="AE35" s="492"/>
      <c r="AF35" s="492"/>
      <c r="AG35" s="492"/>
      <c r="AH35" s="492"/>
      <c r="AI35" s="492"/>
      <c r="AJ35" s="492"/>
      <c r="AK35" s="492"/>
      <c r="AL35" s="492"/>
      <c r="AM35" s="492"/>
      <c r="AN35" s="492"/>
      <c r="AO35" s="492"/>
      <c r="AP35" s="492"/>
      <c r="AQ35" s="492"/>
      <c r="AR35" s="492"/>
      <c r="AS35" s="492"/>
      <c r="AT35" s="492"/>
      <c r="AU35" s="492"/>
      <c r="AV35" s="492"/>
      <c r="AW35" s="492"/>
      <c r="AX35" s="492"/>
      <c r="AY35" s="492"/>
      <c r="AZ35" s="492"/>
      <c r="BA35" s="492"/>
      <c r="BB35" s="492"/>
      <c r="BC35" s="492"/>
      <c r="BD35" s="492"/>
      <c r="BE35" s="492"/>
      <c r="BF35" s="492"/>
      <c r="BG35" s="33"/>
      <c r="BH35" s="40"/>
      <c r="BI35" s="40" t="s">
        <v>255</v>
      </c>
      <c r="BJ35" s="57" t="s">
        <v>256</v>
      </c>
      <c r="BK35" s="467"/>
      <c r="BL35" s="467"/>
      <c r="BM35" s="467"/>
      <c r="BN35" s="467"/>
      <c r="BO35" s="467"/>
      <c r="BP35" s="467"/>
      <c r="BQ35" s="467"/>
      <c r="BR35" s="467"/>
      <c r="BS35" s="467"/>
      <c r="BT35" s="467"/>
      <c r="BU35" s="467"/>
      <c r="BV35" s="35"/>
      <c r="BW35" s="28"/>
      <c r="BX35" s="28"/>
      <c r="BY35" s="28"/>
      <c r="BZ35" s="26"/>
    </row>
    <row r="36" spans="1:78" ht="4.5" customHeight="1" x14ac:dyDescent="0.2">
      <c r="A36" s="26"/>
      <c r="B36" s="28"/>
      <c r="C36" s="28"/>
      <c r="D36" s="28"/>
      <c r="E36" s="28"/>
      <c r="F36" s="34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5"/>
      <c r="BW36" s="28"/>
      <c r="BX36" s="28"/>
      <c r="BY36" s="28"/>
      <c r="BZ36" s="26"/>
    </row>
    <row r="37" spans="1:78" ht="16.5" customHeight="1" x14ac:dyDescent="0.2">
      <c r="A37" s="26"/>
      <c r="B37" s="28"/>
      <c r="C37" s="28"/>
      <c r="D37" s="28"/>
      <c r="E37" s="28">
        <v>73</v>
      </c>
      <c r="F37" s="34"/>
      <c r="G37" s="494" t="s">
        <v>313</v>
      </c>
      <c r="H37" s="492"/>
      <c r="I37" s="492"/>
      <c r="J37" s="492"/>
      <c r="K37" s="492"/>
      <c r="L37" s="492"/>
      <c r="M37" s="492"/>
      <c r="N37" s="492"/>
      <c r="O37" s="492"/>
      <c r="P37" s="492"/>
      <c r="Q37" s="492"/>
      <c r="R37" s="492"/>
      <c r="S37" s="492"/>
      <c r="T37" s="492"/>
      <c r="U37" s="492"/>
      <c r="V37" s="492"/>
      <c r="W37" s="492"/>
      <c r="X37" s="492"/>
      <c r="Y37" s="492"/>
      <c r="Z37" s="492"/>
      <c r="AA37" s="492"/>
      <c r="AB37" s="492"/>
      <c r="AC37" s="492"/>
      <c r="AD37" s="492"/>
      <c r="AE37" s="492"/>
      <c r="AF37" s="492"/>
      <c r="AG37" s="492"/>
      <c r="AH37" s="492"/>
      <c r="AI37" s="492"/>
      <c r="AJ37" s="492"/>
      <c r="AK37" s="492"/>
      <c r="AL37" s="492"/>
      <c r="AM37" s="492"/>
      <c r="AN37" s="492"/>
      <c r="AO37" s="492"/>
      <c r="AP37" s="492"/>
      <c r="AQ37" s="492"/>
      <c r="AR37" s="492"/>
      <c r="AS37" s="492"/>
      <c r="AT37" s="492"/>
      <c r="AU37" s="492"/>
      <c r="AV37" s="492"/>
      <c r="AW37" s="492"/>
      <c r="AX37" s="492"/>
      <c r="AY37" s="492"/>
      <c r="AZ37" s="492"/>
      <c r="BA37" s="492"/>
      <c r="BB37" s="492"/>
      <c r="BC37" s="492"/>
      <c r="BD37" s="492"/>
      <c r="BE37" s="492"/>
      <c r="BF37" s="492"/>
      <c r="BG37" s="33"/>
      <c r="BH37" s="40"/>
      <c r="BI37" s="40" t="s">
        <v>257</v>
      </c>
      <c r="BJ37" s="57" t="s">
        <v>258</v>
      </c>
      <c r="BK37" s="467"/>
      <c r="BL37" s="467"/>
      <c r="BM37" s="467"/>
      <c r="BN37" s="467"/>
      <c r="BO37" s="467"/>
      <c r="BP37" s="467"/>
      <c r="BQ37" s="467"/>
      <c r="BR37" s="467"/>
      <c r="BS37" s="467"/>
      <c r="BT37" s="467"/>
      <c r="BU37" s="467"/>
      <c r="BV37" s="35"/>
      <c r="BW37" s="28"/>
      <c r="BX37" s="28"/>
      <c r="BY37" s="28"/>
      <c r="BZ37" s="26"/>
    </row>
    <row r="38" spans="1:78" ht="7.5" customHeight="1" x14ac:dyDescent="0.2">
      <c r="A38" s="26"/>
      <c r="B38" s="28"/>
      <c r="C38" s="28"/>
      <c r="D38" s="28"/>
      <c r="E38" s="28"/>
      <c r="F38" s="36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9"/>
      <c r="BW38" s="28"/>
      <c r="BX38" s="28"/>
      <c r="BY38" s="28"/>
      <c r="BZ38" s="26"/>
    </row>
    <row r="39" spans="1:78" ht="3" customHeight="1" x14ac:dyDescent="0.2">
      <c r="A39" s="26"/>
      <c r="B39" s="28"/>
      <c r="C39" s="28"/>
      <c r="D39" s="28"/>
      <c r="E39" s="28"/>
      <c r="F39" s="34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5"/>
      <c r="BW39" s="28"/>
      <c r="BX39" s="28"/>
      <c r="BY39" s="28"/>
      <c r="BZ39" s="26"/>
    </row>
    <row r="40" spans="1:78" ht="16.5" customHeight="1" x14ac:dyDescent="0.2">
      <c r="A40" s="26"/>
      <c r="B40" s="28"/>
      <c r="C40" s="28"/>
      <c r="D40" s="28"/>
      <c r="E40" s="28">
        <v>74</v>
      </c>
      <c r="F40" s="34"/>
      <c r="G40" s="492" t="s">
        <v>472</v>
      </c>
      <c r="H40" s="492"/>
      <c r="I40" s="492"/>
      <c r="J40" s="492"/>
      <c r="K40" s="492"/>
      <c r="L40" s="492"/>
      <c r="M40" s="492"/>
      <c r="N40" s="492"/>
      <c r="O40" s="492"/>
      <c r="P40" s="492"/>
      <c r="Q40" s="492"/>
      <c r="R40" s="492"/>
      <c r="S40" s="492"/>
      <c r="T40" s="492"/>
      <c r="U40" s="492"/>
      <c r="V40" s="492"/>
      <c r="W40" s="492"/>
      <c r="X40" s="492"/>
      <c r="Y40" s="492"/>
      <c r="Z40" s="492"/>
      <c r="AA40" s="492"/>
      <c r="AB40" s="492"/>
      <c r="AC40" s="492"/>
      <c r="AD40" s="492"/>
      <c r="AE40" s="492"/>
      <c r="AF40" s="492"/>
      <c r="AG40" s="492"/>
      <c r="AH40" s="492"/>
      <c r="AI40" s="492"/>
      <c r="AJ40" s="492"/>
      <c r="AK40" s="492"/>
      <c r="AL40" s="492"/>
      <c r="AM40" s="492"/>
      <c r="AN40" s="492"/>
      <c r="AO40" s="492"/>
      <c r="AP40" s="492"/>
      <c r="AQ40" s="492"/>
      <c r="AR40" s="492"/>
      <c r="AS40" s="492"/>
      <c r="AT40" s="492"/>
      <c r="AU40" s="492"/>
      <c r="AV40" s="492"/>
      <c r="AW40" s="492"/>
      <c r="AX40" s="492"/>
      <c r="AY40" s="492"/>
      <c r="AZ40" s="492"/>
      <c r="BA40" s="492"/>
      <c r="BB40" s="492"/>
      <c r="BC40" s="492"/>
      <c r="BD40" s="492"/>
      <c r="BE40" s="492"/>
      <c r="BF40" s="492"/>
      <c r="BG40" s="33"/>
      <c r="BH40" s="33"/>
      <c r="BI40" s="40" t="s">
        <v>260</v>
      </c>
      <c r="BJ40" s="57" t="s">
        <v>256</v>
      </c>
      <c r="BK40" s="467"/>
      <c r="BL40" s="467"/>
      <c r="BM40" s="467"/>
      <c r="BN40" s="467"/>
      <c r="BO40" s="467"/>
      <c r="BP40" s="467"/>
      <c r="BQ40" s="467"/>
      <c r="BR40" s="467"/>
      <c r="BS40" s="467"/>
      <c r="BT40" s="467"/>
      <c r="BU40" s="467"/>
      <c r="BV40" s="35"/>
      <c r="BW40" s="28"/>
      <c r="BX40" s="28"/>
      <c r="BY40" s="28"/>
      <c r="BZ40" s="26"/>
    </row>
    <row r="41" spans="1:78" ht="2.4500000000000002" customHeight="1" x14ac:dyDescent="0.2">
      <c r="A41" s="26"/>
      <c r="B41" s="28"/>
      <c r="C41" s="28"/>
      <c r="D41" s="28"/>
      <c r="E41" s="28"/>
      <c r="F41" s="36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9"/>
      <c r="BW41" s="28"/>
      <c r="BX41" s="28"/>
      <c r="BY41" s="28"/>
      <c r="BZ41" s="26"/>
    </row>
    <row r="42" spans="1:78" ht="4.5" customHeight="1" x14ac:dyDescent="0.2">
      <c r="A42" s="26"/>
      <c r="B42" s="28"/>
      <c r="C42" s="28"/>
      <c r="D42" s="28"/>
      <c r="E42" s="28"/>
      <c r="F42" s="34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5"/>
      <c r="BW42" s="28"/>
      <c r="BX42" s="28"/>
      <c r="BY42" s="28"/>
      <c r="BZ42" s="26"/>
    </row>
    <row r="43" spans="1:78" ht="16.5" customHeight="1" x14ac:dyDescent="0.2">
      <c r="A43" s="26"/>
      <c r="B43" s="28"/>
      <c r="C43" s="28"/>
      <c r="D43" s="28"/>
      <c r="E43" s="28">
        <v>75</v>
      </c>
      <c r="F43" s="501" t="s">
        <v>473</v>
      </c>
      <c r="G43" s="502"/>
      <c r="H43" s="502"/>
      <c r="I43" s="502"/>
      <c r="J43" s="502"/>
      <c r="K43" s="502"/>
      <c r="L43" s="502"/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  <c r="X43" s="502"/>
      <c r="Y43" s="502"/>
      <c r="Z43" s="502"/>
      <c r="AA43" s="502"/>
      <c r="AB43" s="502"/>
      <c r="AC43" s="502"/>
      <c r="AD43" s="502"/>
      <c r="AE43" s="502"/>
      <c r="AF43" s="502"/>
      <c r="AG43" s="502"/>
      <c r="AH43" s="502"/>
      <c r="AI43" s="502"/>
      <c r="AJ43" s="502"/>
      <c r="AK43" s="502"/>
      <c r="AL43" s="502"/>
      <c r="AM43" s="502"/>
      <c r="AN43" s="502"/>
      <c r="AO43" s="502"/>
      <c r="AP43" s="502"/>
      <c r="AQ43" s="502"/>
      <c r="AR43" s="502"/>
      <c r="AS43" s="502"/>
      <c r="AT43" s="502"/>
      <c r="AU43" s="502"/>
      <c r="AV43" s="502"/>
      <c r="AW43" s="502"/>
      <c r="AX43" s="502"/>
      <c r="AY43" s="502"/>
      <c r="AZ43" s="502"/>
      <c r="BA43" s="502"/>
      <c r="BB43" s="502"/>
      <c r="BC43" s="502"/>
      <c r="BD43" s="502"/>
      <c r="BE43" s="33"/>
      <c r="BF43" s="33"/>
      <c r="BG43" s="33"/>
      <c r="BH43" s="33"/>
      <c r="BI43" s="40" t="s">
        <v>262</v>
      </c>
      <c r="BJ43" s="57"/>
      <c r="BK43" s="405">
        <f ca="1">+SUM(BK8:BU33,-BK35,BK37,-BK40)</f>
        <v>9325.64</v>
      </c>
      <c r="BL43" s="405"/>
      <c r="BM43" s="405"/>
      <c r="BN43" s="405"/>
      <c r="BO43" s="405"/>
      <c r="BP43" s="405"/>
      <c r="BQ43" s="405"/>
      <c r="BR43" s="405"/>
      <c r="BS43" s="405"/>
      <c r="BT43" s="405"/>
      <c r="BU43" s="405"/>
      <c r="BV43" s="35"/>
      <c r="BW43" s="28"/>
      <c r="BX43" s="28"/>
      <c r="BY43" s="28"/>
      <c r="BZ43" s="26"/>
    </row>
    <row r="44" spans="1:78" ht="2.4500000000000002" customHeight="1" x14ac:dyDescent="0.2">
      <c r="A44" s="26"/>
      <c r="B44" s="28"/>
      <c r="C44" s="28"/>
      <c r="D44" s="28"/>
      <c r="E44" s="28"/>
      <c r="F44" s="34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5"/>
      <c r="BW44" s="28"/>
      <c r="BX44" s="28"/>
      <c r="BY44" s="28"/>
      <c r="BZ44" s="26"/>
    </row>
    <row r="45" spans="1:78" ht="2.4500000000000002" customHeight="1" x14ac:dyDescent="0.2">
      <c r="A45" s="26"/>
      <c r="B45" s="28"/>
      <c r="C45" s="28"/>
      <c r="D45" s="28"/>
      <c r="E45" s="28"/>
      <c r="F45" s="36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9"/>
      <c r="BW45" s="28"/>
      <c r="BX45" s="28"/>
      <c r="BY45" s="28"/>
      <c r="BZ45" s="26"/>
    </row>
    <row r="46" spans="1:78" ht="3.6" hidden="1" customHeight="1" x14ac:dyDescent="0.2">
      <c r="A46" s="26"/>
      <c r="B46" s="28"/>
      <c r="C46" s="28"/>
      <c r="D46" s="28"/>
      <c r="E46" s="28"/>
      <c r="F46" s="34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5"/>
      <c r="BW46" s="28"/>
      <c r="BX46" s="28"/>
      <c r="BY46" s="28"/>
      <c r="BZ46" s="26"/>
    </row>
    <row r="47" spans="1:78" ht="13.5" customHeight="1" x14ac:dyDescent="0.2">
      <c r="A47" s="26"/>
      <c r="B47" s="28"/>
      <c r="C47" s="28"/>
      <c r="D47" s="28"/>
      <c r="E47" s="28"/>
      <c r="F47" s="330" t="s">
        <v>407</v>
      </c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31"/>
      <c r="BF47" s="331"/>
      <c r="BG47" s="331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5"/>
      <c r="BW47" s="28"/>
      <c r="BX47" s="28"/>
      <c r="BY47" s="28"/>
      <c r="BZ47" s="26"/>
    </row>
    <row r="48" spans="1:78" ht="17.25" customHeight="1" x14ac:dyDescent="0.2">
      <c r="A48" s="26"/>
      <c r="B48" s="28"/>
      <c r="C48" s="28"/>
      <c r="D48" s="28"/>
      <c r="E48" s="28"/>
      <c r="F48" s="503" t="s">
        <v>474</v>
      </c>
      <c r="G48" s="504"/>
      <c r="H48" s="504"/>
      <c r="I48" s="504"/>
      <c r="J48" s="504"/>
      <c r="K48" s="504"/>
      <c r="L48" s="504"/>
      <c r="M48" s="504"/>
      <c r="N48" s="504"/>
      <c r="O48" s="504"/>
      <c r="P48" s="504"/>
      <c r="Q48" s="504"/>
      <c r="R48" s="504"/>
      <c r="S48" s="504"/>
      <c r="T48" s="504"/>
      <c r="U48" s="504"/>
      <c r="V48" s="504"/>
      <c r="W48" s="504"/>
      <c r="X48" s="504"/>
      <c r="Y48" s="504"/>
      <c r="Z48" s="504"/>
      <c r="AA48" s="504"/>
      <c r="AB48" s="504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5"/>
      <c r="BW48" s="28"/>
      <c r="BX48" s="28"/>
      <c r="BY48" s="28"/>
      <c r="BZ48" s="26"/>
    </row>
    <row r="49" spans="1:78" ht="13.15" customHeight="1" x14ac:dyDescent="0.2">
      <c r="A49" s="26"/>
      <c r="B49" s="28"/>
      <c r="C49" s="28"/>
      <c r="D49" s="28"/>
      <c r="E49" s="28">
        <v>76</v>
      </c>
      <c r="F49" s="34"/>
      <c r="G49" s="492" t="s">
        <v>475</v>
      </c>
      <c r="H49" s="492"/>
      <c r="I49" s="492"/>
      <c r="J49" s="492"/>
      <c r="K49" s="492"/>
      <c r="L49" s="492"/>
      <c r="M49" s="492"/>
      <c r="N49" s="492"/>
      <c r="O49" s="492"/>
      <c r="P49" s="492"/>
      <c r="Q49" s="492"/>
      <c r="R49" s="492"/>
      <c r="S49" s="492"/>
      <c r="T49" s="492"/>
      <c r="U49" s="492"/>
      <c r="V49" s="492"/>
      <c r="W49" s="492"/>
      <c r="X49" s="492"/>
      <c r="Y49" s="492"/>
      <c r="Z49" s="492"/>
      <c r="AA49" s="492"/>
      <c r="AB49" s="492"/>
      <c r="AC49" s="492"/>
      <c r="AD49" s="492"/>
      <c r="AE49" s="492"/>
      <c r="AF49" s="492"/>
      <c r="AG49" s="492"/>
      <c r="AH49" s="492"/>
      <c r="AI49" s="492"/>
      <c r="AJ49" s="492"/>
      <c r="AK49" s="492"/>
      <c r="AL49" s="492"/>
      <c r="AM49" s="492"/>
      <c r="AN49" s="492"/>
      <c r="AO49" s="492"/>
      <c r="AP49" s="492"/>
      <c r="AQ49" s="492"/>
      <c r="AR49" s="492"/>
      <c r="AS49" s="492"/>
      <c r="AT49" s="492"/>
      <c r="AU49" s="492"/>
      <c r="AV49" s="492"/>
      <c r="AW49" s="492"/>
      <c r="AX49" s="492"/>
      <c r="AY49" s="492"/>
      <c r="AZ49" s="492"/>
      <c r="BA49" s="492"/>
      <c r="BB49" s="492"/>
      <c r="BC49" s="33"/>
      <c r="BD49" s="33"/>
      <c r="BE49" s="33"/>
      <c r="BF49" s="33"/>
      <c r="BG49" s="33"/>
      <c r="BH49" s="33"/>
      <c r="BI49" s="40"/>
      <c r="BJ49" s="57"/>
      <c r="BK49" s="405">
        <f ca="1">+'Seite 1'!BK68</f>
        <v>19591.02</v>
      </c>
      <c r="BL49" s="405"/>
      <c r="BM49" s="405"/>
      <c r="BN49" s="405"/>
      <c r="BO49" s="405"/>
      <c r="BP49" s="405"/>
      <c r="BQ49" s="405"/>
      <c r="BR49" s="405"/>
      <c r="BS49" s="405"/>
      <c r="BT49" s="405"/>
      <c r="BU49" s="405"/>
      <c r="BV49" s="35"/>
      <c r="BW49" s="28"/>
      <c r="BX49" s="28"/>
      <c r="BY49" s="28"/>
      <c r="BZ49" s="26"/>
    </row>
    <row r="50" spans="1:78" ht="4.1500000000000004" customHeight="1" x14ac:dyDescent="0.2">
      <c r="A50" s="26"/>
      <c r="B50" s="28"/>
      <c r="C50" s="28"/>
      <c r="D50" s="28"/>
      <c r="E50" s="28"/>
      <c r="F50" s="34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3"/>
      <c r="AV50" s="43"/>
      <c r="AW50" s="43"/>
      <c r="AX50" s="43"/>
      <c r="AY50" s="42"/>
      <c r="AZ50" s="42"/>
      <c r="BA50" s="42"/>
      <c r="BB50" s="42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5"/>
      <c r="BW50" s="28"/>
      <c r="BX50" s="28"/>
      <c r="BY50" s="28"/>
      <c r="BZ50" s="26"/>
    </row>
    <row r="51" spans="1:78" ht="13.15" customHeight="1" x14ac:dyDescent="0.2">
      <c r="A51" s="26"/>
      <c r="B51" s="28"/>
      <c r="C51" s="28"/>
      <c r="D51" s="28"/>
      <c r="E51" s="28">
        <v>77</v>
      </c>
      <c r="F51" s="34"/>
      <c r="G51" s="492" t="s">
        <v>476</v>
      </c>
      <c r="H51" s="492"/>
      <c r="I51" s="492"/>
      <c r="J51" s="492"/>
      <c r="K51" s="492"/>
      <c r="L51" s="492"/>
      <c r="M51" s="492"/>
      <c r="N51" s="492"/>
      <c r="O51" s="492"/>
      <c r="P51" s="492"/>
      <c r="Q51" s="492"/>
      <c r="R51" s="492"/>
      <c r="S51" s="492"/>
      <c r="T51" s="492"/>
      <c r="U51" s="492"/>
      <c r="V51" s="492"/>
      <c r="W51" s="492"/>
      <c r="X51" s="492"/>
      <c r="Y51" s="492"/>
      <c r="Z51" s="492"/>
      <c r="AA51" s="492"/>
      <c r="AB51" s="492"/>
      <c r="AC51" s="492"/>
      <c r="AD51" s="492"/>
      <c r="AE51" s="492"/>
      <c r="AF51" s="492"/>
      <c r="AG51" s="492"/>
      <c r="AH51" s="492"/>
      <c r="AI51" s="492"/>
      <c r="AJ51" s="492"/>
      <c r="AK51" s="492"/>
      <c r="AL51" s="492"/>
      <c r="AM51" s="492"/>
      <c r="AN51" s="492"/>
      <c r="AO51" s="492"/>
      <c r="AP51" s="492"/>
      <c r="AQ51" s="492"/>
      <c r="AR51" s="492"/>
      <c r="AS51" s="492"/>
      <c r="AT51" s="492"/>
      <c r="AU51" s="492"/>
      <c r="AV51" s="492"/>
      <c r="AW51" s="492"/>
      <c r="AX51" s="492"/>
      <c r="AY51" s="492"/>
      <c r="AZ51" s="492"/>
      <c r="BA51" s="492"/>
      <c r="BB51" s="492"/>
      <c r="BC51" s="33"/>
      <c r="BD51" s="33"/>
      <c r="BE51" s="33"/>
      <c r="BF51" s="33"/>
      <c r="BG51" s="33"/>
      <c r="BH51" s="33"/>
      <c r="BI51" s="40"/>
      <c r="BJ51" s="57" t="s">
        <v>256</v>
      </c>
      <c r="BK51" s="405">
        <f ca="1">+BK43</f>
        <v>9325.64</v>
      </c>
      <c r="BL51" s="405"/>
      <c r="BM51" s="405"/>
      <c r="BN51" s="405"/>
      <c r="BO51" s="405"/>
      <c r="BP51" s="405"/>
      <c r="BQ51" s="405"/>
      <c r="BR51" s="405"/>
      <c r="BS51" s="405"/>
      <c r="BT51" s="405"/>
      <c r="BU51" s="405"/>
      <c r="BV51" s="35"/>
      <c r="BW51" s="28"/>
      <c r="BX51" s="28"/>
      <c r="BY51" s="28"/>
      <c r="BZ51" s="26"/>
    </row>
    <row r="52" spans="1:78" ht="4.1500000000000004" customHeight="1" x14ac:dyDescent="0.2">
      <c r="A52" s="26"/>
      <c r="B52" s="28"/>
      <c r="C52" s="28"/>
      <c r="D52" s="28"/>
      <c r="E52" s="28"/>
      <c r="F52" s="34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3"/>
      <c r="AV52" s="43"/>
      <c r="AW52" s="43"/>
      <c r="AX52" s="43"/>
      <c r="AY52" s="42"/>
      <c r="AZ52" s="42"/>
      <c r="BA52" s="42"/>
      <c r="BB52" s="42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5"/>
      <c r="BW52" s="28"/>
      <c r="BX52" s="28"/>
      <c r="BY52" s="28"/>
      <c r="BZ52" s="26"/>
    </row>
    <row r="53" spans="1:78" ht="13.15" customHeight="1" x14ac:dyDescent="0.2">
      <c r="A53" s="26"/>
      <c r="B53" s="28"/>
      <c r="C53" s="28"/>
      <c r="D53" s="28"/>
      <c r="E53" s="28">
        <v>78</v>
      </c>
      <c r="F53" s="34"/>
      <c r="G53" s="492" t="s">
        <v>477</v>
      </c>
      <c r="H53" s="492"/>
      <c r="I53" s="492"/>
      <c r="J53" s="492"/>
      <c r="K53" s="492"/>
      <c r="L53" s="492"/>
      <c r="M53" s="492"/>
      <c r="N53" s="492"/>
      <c r="O53" s="492"/>
      <c r="P53" s="492"/>
      <c r="Q53" s="492"/>
      <c r="R53" s="492"/>
      <c r="S53" s="492"/>
      <c r="T53" s="492"/>
      <c r="U53" s="492"/>
      <c r="V53" s="492"/>
      <c r="W53" s="492"/>
      <c r="X53" s="492"/>
      <c r="Y53" s="492"/>
      <c r="Z53" s="492"/>
      <c r="AA53" s="492"/>
      <c r="AB53" s="492"/>
      <c r="AC53" s="492"/>
      <c r="AD53" s="492"/>
      <c r="AE53" s="492"/>
      <c r="AF53" s="492"/>
      <c r="AG53" s="492"/>
      <c r="AH53" s="492"/>
      <c r="AI53" s="492"/>
      <c r="AJ53" s="492"/>
      <c r="AK53" s="492"/>
      <c r="AL53" s="492"/>
      <c r="AM53" s="492"/>
      <c r="AN53" s="492"/>
      <c r="AO53" s="492"/>
      <c r="AP53" s="492"/>
      <c r="AQ53" s="492"/>
      <c r="AR53" s="492"/>
      <c r="AS53" s="492"/>
      <c r="AT53" s="492"/>
      <c r="AU53" s="492"/>
      <c r="AV53" s="492"/>
      <c r="AW53" s="492"/>
      <c r="AX53" s="492"/>
      <c r="AY53" s="492"/>
      <c r="AZ53" s="492"/>
      <c r="BA53" s="492"/>
      <c r="BB53" s="492"/>
      <c r="BC53" s="33"/>
      <c r="BD53" s="33"/>
      <c r="BE53" s="33"/>
      <c r="BF53" s="33"/>
      <c r="BG53" s="33"/>
      <c r="BH53" s="33"/>
      <c r="BI53" s="40" t="s">
        <v>264</v>
      </c>
      <c r="BJ53" s="57" t="s">
        <v>256</v>
      </c>
      <c r="BK53" s="467"/>
      <c r="BL53" s="467"/>
      <c r="BM53" s="467"/>
      <c r="BN53" s="467"/>
      <c r="BO53" s="467"/>
      <c r="BP53" s="467"/>
      <c r="BQ53" s="467"/>
      <c r="BR53" s="467"/>
      <c r="BS53" s="467"/>
      <c r="BT53" s="467"/>
      <c r="BU53" s="467"/>
      <c r="BV53" s="35"/>
      <c r="BW53" s="28"/>
      <c r="BX53" s="28"/>
      <c r="BY53" s="28"/>
      <c r="BZ53" s="26"/>
    </row>
    <row r="54" spans="1:78" ht="4.1500000000000004" customHeight="1" x14ac:dyDescent="0.2">
      <c r="A54" s="26"/>
      <c r="B54" s="28"/>
      <c r="C54" s="28"/>
      <c r="D54" s="28"/>
      <c r="E54" s="28"/>
      <c r="F54" s="34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3"/>
      <c r="AV54" s="43"/>
      <c r="AW54" s="43"/>
      <c r="AX54" s="43"/>
      <c r="AY54" s="42"/>
      <c r="AZ54" s="42"/>
      <c r="BA54" s="42"/>
      <c r="BB54" s="42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5"/>
      <c r="BW54" s="28"/>
      <c r="BX54" s="28"/>
      <c r="BY54" s="28"/>
      <c r="BZ54" s="26"/>
    </row>
    <row r="55" spans="1:78" ht="13.35" customHeight="1" x14ac:dyDescent="0.2">
      <c r="A55" s="26"/>
      <c r="B55" s="28"/>
      <c r="C55" s="28"/>
      <c r="D55" s="28"/>
      <c r="E55" s="28">
        <v>79</v>
      </c>
      <c r="F55" s="34"/>
      <c r="G55" s="494" t="s">
        <v>479</v>
      </c>
      <c r="H55" s="492"/>
      <c r="I55" s="492"/>
      <c r="J55" s="492"/>
      <c r="K55" s="492"/>
      <c r="L55" s="492"/>
      <c r="M55" s="492"/>
      <c r="N55" s="492"/>
      <c r="O55" s="492"/>
      <c r="P55" s="492"/>
      <c r="Q55" s="492"/>
      <c r="R55" s="492"/>
      <c r="S55" s="492"/>
      <c r="T55" s="492"/>
      <c r="U55" s="492"/>
      <c r="V55" s="492"/>
      <c r="W55" s="492"/>
      <c r="X55" s="492"/>
      <c r="Y55" s="492"/>
      <c r="Z55" s="492"/>
      <c r="AA55" s="492"/>
      <c r="AB55" s="492"/>
      <c r="AC55" s="492"/>
      <c r="AD55" s="492"/>
      <c r="AE55" s="492"/>
      <c r="AF55" s="492"/>
      <c r="AG55" s="492"/>
      <c r="AH55" s="492"/>
      <c r="AI55" s="492"/>
      <c r="AJ55" s="492"/>
      <c r="AK55" s="492"/>
      <c r="AL55" s="492"/>
      <c r="AM55" s="492"/>
      <c r="AN55" s="492"/>
      <c r="AO55" s="492"/>
      <c r="AP55" s="492"/>
      <c r="AQ55" s="492"/>
      <c r="AR55" s="492"/>
      <c r="AS55" s="492"/>
      <c r="AT55" s="492"/>
      <c r="AU55" s="492"/>
      <c r="AV55" s="492"/>
      <c r="AW55" s="492"/>
      <c r="AX55" s="492"/>
      <c r="AY55" s="492"/>
      <c r="AZ55" s="492"/>
      <c r="BA55" s="492"/>
      <c r="BB55" s="492"/>
      <c r="BC55" s="33"/>
      <c r="BD55" s="33"/>
      <c r="BE55" s="33"/>
      <c r="BF55" s="33"/>
      <c r="BG55" s="33"/>
      <c r="BH55" s="33"/>
      <c r="BI55" s="40" t="s">
        <v>265</v>
      </c>
      <c r="BJ55" s="57" t="s">
        <v>256</v>
      </c>
      <c r="BK55" s="467"/>
      <c r="BL55" s="467"/>
      <c r="BM55" s="467"/>
      <c r="BN55" s="467"/>
      <c r="BO55" s="467"/>
      <c r="BP55" s="467"/>
      <c r="BQ55" s="467"/>
      <c r="BR55" s="467"/>
      <c r="BS55" s="467"/>
      <c r="BT55" s="467"/>
      <c r="BU55" s="467"/>
      <c r="BV55" s="35"/>
      <c r="BW55" s="28"/>
      <c r="BX55" s="28"/>
      <c r="BY55" s="28"/>
      <c r="BZ55" s="26"/>
    </row>
    <row r="56" spans="1:78" ht="4.1500000000000004" customHeight="1" x14ac:dyDescent="0.2">
      <c r="A56" s="26"/>
      <c r="B56" s="28"/>
      <c r="C56" s="28"/>
      <c r="D56" s="28"/>
      <c r="E56" s="28"/>
      <c r="F56" s="3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3"/>
      <c r="AV56" s="43"/>
      <c r="AW56" s="43"/>
      <c r="AX56" s="43"/>
      <c r="AY56" s="42"/>
      <c r="AZ56" s="42"/>
      <c r="BA56" s="42"/>
      <c r="BB56" s="42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5"/>
      <c r="BW56" s="28"/>
      <c r="BX56" s="28"/>
      <c r="BY56" s="28"/>
      <c r="BZ56" s="26"/>
    </row>
    <row r="57" spans="1:78" ht="13.15" customHeight="1" x14ac:dyDescent="0.2">
      <c r="A57" s="26"/>
      <c r="B57" s="28"/>
      <c r="C57" s="28"/>
      <c r="D57" s="28"/>
      <c r="E57" s="28">
        <v>80</v>
      </c>
      <c r="F57" s="34"/>
      <c r="G57" s="492" t="s">
        <v>478</v>
      </c>
      <c r="H57" s="492"/>
      <c r="I57" s="492"/>
      <c r="J57" s="492"/>
      <c r="K57" s="492"/>
      <c r="L57" s="492"/>
      <c r="M57" s="492"/>
      <c r="N57" s="492"/>
      <c r="O57" s="492"/>
      <c r="P57" s="492"/>
      <c r="Q57" s="492"/>
      <c r="R57" s="492"/>
      <c r="S57" s="492"/>
      <c r="T57" s="492"/>
      <c r="U57" s="492"/>
      <c r="V57" s="492"/>
      <c r="W57" s="492"/>
      <c r="X57" s="492"/>
      <c r="Y57" s="492"/>
      <c r="Z57" s="492"/>
      <c r="AA57" s="492"/>
      <c r="AB57" s="492"/>
      <c r="AC57" s="492"/>
      <c r="AD57" s="492"/>
      <c r="AE57" s="492"/>
      <c r="AF57" s="492"/>
      <c r="AG57" s="492"/>
      <c r="AH57" s="492"/>
      <c r="AI57" s="492"/>
      <c r="AJ57" s="492"/>
      <c r="AK57" s="492"/>
      <c r="AL57" s="492"/>
      <c r="AM57" s="492"/>
      <c r="AN57" s="492"/>
      <c r="AO57" s="492"/>
      <c r="AP57" s="492"/>
      <c r="AQ57" s="492"/>
      <c r="AR57" s="492"/>
      <c r="AS57" s="492"/>
      <c r="AT57" s="492"/>
      <c r="AU57" s="492"/>
      <c r="AV57" s="492"/>
      <c r="AW57" s="492"/>
      <c r="AX57" s="492"/>
      <c r="AY57" s="492"/>
      <c r="AZ57" s="492"/>
      <c r="BA57" s="492"/>
      <c r="BB57" s="492"/>
      <c r="BC57" s="33"/>
      <c r="BD57" s="33"/>
      <c r="BE57" s="33"/>
      <c r="BF57" s="33"/>
      <c r="BG57" s="33"/>
      <c r="BH57" s="33"/>
      <c r="BI57" s="40" t="s">
        <v>266</v>
      </c>
      <c r="BJ57" s="57" t="s">
        <v>256</v>
      </c>
      <c r="BK57" s="467"/>
      <c r="BL57" s="467"/>
      <c r="BM57" s="467"/>
      <c r="BN57" s="467"/>
      <c r="BO57" s="467"/>
      <c r="BP57" s="467"/>
      <c r="BQ57" s="467"/>
      <c r="BR57" s="467"/>
      <c r="BS57" s="467"/>
      <c r="BT57" s="467"/>
      <c r="BU57" s="467"/>
      <c r="BV57" s="35"/>
      <c r="BW57" s="28"/>
      <c r="BX57" s="28"/>
      <c r="BY57" s="28"/>
      <c r="BZ57" s="26"/>
    </row>
    <row r="58" spans="1:78" ht="4.1500000000000004" customHeight="1" x14ac:dyDescent="0.2">
      <c r="A58" s="26"/>
      <c r="B58" s="28"/>
      <c r="C58" s="28"/>
      <c r="D58" s="28"/>
      <c r="E58" s="28"/>
      <c r="F58" s="34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3"/>
      <c r="AV58" s="43"/>
      <c r="AW58" s="43"/>
      <c r="AX58" s="43"/>
      <c r="AY58" s="42"/>
      <c r="AZ58" s="42"/>
      <c r="BA58" s="42"/>
      <c r="BB58" s="42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5"/>
      <c r="BW58" s="28"/>
      <c r="BX58" s="28"/>
      <c r="BY58" s="28"/>
      <c r="BZ58" s="26"/>
    </row>
    <row r="59" spans="1:78" ht="13.15" customHeight="1" x14ac:dyDescent="0.2">
      <c r="A59" s="26"/>
      <c r="B59" s="28"/>
      <c r="C59" s="28"/>
      <c r="D59" s="28"/>
      <c r="E59" s="28">
        <v>81</v>
      </c>
      <c r="F59" s="34"/>
      <c r="G59" s="492" t="s">
        <v>480</v>
      </c>
      <c r="H59" s="492"/>
      <c r="I59" s="492"/>
      <c r="J59" s="492"/>
      <c r="K59" s="492"/>
      <c r="L59" s="492"/>
      <c r="M59" s="492"/>
      <c r="N59" s="492"/>
      <c r="O59" s="492"/>
      <c r="P59" s="492"/>
      <c r="Q59" s="492"/>
      <c r="R59" s="492"/>
      <c r="S59" s="492"/>
      <c r="T59" s="492"/>
      <c r="U59" s="492"/>
      <c r="V59" s="492"/>
      <c r="W59" s="492"/>
      <c r="X59" s="492"/>
      <c r="Y59" s="492"/>
      <c r="Z59" s="492"/>
      <c r="AA59" s="492"/>
      <c r="AB59" s="492"/>
      <c r="AC59" s="492"/>
      <c r="AD59" s="492"/>
      <c r="AE59" s="492"/>
      <c r="AF59" s="492"/>
      <c r="AG59" s="492"/>
      <c r="AH59" s="492"/>
      <c r="AI59" s="492"/>
      <c r="AJ59" s="492"/>
      <c r="AK59" s="492"/>
      <c r="AL59" s="492"/>
      <c r="AM59" s="492"/>
      <c r="AN59" s="492"/>
      <c r="AO59" s="492"/>
      <c r="AP59" s="492"/>
      <c r="AQ59" s="492"/>
      <c r="AR59" s="492"/>
      <c r="AS59" s="492"/>
      <c r="AT59" s="492"/>
      <c r="AU59" s="492"/>
      <c r="AV59" s="492"/>
      <c r="AW59" s="492"/>
      <c r="AX59" s="492"/>
      <c r="AY59" s="492"/>
      <c r="AZ59" s="492"/>
      <c r="BA59" s="492"/>
      <c r="BB59" s="492"/>
      <c r="BC59" s="33"/>
      <c r="BD59" s="33"/>
      <c r="BE59" s="33"/>
      <c r="BF59" s="33"/>
      <c r="BG59" s="33"/>
      <c r="BH59" s="33"/>
      <c r="BI59" s="40" t="s">
        <v>267</v>
      </c>
      <c r="BJ59" s="57" t="s">
        <v>258</v>
      </c>
      <c r="BK59" s="467"/>
      <c r="BL59" s="467"/>
      <c r="BM59" s="467"/>
      <c r="BN59" s="467"/>
      <c r="BO59" s="467"/>
      <c r="BP59" s="467"/>
      <c r="BQ59" s="467"/>
      <c r="BR59" s="467"/>
      <c r="BS59" s="467"/>
      <c r="BT59" s="467"/>
      <c r="BU59" s="467"/>
      <c r="BV59" s="35"/>
      <c r="BW59" s="28"/>
      <c r="BX59" s="28"/>
      <c r="BY59" s="28"/>
      <c r="BZ59" s="26"/>
    </row>
    <row r="60" spans="1:78" ht="4.1500000000000004" customHeight="1" x14ac:dyDescent="0.2">
      <c r="A60" s="26"/>
      <c r="B60" s="28"/>
      <c r="C60" s="28"/>
      <c r="D60" s="28"/>
      <c r="E60" s="28"/>
      <c r="F60" s="34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3"/>
      <c r="AV60" s="43"/>
      <c r="AW60" s="43"/>
      <c r="AX60" s="43"/>
      <c r="AY60" s="42"/>
      <c r="AZ60" s="42"/>
      <c r="BA60" s="42"/>
      <c r="BB60" s="42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5"/>
      <c r="BW60" s="28"/>
      <c r="BX60" s="28"/>
      <c r="BY60" s="28"/>
      <c r="BZ60" s="26"/>
    </row>
    <row r="61" spans="1:78" ht="13.15" customHeight="1" x14ac:dyDescent="0.2">
      <c r="A61" s="26"/>
      <c r="B61" s="28"/>
      <c r="C61" s="28"/>
      <c r="D61" s="28"/>
      <c r="E61" s="28">
        <v>82</v>
      </c>
      <c r="F61" s="34"/>
      <c r="G61" s="492" t="s">
        <v>481</v>
      </c>
      <c r="H61" s="492"/>
      <c r="I61" s="492"/>
      <c r="J61" s="492"/>
      <c r="K61" s="492"/>
      <c r="L61" s="492"/>
      <c r="M61" s="492"/>
      <c r="N61" s="492"/>
      <c r="O61" s="492"/>
      <c r="P61" s="492"/>
      <c r="Q61" s="492"/>
      <c r="R61" s="492"/>
      <c r="S61" s="492"/>
      <c r="T61" s="492"/>
      <c r="U61" s="492"/>
      <c r="V61" s="492"/>
      <c r="W61" s="492"/>
      <c r="X61" s="492"/>
      <c r="Y61" s="492"/>
      <c r="Z61" s="492"/>
      <c r="AA61" s="492"/>
      <c r="AB61" s="492"/>
      <c r="AC61" s="492"/>
      <c r="AD61" s="492"/>
      <c r="AE61" s="492"/>
      <c r="AF61" s="492"/>
      <c r="AG61" s="492"/>
      <c r="AH61" s="492"/>
      <c r="AI61" s="492"/>
      <c r="AJ61" s="492"/>
      <c r="AK61" s="492"/>
      <c r="AL61" s="492"/>
      <c r="AM61" s="492"/>
      <c r="AN61" s="492"/>
      <c r="AO61" s="492"/>
      <c r="AP61" s="492"/>
      <c r="AQ61" s="492"/>
      <c r="AR61" s="492"/>
      <c r="AS61" s="492"/>
      <c r="AT61" s="492"/>
      <c r="AU61" s="492"/>
      <c r="AV61" s="492"/>
      <c r="AW61" s="492"/>
      <c r="AX61" s="492"/>
      <c r="AY61" s="492"/>
      <c r="AZ61" s="492"/>
      <c r="BA61" s="492"/>
      <c r="BB61" s="492"/>
      <c r="BC61" s="33"/>
      <c r="BD61" s="33"/>
      <c r="BE61" s="33"/>
      <c r="BF61" s="33"/>
      <c r="BG61" s="33"/>
      <c r="BH61" s="33"/>
      <c r="BI61" s="40" t="s">
        <v>268</v>
      </c>
      <c r="BJ61" s="57" t="s">
        <v>258</v>
      </c>
      <c r="BK61" s="467"/>
      <c r="BL61" s="467"/>
      <c r="BM61" s="467"/>
      <c r="BN61" s="467"/>
      <c r="BO61" s="467"/>
      <c r="BP61" s="467"/>
      <c r="BQ61" s="467"/>
      <c r="BR61" s="467"/>
      <c r="BS61" s="467"/>
      <c r="BT61" s="467"/>
      <c r="BU61" s="467"/>
      <c r="BV61" s="35"/>
      <c r="BW61" s="28"/>
      <c r="BX61" s="28"/>
      <c r="BY61" s="28"/>
      <c r="BZ61" s="26"/>
    </row>
    <row r="62" spans="1:78" ht="4.1500000000000004" customHeight="1" x14ac:dyDescent="0.2">
      <c r="A62" s="26"/>
      <c r="B62" s="28"/>
      <c r="C62" s="28"/>
      <c r="D62" s="28"/>
      <c r="E62" s="28"/>
      <c r="F62" s="34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3"/>
      <c r="AV62" s="43"/>
      <c r="AW62" s="43"/>
      <c r="AX62" s="43"/>
      <c r="AY62" s="42"/>
      <c r="AZ62" s="42"/>
      <c r="BA62" s="42"/>
      <c r="BB62" s="42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5"/>
      <c r="BW62" s="28"/>
      <c r="BX62" s="28"/>
      <c r="BY62" s="28"/>
      <c r="BZ62" s="26"/>
    </row>
    <row r="63" spans="1:78" ht="13.15" customHeight="1" x14ac:dyDescent="0.2">
      <c r="A63" s="26"/>
      <c r="B63" s="28"/>
      <c r="C63" s="28"/>
      <c r="D63" s="28"/>
      <c r="E63" s="28">
        <v>83</v>
      </c>
      <c r="F63" s="34"/>
      <c r="G63" s="492" t="s">
        <v>485</v>
      </c>
      <c r="H63" s="492"/>
      <c r="I63" s="492"/>
      <c r="J63" s="492"/>
      <c r="K63" s="492"/>
      <c r="L63" s="492"/>
      <c r="M63" s="492"/>
      <c r="N63" s="492"/>
      <c r="O63" s="492"/>
      <c r="P63" s="492"/>
      <c r="Q63" s="492"/>
      <c r="R63" s="492"/>
      <c r="S63" s="492"/>
      <c r="T63" s="492"/>
      <c r="U63" s="492"/>
      <c r="V63" s="492"/>
      <c r="W63" s="492"/>
      <c r="X63" s="492"/>
      <c r="Y63" s="492"/>
      <c r="Z63" s="492"/>
      <c r="AA63" s="492"/>
      <c r="AB63" s="492"/>
      <c r="AC63" s="492"/>
      <c r="AD63" s="492"/>
      <c r="AE63" s="492"/>
      <c r="AF63" s="492"/>
      <c r="AG63" s="492"/>
      <c r="AH63" s="492"/>
      <c r="AI63" s="492"/>
      <c r="AJ63" s="492"/>
      <c r="AK63" s="492"/>
      <c r="AL63" s="492"/>
      <c r="AM63" s="492"/>
      <c r="AN63" s="492"/>
      <c r="AO63" s="492"/>
      <c r="AP63" s="492"/>
      <c r="AQ63" s="492"/>
      <c r="AR63" s="492"/>
      <c r="AS63" s="492"/>
      <c r="AT63" s="492"/>
      <c r="AU63" s="492"/>
      <c r="AV63" s="492"/>
      <c r="AW63" s="492"/>
      <c r="AX63" s="492"/>
      <c r="AY63" s="492"/>
      <c r="AZ63" s="492"/>
      <c r="BA63" s="492"/>
      <c r="BB63" s="492"/>
      <c r="BC63" s="33"/>
      <c r="BD63" s="33"/>
      <c r="BE63" s="33"/>
      <c r="BF63" s="33"/>
      <c r="BG63" s="33"/>
      <c r="BH63" s="33"/>
      <c r="BI63" s="40" t="s">
        <v>269</v>
      </c>
      <c r="BJ63" s="57" t="s">
        <v>258</v>
      </c>
      <c r="BK63" s="467"/>
      <c r="BL63" s="467"/>
      <c r="BM63" s="467"/>
      <c r="BN63" s="467"/>
      <c r="BO63" s="467"/>
      <c r="BP63" s="467"/>
      <c r="BQ63" s="467"/>
      <c r="BR63" s="467"/>
      <c r="BS63" s="467"/>
      <c r="BT63" s="467"/>
      <c r="BU63" s="467"/>
      <c r="BV63" s="35"/>
      <c r="BW63" s="28"/>
      <c r="BX63" s="28"/>
      <c r="BY63" s="28"/>
      <c r="BZ63" s="26"/>
    </row>
    <row r="64" spans="1:78" ht="4.1500000000000004" customHeight="1" x14ac:dyDescent="0.2">
      <c r="A64" s="26"/>
      <c r="B64" s="28"/>
      <c r="C64" s="28"/>
      <c r="D64" s="28"/>
      <c r="E64" s="28"/>
      <c r="F64" s="34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3"/>
      <c r="AV64" s="43"/>
      <c r="AW64" s="43"/>
      <c r="AX64" s="43"/>
      <c r="AY64" s="42"/>
      <c r="AZ64" s="42"/>
      <c r="BA64" s="42"/>
      <c r="BB64" s="42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5"/>
      <c r="BW64" s="28"/>
      <c r="BX64" s="28"/>
      <c r="BY64" s="28"/>
      <c r="BZ64" s="26"/>
    </row>
    <row r="65" spans="1:78" ht="16.5" customHeight="1" x14ac:dyDescent="0.2">
      <c r="A65" s="26"/>
      <c r="B65" s="28"/>
      <c r="C65" s="28"/>
      <c r="D65" s="28"/>
      <c r="E65" s="28">
        <v>84</v>
      </c>
      <c r="F65" s="34"/>
      <c r="G65" s="496" t="s">
        <v>482</v>
      </c>
      <c r="H65" s="496"/>
      <c r="I65" s="496"/>
      <c r="J65" s="496"/>
      <c r="K65" s="496"/>
      <c r="L65" s="496"/>
      <c r="M65" s="496"/>
      <c r="N65" s="496"/>
      <c r="O65" s="496"/>
      <c r="P65" s="496"/>
      <c r="Q65" s="496"/>
      <c r="R65" s="496"/>
      <c r="S65" s="496"/>
      <c r="T65" s="496"/>
      <c r="U65" s="496"/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6"/>
      <c r="AG65" s="496"/>
      <c r="AH65" s="496"/>
      <c r="AI65" s="496"/>
      <c r="AJ65" s="496"/>
      <c r="AK65" s="496"/>
      <c r="AL65" s="496"/>
      <c r="AM65" s="496"/>
      <c r="AN65" s="496"/>
      <c r="AO65" s="496"/>
      <c r="AP65" s="496"/>
      <c r="AQ65" s="496"/>
      <c r="AR65" s="496"/>
      <c r="AS65" s="496"/>
      <c r="AT65" s="496"/>
      <c r="AU65" s="496"/>
      <c r="AV65" s="496"/>
      <c r="AW65" s="496"/>
      <c r="AX65" s="496"/>
      <c r="AY65" s="496"/>
      <c r="AZ65" s="496"/>
      <c r="BA65" s="496"/>
      <c r="BB65" s="496"/>
      <c r="BC65" s="496"/>
      <c r="BD65" s="33"/>
      <c r="BE65" s="33"/>
      <c r="BF65" s="33"/>
      <c r="BG65" s="33"/>
      <c r="BH65" s="33"/>
      <c r="BI65" s="40" t="s">
        <v>415</v>
      </c>
      <c r="BJ65" s="57" t="s">
        <v>258</v>
      </c>
      <c r="BK65" s="467"/>
      <c r="BL65" s="467"/>
      <c r="BM65" s="467"/>
      <c r="BN65" s="467"/>
      <c r="BO65" s="467"/>
      <c r="BP65" s="467"/>
      <c r="BQ65" s="467"/>
      <c r="BR65" s="467"/>
      <c r="BS65" s="467"/>
      <c r="BT65" s="467"/>
      <c r="BU65" s="467"/>
      <c r="BV65" s="35"/>
      <c r="BW65" s="28"/>
      <c r="BX65" s="28"/>
      <c r="BY65" s="28"/>
      <c r="BZ65" s="26"/>
    </row>
    <row r="66" spans="1:78" ht="4.1500000000000004" customHeight="1" x14ac:dyDescent="0.2">
      <c r="A66" s="26"/>
      <c r="B66" s="28"/>
      <c r="C66" s="28"/>
      <c r="D66" s="28"/>
      <c r="E66" s="28"/>
      <c r="F66" s="34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3"/>
      <c r="AV66" s="43"/>
      <c r="AW66" s="43"/>
      <c r="AX66" s="43"/>
      <c r="AY66" s="42"/>
      <c r="AZ66" s="42"/>
      <c r="BA66" s="42"/>
      <c r="BB66" s="42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5"/>
      <c r="BW66" s="28"/>
      <c r="BX66" s="28"/>
      <c r="BY66" s="28"/>
      <c r="BZ66" s="26"/>
    </row>
    <row r="67" spans="1:78" ht="16.5" customHeight="1" x14ac:dyDescent="0.2">
      <c r="A67" s="26"/>
      <c r="B67" s="28"/>
      <c r="C67" s="28"/>
      <c r="D67" s="28"/>
      <c r="E67" s="28">
        <v>85</v>
      </c>
      <c r="F67" s="34"/>
      <c r="G67" s="494" t="s">
        <v>483</v>
      </c>
      <c r="H67" s="494"/>
      <c r="I67" s="494"/>
      <c r="J67" s="494"/>
      <c r="K67" s="494"/>
      <c r="L67" s="494"/>
      <c r="M67" s="494"/>
      <c r="N67" s="494"/>
      <c r="O67" s="494"/>
      <c r="P67" s="494"/>
      <c r="Q67" s="494"/>
      <c r="R67" s="494"/>
      <c r="S67" s="494"/>
      <c r="T67" s="494"/>
      <c r="U67" s="494"/>
      <c r="V67" s="494"/>
      <c r="W67" s="494"/>
      <c r="X67" s="494"/>
      <c r="Y67" s="494"/>
      <c r="Z67" s="494"/>
      <c r="AA67" s="494"/>
      <c r="AB67" s="494"/>
      <c r="AC67" s="494"/>
      <c r="AD67" s="494"/>
      <c r="AE67" s="494"/>
      <c r="AF67" s="494"/>
      <c r="AG67" s="494"/>
      <c r="AH67" s="494"/>
      <c r="AI67" s="494"/>
      <c r="AJ67" s="494"/>
      <c r="AK67" s="494"/>
      <c r="AL67" s="494"/>
      <c r="AM67" s="494"/>
      <c r="AN67" s="494"/>
      <c r="AO67" s="494"/>
      <c r="AP67" s="494"/>
      <c r="AQ67" s="494"/>
      <c r="AR67" s="494"/>
      <c r="AS67" s="494"/>
      <c r="AT67" s="494"/>
      <c r="AU67" s="494"/>
      <c r="AV67" s="494"/>
      <c r="AW67" s="494"/>
      <c r="AX67" s="494"/>
      <c r="AY67" s="494"/>
      <c r="AZ67" s="494"/>
      <c r="BA67" s="494"/>
      <c r="BB67" s="494"/>
      <c r="BC67" s="494"/>
      <c r="BD67" s="33"/>
      <c r="BE67" s="33"/>
      <c r="BF67" s="33"/>
      <c r="BG67" s="33"/>
      <c r="BH67" s="33"/>
      <c r="BI67" s="40" t="s">
        <v>375</v>
      </c>
      <c r="BJ67" s="57" t="s">
        <v>258</v>
      </c>
      <c r="BK67" s="467"/>
      <c r="BL67" s="467"/>
      <c r="BM67" s="467"/>
      <c r="BN67" s="467"/>
      <c r="BO67" s="467"/>
      <c r="BP67" s="467"/>
      <c r="BQ67" s="467"/>
      <c r="BR67" s="467"/>
      <c r="BS67" s="467"/>
      <c r="BT67" s="467"/>
      <c r="BU67" s="467"/>
      <c r="BV67" s="35"/>
      <c r="BW67" s="28"/>
      <c r="BX67" s="28"/>
      <c r="BY67" s="28"/>
      <c r="BZ67" s="26"/>
    </row>
    <row r="68" spans="1:78" ht="4.1500000000000004" customHeight="1" x14ac:dyDescent="0.2">
      <c r="A68" s="26"/>
      <c r="B68" s="28"/>
      <c r="C68" s="28"/>
      <c r="D68" s="28"/>
      <c r="E68" s="28"/>
      <c r="F68" s="34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3"/>
      <c r="AV68" s="43"/>
      <c r="AW68" s="43"/>
      <c r="AX68" s="43"/>
      <c r="AY68" s="42"/>
      <c r="AZ68" s="42"/>
      <c r="BA68" s="42"/>
      <c r="BB68" s="42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5"/>
      <c r="BW68" s="28"/>
      <c r="BX68" s="28"/>
      <c r="BY68" s="28"/>
      <c r="BZ68" s="26"/>
    </row>
    <row r="69" spans="1:78" ht="16.5" customHeight="1" x14ac:dyDescent="0.2">
      <c r="A69" s="26"/>
      <c r="B69" s="28"/>
      <c r="C69" s="28"/>
      <c r="D69" s="28"/>
      <c r="E69" s="28">
        <v>86</v>
      </c>
      <c r="F69" s="34"/>
      <c r="G69" s="494" t="s">
        <v>484</v>
      </c>
      <c r="H69" s="492"/>
      <c r="I69" s="492"/>
      <c r="J69" s="492"/>
      <c r="K69" s="492"/>
      <c r="L69" s="492"/>
      <c r="M69" s="492"/>
      <c r="N69" s="492"/>
      <c r="O69" s="492"/>
      <c r="P69" s="492"/>
      <c r="Q69" s="492"/>
      <c r="R69" s="492"/>
      <c r="S69" s="492"/>
      <c r="T69" s="492"/>
      <c r="U69" s="492"/>
      <c r="V69" s="492"/>
      <c r="W69" s="492"/>
      <c r="X69" s="492"/>
      <c r="Y69" s="492"/>
      <c r="Z69" s="492"/>
      <c r="AA69" s="492"/>
      <c r="AB69" s="492"/>
      <c r="AC69" s="492"/>
      <c r="AD69" s="492"/>
      <c r="AE69" s="492"/>
      <c r="AF69" s="492"/>
      <c r="AG69" s="492"/>
      <c r="AH69" s="492"/>
      <c r="AI69" s="492"/>
      <c r="AJ69" s="492"/>
      <c r="AK69" s="492"/>
      <c r="AL69" s="492"/>
      <c r="AM69" s="492"/>
      <c r="AN69" s="492"/>
      <c r="AO69" s="492"/>
      <c r="AP69" s="492"/>
      <c r="AQ69" s="492"/>
      <c r="AR69" s="492"/>
      <c r="AS69" s="492"/>
      <c r="AT69" s="492"/>
      <c r="AU69" s="492"/>
      <c r="AV69" s="492"/>
      <c r="AW69" s="492"/>
      <c r="AX69" s="492"/>
      <c r="AY69" s="492"/>
      <c r="AZ69" s="492"/>
      <c r="BA69" s="492"/>
      <c r="BB69" s="492"/>
      <c r="BC69" s="33"/>
      <c r="BD69" s="33"/>
      <c r="BE69" s="33"/>
      <c r="BF69" s="33"/>
      <c r="BG69" s="33"/>
      <c r="BH69" s="33"/>
      <c r="BI69" s="40" t="s">
        <v>376</v>
      </c>
      <c r="BJ69" s="57" t="s">
        <v>258</v>
      </c>
      <c r="BK69" s="467"/>
      <c r="BL69" s="467"/>
      <c r="BM69" s="467"/>
      <c r="BN69" s="467"/>
      <c r="BO69" s="467"/>
      <c r="BP69" s="467"/>
      <c r="BQ69" s="467"/>
      <c r="BR69" s="467"/>
      <c r="BS69" s="467"/>
      <c r="BT69" s="467"/>
      <c r="BU69" s="467"/>
      <c r="BV69" s="35"/>
      <c r="BW69" s="28"/>
      <c r="BX69" s="28"/>
      <c r="BY69" s="28"/>
      <c r="BZ69" s="26"/>
    </row>
    <row r="70" spans="1:78" ht="4.1500000000000004" customHeight="1" x14ac:dyDescent="0.2">
      <c r="A70" s="26"/>
      <c r="B70" s="28"/>
      <c r="C70" s="28"/>
      <c r="D70" s="28"/>
      <c r="E70" s="28"/>
      <c r="F70" s="34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3"/>
      <c r="AV70" s="43"/>
      <c r="AW70" s="43"/>
      <c r="AX70" s="43"/>
      <c r="AY70" s="42"/>
      <c r="AZ70" s="42"/>
      <c r="BA70" s="42"/>
      <c r="BB70" s="42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5"/>
      <c r="BW70" s="28"/>
      <c r="BX70" s="28"/>
      <c r="BY70" s="28"/>
      <c r="BZ70" s="26"/>
    </row>
    <row r="71" spans="1:78" ht="4.1500000000000004" customHeight="1" x14ac:dyDescent="0.2">
      <c r="A71" s="26"/>
      <c r="B71" s="28"/>
      <c r="C71" s="28"/>
      <c r="D71" s="28"/>
      <c r="E71" s="28"/>
      <c r="F71" s="34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3"/>
      <c r="AV71" s="43"/>
      <c r="AW71" s="43"/>
      <c r="AX71" s="43"/>
      <c r="AY71" s="42"/>
      <c r="AZ71" s="42"/>
      <c r="BA71" s="42"/>
      <c r="BB71" s="42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5"/>
      <c r="BW71" s="28"/>
      <c r="BX71" s="28"/>
      <c r="BY71" s="28"/>
      <c r="BZ71" s="26"/>
    </row>
    <row r="72" spans="1:78" ht="16.5" customHeight="1" x14ac:dyDescent="0.2">
      <c r="A72" s="26"/>
      <c r="B72" s="28"/>
      <c r="C72" s="28"/>
      <c r="D72" s="28"/>
      <c r="E72" s="28" t="s">
        <v>259</v>
      </c>
      <c r="F72" s="34"/>
      <c r="G72" s="496" t="s">
        <v>486</v>
      </c>
      <c r="H72" s="494"/>
      <c r="I72" s="494"/>
      <c r="J72" s="494"/>
      <c r="K72" s="494"/>
      <c r="L72" s="494"/>
      <c r="M72" s="494"/>
      <c r="N72" s="494"/>
      <c r="O72" s="494"/>
      <c r="P72" s="494"/>
      <c r="Q72" s="494"/>
      <c r="R72" s="494"/>
      <c r="S72" s="494"/>
      <c r="T72" s="494"/>
      <c r="U72" s="494"/>
      <c r="V72" s="494"/>
      <c r="W72" s="494"/>
      <c r="X72" s="494"/>
      <c r="Y72" s="494"/>
      <c r="Z72" s="494"/>
      <c r="AA72" s="494"/>
      <c r="AB72" s="494"/>
      <c r="AC72" s="494"/>
      <c r="AD72" s="494"/>
      <c r="AE72" s="494"/>
      <c r="AF72" s="494"/>
      <c r="AG72" s="494"/>
      <c r="AH72" s="494"/>
      <c r="AI72" s="494"/>
      <c r="AJ72" s="494"/>
      <c r="AK72" s="494"/>
      <c r="AL72" s="494"/>
      <c r="AM72" s="494"/>
      <c r="AN72" s="494"/>
      <c r="AO72" s="494"/>
      <c r="AP72" s="494"/>
      <c r="AQ72" s="494"/>
      <c r="AR72" s="494"/>
      <c r="AS72" s="494"/>
      <c r="AT72" s="494"/>
      <c r="AU72" s="494"/>
      <c r="AV72" s="494"/>
      <c r="AW72" s="494"/>
      <c r="AX72" s="494"/>
      <c r="AY72" s="494"/>
      <c r="AZ72" s="494"/>
      <c r="BA72" s="494"/>
      <c r="BB72" s="494"/>
      <c r="BC72" s="33"/>
      <c r="BD72" s="33"/>
      <c r="BE72" s="33"/>
      <c r="BF72" s="33"/>
      <c r="BG72" s="33"/>
      <c r="BH72" s="33"/>
      <c r="BI72" s="40" t="s">
        <v>270</v>
      </c>
      <c r="BJ72" s="57" t="s">
        <v>258</v>
      </c>
      <c r="BK72" s="467"/>
      <c r="BL72" s="467"/>
      <c r="BM72" s="467"/>
      <c r="BN72" s="467"/>
      <c r="BO72" s="467"/>
      <c r="BP72" s="467"/>
      <c r="BQ72" s="467"/>
      <c r="BR72" s="467"/>
      <c r="BS72" s="467"/>
      <c r="BT72" s="467"/>
      <c r="BU72" s="467"/>
      <c r="BV72" s="35"/>
      <c r="BW72" s="28"/>
      <c r="BX72" s="28"/>
      <c r="BY72" s="28"/>
      <c r="BZ72" s="26"/>
    </row>
    <row r="73" spans="1:78" ht="4.1500000000000004" customHeight="1" x14ac:dyDescent="0.2">
      <c r="A73" s="26"/>
      <c r="B73" s="28"/>
      <c r="C73" s="28"/>
      <c r="D73" s="28"/>
      <c r="E73" s="28"/>
      <c r="F73" s="34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3"/>
      <c r="AV73" s="43"/>
      <c r="AW73" s="43"/>
      <c r="AX73" s="43"/>
      <c r="AY73" s="42"/>
      <c r="AZ73" s="42"/>
      <c r="BA73" s="42"/>
      <c r="BB73" s="42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5"/>
      <c r="BW73" s="28"/>
      <c r="BX73" s="28"/>
      <c r="BY73" s="28"/>
      <c r="BZ73" s="26"/>
    </row>
    <row r="74" spans="1:78" ht="13.15" customHeight="1" x14ac:dyDescent="0.2">
      <c r="A74" s="26"/>
      <c r="B74" s="28"/>
      <c r="C74" s="28"/>
      <c r="D74" s="28"/>
      <c r="E74" s="28" t="s">
        <v>261</v>
      </c>
      <c r="F74" s="34"/>
      <c r="G74" s="494" t="s">
        <v>487</v>
      </c>
      <c r="H74" s="494"/>
      <c r="I74" s="494"/>
      <c r="J74" s="494"/>
      <c r="K74" s="494"/>
      <c r="L74" s="494"/>
      <c r="M74" s="494"/>
      <c r="N74" s="494"/>
      <c r="O74" s="494"/>
      <c r="P74" s="494"/>
      <c r="Q74" s="494"/>
      <c r="R74" s="494"/>
      <c r="S74" s="494"/>
      <c r="T74" s="494"/>
      <c r="U74" s="494"/>
      <c r="V74" s="494"/>
      <c r="W74" s="494"/>
      <c r="X74" s="494"/>
      <c r="Y74" s="494"/>
      <c r="Z74" s="494"/>
      <c r="AA74" s="494"/>
      <c r="AB74" s="494"/>
      <c r="AC74" s="494"/>
      <c r="AD74" s="494"/>
      <c r="AE74" s="494"/>
      <c r="AF74" s="494"/>
      <c r="AG74" s="494"/>
      <c r="AH74" s="494"/>
      <c r="AI74" s="494"/>
      <c r="AJ74" s="494"/>
      <c r="AK74" s="494"/>
      <c r="AL74" s="494"/>
      <c r="AM74" s="494"/>
      <c r="AN74" s="494"/>
      <c r="AO74" s="494"/>
      <c r="AP74" s="494"/>
      <c r="AQ74" s="494"/>
      <c r="AR74" s="494"/>
      <c r="AS74" s="494"/>
      <c r="AT74" s="494"/>
      <c r="AU74" s="494"/>
      <c r="AV74" s="494"/>
      <c r="AW74" s="494"/>
      <c r="AX74" s="494"/>
      <c r="AY74" s="494"/>
      <c r="AZ74" s="494"/>
      <c r="BA74" s="494"/>
      <c r="BB74" s="494"/>
      <c r="BC74" s="33"/>
      <c r="BD74" s="33"/>
      <c r="BE74" s="33"/>
      <c r="BF74" s="33"/>
      <c r="BG74" s="33"/>
      <c r="BH74" s="33"/>
      <c r="BI74" s="40" t="s">
        <v>271</v>
      </c>
      <c r="BJ74" s="57" t="s">
        <v>256</v>
      </c>
      <c r="BK74" s="467"/>
      <c r="BL74" s="467"/>
      <c r="BM74" s="467"/>
      <c r="BN74" s="467"/>
      <c r="BO74" s="467"/>
      <c r="BP74" s="467"/>
      <c r="BQ74" s="467"/>
      <c r="BR74" s="467"/>
      <c r="BS74" s="467"/>
      <c r="BT74" s="467"/>
      <c r="BU74" s="467"/>
      <c r="BV74" s="35"/>
      <c r="BW74" s="28"/>
      <c r="BX74" s="28"/>
      <c r="BY74" s="28"/>
      <c r="BZ74" s="26"/>
    </row>
    <row r="75" spans="1:78" ht="4.1500000000000004" customHeight="1" x14ac:dyDescent="0.2">
      <c r="A75" s="26"/>
      <c r="B75" s="28"/>
      <c r="C75" s="28"/>
      <c r="D75" s="28"/>
      <c r="E75" s="28"/>
      <c r="F75" s="34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3"/>
      <c r="AV75" s="43"/>
      <c r="AW75" s="43"/>
      <c r="AX75" s="43"/>
      <c r="AY75" s="42"/>
      <c r="AZ75" s="42"/>
      <c r="BA75" s="42"/>
      <c r="BB75" s="42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5"/>
      <c r="BW75" s="28"/>
      <c r="BX75" s="28"/>
      <c r="BY75" s="28"/>
      <c r="BZ75" s="26"/>
    </row>
    <row r="76" spans="1:78" ht="16.149999999999999" customHeight="1" x14ac:dyDescent="0.2">
      <c r="A76" s="26"/>
      <c r="B76" s="28"/>
      <c r="C76" s="28"/>
      <c r="D76" s="28"/>
      <c r="E76" s="28" t="s">
        <v>263</v>
      </c>
      <c r="F76" s="34"/>
      <c r="G76" s="494" t="s">
        <v>272</v>
      </c>
      <c r="H76" s="492"/>
      <c r="I76" s="492"/>
      <c r="J76" s="492"/>
      <c r="K76" s="492"/>
      <c r="L76" s="492"/>
      <c r="M76" s="492"/>
      <c r="N76" s="492"/>
      <c r="O76" s="492"/>
      <c r="P76" s="492"/>
      <c r="Q76" s="492"/>
      <c r="R76" s="492"/>
      <c r="S76" s="492"/>
      <c r="T76" s="492"/>
      <c r="U76" s="492"/>
      <c r="V76" s="492"/>
      <c r="W76" s="492"/>
      <c r="X76" s="492"/>
      <c r="Y76" s="492"/>
      <c r="Z76" s="492"/>
      <c r="AA76" s="492"/>
      <c r="AB76" s="492"/>
      <c r="AC76" s="492"/>
      <c r="AD76" s="492"/>
      <c r="AE76" s="492"/>
      <c r="AF76" s="492"/>
      <c r="AG76" s="492"/>
      <c r="AH76" s="492"/>
      <c r="AI76" s="492"/>
      <c r="AJ76" s="492"/>
      <c r="AK76" s="492"/>
      <c r="AL76" s="492"/>
      <c r="AM76" s="492"/>
      <c r="AN76" s="492"/>
      <c r="AO76" s="492"/>
      <c r="AP76" s="492"/>
      <c r="AQ76" s="492"/>
      <c r="AR76" s="492"/>
      <c r="AS76" s="492"/>
      <c r="AT76" s="492"/>
      <c r="AU76" s="492"/>
      <c r="AV76" s="492"/>
      <c r="AW76" s="492"/>
      <c r="AX76" s="492"/>
      <c r="AY76" s="492"/>
      <c r="AZ76" s="492"/>
      <c r="BA76" s="492"/>
      <c r="BB76" s="492"/>
      <c r="BC76" s="33"/>
      <c r="BD76" s="33"/>
      <c r="BE76" s="33"/>
      <c r="BF76" s="33"/>
      <c r="BG76" s="33"/>
      <c r="BH76" s="33"/>
      <c r="BI76" s="40" t="s">
        <v>273</v>
      </c>
      <c r="BJ76" s="57" t="s">
        <v>382</v>
      </c>
      <c r="BK76" s="467"/>
      <c r="BL76" s="467"/>
      <c r="BM76" s="467"/>
      <c r="BN76" s="467"/>
      <c r="BO76" s="467"/>
      <c r="BP76" s="467"/>
      <c r="BQ76" s="467"/>
      <c r="BR76" s="467"/>
      <c r="BS76" s="467"/>
      <c r="BT76" s="467"/>
      <c r="BU76" s="467"/>
      <c r="BV76" s="35"/>
      <c r="BW76" s="28"/>
      <c r="BX76" s="28"/>
      <c r="BY76" s="28"/>
      <c r="BZ76" s="26"/>
    </row>
    <row r="77" spans="1:78" ht="4.1500000000000004" customHeight="1" x14ac:dyDescent="0.2">
      <c r="A77" s="26"/>
      <c r="B77" s="28"/>
      <c r="C77" s="28"/>
      <c r="D77" s="28"/>
      <c r="E77" s="28"/>
      <c r="F77" s="34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3"/>
      <c r="AV77" s="43"/>
      <c r="AW77" s="43"/>
      <c r="AX77" s="43"/>
      <c r="AY77" s="42"/>
      <c r="AZ77" s="42"/>
      <c r="BA77" s="42"/>
      <c r="BB77" s="42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5"/>
      <c r="BW77" s="28"/>
      <c r="BX77" s="28"/>
      <c r="BY77" s="28"/>
      <c r="BZ77" s="26"/>
    </row>
    <row r="78" spans="1:78" ht="4.1500000000000004" customHeight="1" x14ac:dyDescent="0.2">
      <c r="A78" s="26"/>
      <c r="B78" s="28"/>
      <c r="C78" s="28"/>
      <c r="D78" s="28"/>
      <c r="E78" s="28"/>
      <c r="F78" s="68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83"/>
      <c r="BW78" s="28"/>
      <c r="BX78" s="28"/>
      <c r="BY78" s="28"/>
      <c r="BZ78" s="26"/>
    </row>
    <row r="79" spans="1:78" ht="4.1500000000000004" customHeight="1" x14ac:dyDescent="0.2">
      <c r="A79" s="26"/>
      <c r="B79" s="28"/>
      <c r="C79" s="28"/>
      <c r="D79" s="28"/>
      <c r="E79" s="28"/>
      <c r="F79" s="34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3"/>
      <c r="AV79" s="43"/>
      <c r="AW79" s="43"/>
      <c r="AX79" s="43"/>
      <c r="AY79" s="42"/>
      <c r="AZ79" s="42"/>
      <c r="BA79" s="42"/>
      <c r="BB79" s="42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5"/>
      <c r="BW79" s="28"/>
      <c r="BX79" s="28"/>
      <c r="BY79" s="28"/>
      <c r="BZ79" s="26"/>
    </row>
    <row r="80" spans="1:78" ht="18" customHeight="1" x14ac:dyDescent="0.2">
      <c r="A80" s="26"/>
      <c r="B80" s="28"/>
      <c r="C80" s="28"/>
      <c r="D80" s="28"/>
      <c r="E80" s="28" t="s">
        <v>383</v>
      </c>
      <c r="F80" s="34"/>
      <c r="G80" s="495" t="s">
        <v>488</v>
      </c>
      <c r="H80" s="495"/>
      <c r="I80" s="495"/>
      <c r="J80" s="495"/>
      <c r="K80" s="495"/>
      <c r="L80" s="495"/>
      <c r="M80" s="495"/>
      <c r="N80" s="495"/>
      <c r="O80" s="495"/>
      <c r="P80" s="495"/>
      <c r="Q80" s="495"/>
      <c r="R80" s="495"/>
      <c r="S80" s="495"/>
      <c r="T80" s="495"/>
      <c r="U80" s="495"/>
      <c r="V80" s="495"/>
      <c r="W80" s="495"/>
      <c r="X80" s="495"/>
      <c r="Y80" s="495"/>
      <c r="Z80" s="495"/>
      <c r="AA80" s="495"/>
      <c r="AB80" s="495"/>
      <c r="AC80" s="495"/>
      <c r="AD80" s="495"/>
      <c r="AE80" s="495"/>
      <c r="AF80" s="495"/>
      <c r="AG80" s="495"/>
      <c r="AH80" s="495"/>
      <c r="AI80" s="495"/>
      <c r="AJ80" s="495"/>
      <c r="AK80" s="495"/>
      <c r="AL80" s="495"/>
      <c r="AM80" s="495"/>
      <c r="AN80" s="495"/>
      <c r="AO80" s="495"/>
      <c r="AP80" s="495"/>
      <c r="AQ80" s="495"/>
      <c r="AR80" s="495"/>
      <c r="AS80" s="495"/>
      <c r="AT80" s="495"/>
      <c r="AU80" s="495"/>
      <c r="AV80" s="495"/>
      <c r="AW80" s="495"/>
      <c r="AX80" s="495"/>
      <c r="AY80" s="495"/>
      <c r="AZ80" s="495"/>
      <c r="BA80" s="495"/>
      <c r="BB80" s="495"/>
      <c r="BC80" s="495"/>
      <c r="BD80" s="495"/>
      <c r="BE80" s="495"/>
      <c r="BF80" s="495"/>
      <c r="BG80" s="33"/>
      <c r="BH80" s="33"/>
      <c r="BI80" s="40"/>
      <c r="BJ80" s="57"/>
      <c r="BK80" s="497">
        <f ca="1">+SUM(BK49,-BK51,-BK53,-BK55,-BK57,BK59,BK61,BK63,BK65,BK67,BK69,BK72,-BK74,BK76)</f>
        <v>10265.379999999999</v>
      </c>
      <c r="BL80" s="497"/>
      <c r="BM80" s="497"/>
      <c r="BN80" s="497"/>
      <c r="BO80" s="497"/>
      <c r="BP80" s="497"/>
      <c r="BQ80" s="497"/>
      <c r="BR80" s="497"/>
      <c r="BS80" s="497"/>
      <c r="BT80" s="497"/>
      <c r="BU80" s="497"/>
      <c r="BV80" s="35"/>
      <c r="BW80" s="28"/>
      <c r="BX80" s="28"/>
      <c r="BY80" s="28"/>
      <c r="BZ80" s="26"/>
    </row>
    <row r="81" spans="1:78" ht="4.1500000000000004" customHeight="1" x14ac:dyDescent="0.2">
      <c r="A81" s="26"/>
      <c r="B81" s="28"/>
      <c r="C81" s="28"/>
      <c r="D81" s="28"/>
      <c r="E81" s="28"/>
      <c r="F81" s="34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3"/>
      <c r="AV81" s="43"/>
      <c r="AW81" s="43"/>
      <c r="AX81" s="43"/>
      <c r="AY81" s="42"/>
      <c r="AZ81" s="42"/>
      <c r="BA81" s="42"/>
      <c r="BB81" s="42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5"/>
      <c r="BW81" s="28"/>
      <c r="BX81" s="28"/>
      <c r="BY81" s="28"/>
      <c r="BZ81" s="26"/>
    </row>
    <row r="82" spans="1:78" ht="8.25" customHeight="1" x14ac:dyDescent="0.2">
      <c r="A82" s="26"/>
      <c r="B82" s="28"/>
      <c r="C82" s="28"/>
      <c r="D82" s="28"/>
      <c r="E82" s="28"/>
      <c r="F82" s="36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9"/>
      <c r="BW82" s="28"/>
      <c r="BX82" s="28"/>
      <c r="BY82" s="28"/>
      <c r="BZ82" s="26"/>
    </row>
    <row r="83" spans="1:78" ht="13.5" customHeight="1" thickBot="1" x14ac:dyDescent="0.25">
      <c r="A83" s="26"/>
      <c r="B83" s="28"/>
      <c r="C83" s="28"/>
      <c r="D83" s="28"/>
      <c r="E83" s="51"/>
      <c r="F83" s="28"/>
      <c r="G83" s="28"/>
      <c r="H83" s="28"/>
      <c r="I83" s="468" t="str">
        <f>+Stammdaten!AE28&amp;"AnlEÜR803"</f>
        <v>2025AnlEÜR803</v>
      </c>
      <c r="J83" s="468"/>
      <c r="K83" s="468"/>
      <c r="L83" s="468"/>
      <c r="M83" s="468"/>
      <c r="N83" s="468"/>
      <c r="O83" s="468"/>
      <c r="P83" s="468"/>
      <c r="Q83" s="468"/>
      <c r="R83" s="468"/>
      <c r="S83" s="468"/>
      <c r="T83" s="468"/>
      <c r="U83" s="468"/>
      <c r="V83" s="46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471" t="str">
        <f>+Stammdaten!AE28&amp;"AnlEÜR803"</f>
        <v>2025AnlEÜR803</v>
      </c>
      <c r="BF83" s="471"/>
      <c r="BG83" s="471"/>
      <c r="BH83" s="471"/>
      <c r="BI83" s="471"/>
      <c r="BJ83" s="471"/>
      <c r="BK83" s="471"/>
      <c r="BL83" s="471"/>
      <c r="BM83" s="471"/>
      <c r="BN83" s="471"/>
      <c r="BO83" s="471"/>
      <c r="BP83" s="471"/>
      <c r="BQ83" s="471"/>
      <c r="BR83" s="471"/>
      <c r="BS83" s="471"/>
      <c r="BT83" s="28"/>
      <c r="BU83" s="28"/>
      <c r="BV83" s="28"/>
      <c r="BW83" s="45"/>
      <c r="BX83" s="28"/>
      <c r="BY83" s="28"/>
      <c r="BZ83" s="26"/>
    </row>
    <row r="84" spans="1:78" ht="3" customHeight="1" x14ac:dyDescent="0.2">
      <c r="A84" s="26"/>
      <c r="B84" s="28"/>
      <c r="C84" s="28"/>
      <c r="D84" s="28"/>
      <c r="E84" s="28"/>
      <c r="F84" s="28"/>
      <c r="G84" s="28"/>
      <c r="H84" s="28"/>
      <c r="I84" s="407"/>
      <c r="J84" s="407"/>
      <c r="K84" s="407"/>
      <c r="L84" s="407"/>
      <c r="M84" s="407"/>
      <c r="N84" s="407"/>
      <c r="O84" s="407"/>
      <c r="P84" s="407"/>
      <c r="Q84" s="407"/>
      <c r="R84" s="407"/>
      <c r="S84" s="407"/>
      <c r="T84" s="407"/>
      <c r="U84" s="407"/>
      <c r="V84" s="407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407"/>
      <c r="BF84" s="407"/>
      <c r="BG84" s="407"/>
      <c r="BH84" s="407"/>
      <c r="BI84" s="407"/>
      <c r="BJ84" s="407"/>
      <c r="BK84" s="407"/>
      <c r="BL84" s="407"/>
      <c r="BM84" s="407"/>
      <c r="BN84" s="407"/>
      <c r="BO84" s="407"/>
      <c r="BP84" s="407"/>
      <c r="BQ84" s="407"/>
      <c r="BR84" s="407"/>
      <c r="BS84" s="407"/>
      <c r="BT84" s="28"/>
      <c r="BU84" s="28"/>
      <c r="BV84" s="28"/>
      <c r="BW84" s="28"/>
      <c r="BX84" s="28"/>
      <c r="BY84" s="28"/>
      <c r="BZ84" s="26"/>
    </row>
    <row r="85" spans="1:78" ht="9" customHeight="1" x14ac:dyDescent="0.2">
      <c r="A85" s="26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6"/>
    </row>
    <row r="86" spans="1:78" ht="4.5" customHeight="1" x14ac:dyDescent="0.25">
      <c r="A86" s="2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 s="26"/>
    </row>
    <row r="87" spans="1:78" ht="13.15" hidden="1" customHeigh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78" ht="13.15" hidden="1" customHeigh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78" ht="13.15" hidden="1" customHeight="1" x14ac:dyDescent="0.2">
      <c r="E89" s="28"/>
      <c r="F89" s="34"/>
      <c r="G89" s="494"/>
      <c r="H89" s="494"/>
      <c r="I89" s="494"/>
      <c r="J89" s="494"/>
      <c r="K89" s="494"/>
      <c r="L89" s="494"/>
      <c r="M89" s="494"/>
      <c r="N89" s="494"/>
      <c r="O89" s="494"/>
      <c r="P89" s="494"/>
      <c r="Q89" s="494"/>
      <c r="R89" s="494"/>
      <c r="S89" s="494"/>
      <c r="T89" s="494"/>
      <c r="U89" s="494"/>
      <c r="V89" s="494"/>
      <c r="W89" s="494"/>
      <c r="X89" s="494"/>
      <c r="Y89" s="494"/>
      <c r="Z89" s="494"/>
      <c r="AA89" s="494"/>
      <c r="AB89" s="494"/>
      <c r="AC89" s="494"/>
      <c r="AD89" s="494"/>
      <c r="AE89" s="494"/>
      <c r="AF89" s="494"/>
      <c r="AG89" s="494"/>
      <c r="AH89" s="494"/>
      <c r="AI89" s="494"/>
      <c r="AJ89" s="494"/>
      <c r="AK89" s="494"/>
      <c r="AL89" s="494"/>
      <c r="AM89" s="42"/>
      <c r="AN89" s="42"/>
      <c r="AO89" s="42"/>
      <c r="AP89" s="42"/>
      <c r="AQ89" s="42"/>
      <c r="AR89" s="42"/>
      <c r="AS89" s="42"/>
      <c r="AT89" s="42"/>
      <c r="AU89" s="43"/>
      <c r="AV89" s="43"/>
      <c r="AW89" s="43"/>
      <c r="AX89" s="43"/>
      <c r="AY89" s="42"/>
      <c r="AZ89" s="42"/>
      <c r="BA89" s="42"/>
      <c r="BB89" s="42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5"/>
      <c r="BW89" s="28"/>
    </row>
    <row r="90" spans="1:78" ht="13.15" hidden="1" customHeight="1" x14ac:dyDescent="0.2">
      <c r="E90" s="28"/>
      <c r="F90" s="34"/>
      <c r="G90" s="494"/>
      <c r="H90" s="494"/>
      <c r="I90" s="494"/>
      <c r="J90" s="494"/>
      <c r="K90" s="494"/>
      <c r="L90" s="494"/>
      <c r="M90" s="494"/>
      <c r="N90" s="494"/>
      <c r="O90" s="494"/>
      <c r="P90" s="494"/>
      <c r="Q90" s="494"/>
      <c r="R90" s="494"/>
      <c r="S90" s="494"/>
      <c r="T90" s="494"/>
      <c r="U90" s="494"/>
      <c r="V90" s="494"/>
      <c r="W90" s="494"/>
      <c r="X90" s="494"/>
      <c r="Y90" s="494"/>
      <c r="Z90" s="494"/>
      <c r="AA90" s="494"/>
      <c r="AB90" s="494"/>
      <c r="AC90" s="494"/>
      <c r="AD90" s="494"/>
      <c r="AE90" s="494"/>
      <c r="AF90" s="494"/>
      <c r="AG90" s="494"/>
      <c r="AH90" s="494"/>
      <c r="AI90" s="494"/>
      <c r="AJ90" s="494"/>
      <c r="AK90" s="494"/>
      <c r="AL90" s="494"/>
      <c r="AM90" s="42"/>
      <c r="AN90" s="42"/>
      <c r="AO90" s="42"/>
      <c r="AP90" s="33"/>
      <c r="AQ90" s="40"/>
      <c r="AR90" s="57"/>
      <c r="AS90" s="467"/>
      <c r="AT90" s="467"/>
      <c r="AU90" s="467"/>
      <c r="AV90" s="467"/>
      <c r="AW90" s="467"/>
      <c r="AX90" s="467"/>
      <c r="AY90" s="467"/>
      <c r="AZ90" s="467"/>
      <c r="BA90" s="467"/>
      <c r="BB90" s="467"/>
      <c r="BC90" s="467"/>
      <c r="BD90" s="33"/>
      <c r="BE90" s="33"/>
      <c r="BF90" s="33"/>
      <c r="BG90" s="33"/>
      <c r="BH90" s="33"/>
      <c r="BI90" s="40"/>
      <c r="BJ90" s="57"/>
      <c r="BK90" s="467"/>
      <c r="BL90" s="467"/>
      <c r="BM90" s="467"/>
      <c r="BN90" s="467"/>
      <c r="BO90" s="467"/>
      <c r="BP90" s="467"/>
      <c r="BQ90" s="467"/>
      <c r="BR90" s="467"/>
      <c r="BS90" s="467"/>
      <c r="BT90" s="467"/>
      <c r="BU90" s="467"/>
      <c r="BV90" s="35"/>
      <c r="BW90" s="28"/>
    </row>
    <row r="91" spans="1:78" ht="13.15" hidden="1" customHeight="1" x14ac:dyDescent="0.2">
      <c r="E91" s="28"/>
      <c r="F91" s="34"/>
      <c r="G91" s="494"/>
      <c r="H91" s="494"/>
      <c r="I91" s="494"/>
      <c r="J91" s="494"/>
      <c r="K91" s="494"/>
      <c r="L91" s="494"/>
      <c r="M91" s="494"/>
      <c r="N91" s="494"/>
      <c r="O91" s="494"/>
      <c r="P91" s="494"/>
      <c r="Q91" s="494"/>
      <c r="R91" s="494"/>
      <c r="S91" s="494"/>
      <c r="T91" s="494"/>
      <c r="U91" s="494"/>
      <c r="V91" s="494"/>
      <c r="W91" s="494"/>
      <c r="X91" s="494"/>
      <c r="Y91" s="494"/>
      <c r="Z91" s="494"/>
      <c r="AA91" s="494"/>
      <c r="AB91" s="494"/>
      <c r="AC91" s="494"/>
      <c r="AD91" s="494"/>
      <c r="AE91" s="494"/>
      <c r="AF91" s="494"/>
      <c r="AG91" s="494"/>
      <c r="AH91" s="494"/>
      <c r="AI91" s="494"/>
      <c r="AJ91" s="494"/>
      <c r="AK91" s="494"/>
      <c r="AL91" s="494"/>
      <c r="AM91" s="42"/>
      <c r="AN91" s="42"/>
      <c r="AO91" s="42"/>
      <c r="AP91" s="42"/>
      <c r="AQ91" s="42"/>
      <c r="AR91" s="42"/>
      <c r="AS91" s="42"/>
      <c r="AT91" s="42"/>
      <c r="AU91" s="43"/>
      <c r="AV91" s="43"/>
      <c r="AW91" s="43"/>
      <c r="AX91" s="43"/>
      <c r="AY91" s="42"/>
      <c r="AZ91" s="42"/>
      <c r="BA91" s="42"/>
      <c r="BB91" s="42"/>
      <c r="BC91" s="33"/>
      <c r="BD91" s="33"/>
      <c r="BE91" s="33"/>
      <c r="BF91" s="33"/>
      <c r="BG91" s="33"/>
      <c r="BH91" s="33"/>
      <c r="BI91" s="33"/>
      <c r="BJ91" s="33"/>
      <c r="BK91" s="347"/>
      <c r="BL91" s="347"/>
      <c r="BM91" s="347"/>
      <c r="BN91" s="347"/>
      <c r="BO91" s="347"/>
      <c r="BP91" s="347"/>
      <c r="BQ91" s="347"/>
      <c r="BR91" s="347"/>
      <c r="BS91" s="347"/>
      <c r="BT91" s="347"/>
      <c r="BU91" s="347"/>
      <c r="BV91" s="35"/>
      <c r="BW91" s="28"/>
    </row>
    <row r="92" spans="1:78" ht="13.15" hidden="1" customHeight="1" x14ac:dyDescent="0.2">
      <c r="E92" s="28"/>
      <c r="F92" s="3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4"/>
      <c r="X92" s="494"/>
      <c r="Y92" s="494"/>
      <c r="Z92" s="494"/>
      <c r="AA92" s="494"/>
      <c r="AB92" s="494"/>
      <c r="AC92" s="494"/>
      <c r="AD92" s="494"/>
      <c r="AE92" s="494"/>
      <c r="AF92" s="494"/>
      <c r="AG92" s="494"/>
      <c r="AH92" s="494"/>
      <c r="AI92" s="494"/>
      <c r="AJ92" s="494"/>
      <c r="AK92" s="494"/>
      <c r="AL92" s="494"/>
      <c r="AM92" s="42"/>
      <c r="AN92" s="42"/>
      <c r="AO92" s="42"/>
      <c r="AP92" s="42"/>
      <c r="AQ92" s="42"/>
      <c r="AR92" s="42"/>
      <c r="AS92" s="42"/>
      <c r="AT92" s="42"/>
      <c r="AU92" s="43"/>
      <c r="AV92" s="43"/>
      <c r="AW92" s="43"/>
      <c r="AX92" s="43"/>
      <c r="AY92" s="42"/>
      <c r="AZ92" s="42"/>
      <c r="BA92" s="42"/>
      <c r="BB92" s="42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5"/>
      <c r="BW92" s="28"/>
    </row>
    <row r="93" spans="1:78" ht="13.15" hidden="1" customHeight="1" x14ac:dyDescent="0.2">
      <c r="E93" s="28"/>
      <c r="F93" s="34"/>
      <c r="G93" s="120"/>
      <c r="H93" s="120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33"/>
      <c r="BD93" s="33"/>
      <c r="BE93" s="33"/>
      <c r="BF93" s="33"/>
      <c r="BG93" s="33"/>
      <c r="BH93" s="33"/>
      <c r="BI93" s="40"/>
      <c r="BJ93" s="57"/>
      <c r="BK93" s="405"/>
      <c r="BL93" s="405"/>
      <c r="BM93" s="405"/>
      <c r="BN93" s="405"/>
      <c r="BO93" s="405"/>
      <c r="BP93" s="405"/>
      <c r="BQ93" s="405"/>
      <c r="BR93" s="405"/>
      <c r="BS93" s="405"/>
      <c r="BT93" s="405"/>
      <c r="BU93" s="405"/>
      <c r="BV93" s="35"/>
      <c r="BW93" s="28"/>
    </row>
    <row r="94" spans="1:78" ht="13.15" hidden="1" customHeight="1" x14ac:dyDescent="0.2">
      <c r="E94" s="28"/>
      <c r="F94" s="34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3"/>
      <c r="AV94" s="43"/>
      <c r="AW94" s="43"/>
      <c r="AX94" s="43"/>
      <c r="AY94" s="42"/>
      <c r="AZ94" s="42"/>
      <c r="BA94" s="42"/>
      <c r="BB94" s="42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5"/>
      <c r="BW94" s="28"/>
    </row>
    <row r="95" spans="1:78" ht="13.15" hidden="1" customHeight="1" x14ac:dyDescent="0.2">
      <c r="E95" s="28"/>
      <c r="F95" s="34"/>
      <c r="G95" s="492"/>
      <c r="H95" s="492"/>
      <c r="I95" s="492"/>
      <c r="J95" s="492"/>
      <c r="K95" s="492"/>
      <c r="L95" s="492"/>
      <c r="M95" s="492"/>
      <c r="N95" s="492"/>
      <c r="O95" s="492"/>
      <c r="P95" s="492"/>
      <c r="Q95" s="492"/>
      <c r="R95" s="492"/>
      <c r="S95" s="492"/>
      <c r="T95" s="492"/>
      <c r="U95" s="492"/>
      <c r="V95" s="492"/>
      <c r="W95" s="492"/>
      <c r="X95" s="492"/>
      <c r="Y95" s="492"/>
      <c r="Z95" s="492"/>
      <c r="AA95" s="492"/>
      <c r="AB95" s="492"/>
      <c r="AC95" s="492"/>
      <c r="AD95" s="492"/>
      <c r="AE95" s="492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33"/>
      <c r="BD95" s="33"/>
      <c r="BE95" s="33"/>
      <c r="BF95" s="33"/>
      <c r="BG95" s="33"/>
      <c r="BH95" s="33"/>
      <c r="BI95" s="40"/>
      <c r="BJ95" s="57"/>
      <c r="BK95" s="467"/>
      <c r="BL95" s="467"/>
      <c r="BM95" s="467"/>
      <c r="BN95" s="467"/>
      <c r="BO95" s="467"/>
      <c r="BP95" s="467"/>
      <c r="BQ95" s="467"/>
      <c r="BR95" s="467"/>
      <c r="BS95" s="467"/>
      <c r="BT95" s="467"/>
      <c r="BU95" s="467"/>
      <c r="BV95" s="35"/>
      <c r="BW95" s="28"/>
    </row>
    <row r="96" spans="1:78" ht="13.15" hidden="1" customHeight="1" x14ac:dyDescent="0.2">
      <c r="E96" s="28"/>
      <c r="F96" s="34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42"/>
      <c r="AN96" s="42"/>
      <c r="AO96" s="42"/>
      <c r="AP96" s="42"/>
      <c r="AQ96" s="42"/>
      <c r="AR96" s="42"/>
      <c r="AS96" s="42"/>
      <c r="AT96" s="42"/>
      <c r="AU96" s="43"/>
      <c r="AV96" s="43"/>
      <c r="AW96" s="43"/>
      <c r="AX96" s="43"/>
      <c r="AY96" s="42"/>
      <c r="AZ96" s="42"/>
      <c r="BA96" s="42"/>
      <c r="BB96" s="42"/>
      <c r="BC96" s="33"/>
      <c r="BD96" s="33"/>
      <c r="BE96" s="33"/>
      <c r="BF96" s="33"/>
      <c r="BG96" s="33"/>
      <c r="BH96" s="33"/>
      <c r="BI96" s="33"/>
      <c r="BJ96" s="33"/>
      <c r="BK96" s="347"/>
      <c r="BL96" s="347"/>
      <c r="BM96" s="347"/>
      <c r="BN96" s="347"/>
      <c r="BO96" s="347"/>
      <c r="BP96" s="347"/>
      <c r="BQ96" s="347"/>
      <c r="BR96" s="347"/>
      <c r="BS96" s="347"/>
      <c r="BT96" s="347"/>
      <c r="BU96" s="347"/>
      <c r="BV96" s="35"/>
      <c r="BW96" s="28"/>
    </row>
    <row r="97" spans="5:75" ht="13.15" hidden="1" customHeight="1" x14ac:dyDescent="0.2">
      <c r="E97" s="28"/>
      <c r="F97" s="34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3"/>
      <c r="AV97" s="43"/>
      <c r="AW97" s="43"/>
      <c r="AX97" s="43"/>
      <c r="AY97" s="42"/>
      <c r="AZ97" s="42"/>
      <c r="BA97" s="42"/>
      <c r="BB97" s="42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5"/>
      <c r="BW97" s="28"/>
    </row>
    <row r="98" spans="5:75" ht="13.15" hidden="1" customHeight="1" x14ac:dyDescent="0.2">
      <c r="E98" s="28"/>
      <c r="F98" s="34"/>
      <c r="G98" s="493"/>
      <c r="H98" s="493"/>
      <c r="I98" s="493"/>
      <c r="J98" s="493"/>
      <c r="K98" s="493"/>
      <c r="L98" s="493"/>
      <c r="M98" s="493"/>
      <c r="N98" s="493"/>
      <c r="O98" s="493"/>
      <c r="P98" s="493"/>
      <c r="Q98" s="493"/>
      <c r="R98" s="493"/>
      <c r="S98" s="493"/>
      <c r="T98" s="493"/>
      <c r="U98" s="493"/>
      <c r="V98" s="493"/>
      <c r="W98" s="493"/>
      <c r="X98" s="493"/>
      <c r="Y98" s="493"/>
      <c r="Z98" s="493"/>
      <c r="AA98" s="493"/>
      <c r="AB98" s="493"/>
      <c r="AC98" s="493"/>
      <c r="AD98" s="493"/>
      <c r="AE98" s="493"/>
      <c r="AF98" s="493"/>
      <c r="AG98" s="493"/>
      <c r="AH98" s="493"/>
      <c r="AI98" s="493"/>
      <c r="AJ98" s="493"/>
      <c r="AK98" s="493"/>
      <c r="AL98" s="493"/>
      <c r="AM98" s="493"/>
      <c r="AN98" s="493"/>
      <c r="AO98" s="493"/>
      <c r="AP98" s="493"/>
      <c r="AQ98" s="493"/>
      <c r="AR98" s="493"/>
      <c r="AS98" s="493"/>
      <c r="AT98" s="493"/>
      <c r="AU98" s="493"/>
      <c r="AV98" s="493"/>
      <c r="AW98" s="493"/>
      <c r="AX98" s="493"/>
      <c r="AY98" s="493"/>
      <c r="AZ98" s="493"/>
      <c r="BA98" s="493"/>
      <c r="BB98" s="493"/>
      <c r="BC98" s="33"/>
      <c r="BD98" s="33"/>
      <c r="BE98" s="33"/>
      <c r="BF98" s="33"/>
      <c r="BG98" s="33"/>
      <c r="BH98" s="33"/>
      <c r="BI98" s="40"/>
      <c r="BJ98" s="57"/>
      <c r="BK98" s="405"/>
      <c r="BL98" s="405"/>
      <c r="BM98" s="405"/>
      <c r="BN98" s="405"/>
      <c r="BO98" s="405"/>
      <c r="BP98" s="405"/>
      <c r="BQ98" s="405"/>
      <c r="BR98" s="405"/>
      <c r="BS98" s="405"/>
      <c r="BT98" s="405"/>
      <c r="BU98" s="405"/>
      <c r="BV98" s="35"/>
      <c r="BW98" s="28"/>
    </row>
    <row r="99" spans="5:75" ht="13.15" hidden="1" customHeight="1" x14ac:dyDescent="0.2">
      <c r="E99" s="28"/>
      <c r="F99" s="34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42"/>
      <c r="AN99" s="42"/>
      <c r="AO99" s="42"/>
      <c r="AP99" s="42"/>
      <c r="AQ99" s="42"/>
      <c r="AR99" s="42"/>
      <c r="AS99" s="42"/>
      <c r="AT99" s="42"/>
      <c r="AU99" s="43"/>
      <c r="AV99" s="43"/>
      <c r="AW99" s="43"/>
      <c r="AX99" s="43"/>
      <c r="AY99" s="42"/>
      <c r="AZ99" s="42"/>
      <c r="BA99" s="42"/>
      <c r="BB99" s="42"/>
      <c r="BC99" s="33"/>
      <c r="BD99" s="33"/>
      <c r="BE99" s="33"/>
      <c r="BF99" s="33"/>
      <c r="BG99" s="33"/>
      <c r="BH99" s="33"/>
      <c r="BI99" s="33"/>
      <c r="BJ99" s="33"/>
      <c r="BK99" s="347"/>
      <c r="BL99" s="347"/>
      <c r="BM99" s="347"/>
      <c r="BN99" s="347"/>
      <c r="BO99" s="347"/>
      <c r="BP99" s="347"/>
      <c r="BQ99" s="347"/>
      <c r="BR99" s="347"/>
      <c r="BS99" s="347"/>
      <c r="BT99" s="347"/>
      <c r="BU99" s="347"/>
      <c r="BV99" s="35"/>
      <c r="BW99" s="28"/>
    </row>
    <row r="100" spans="5:75" ht="13.15" hidden="1" customHeight="1" x14ac:dyDescent="0.2">
      <c r="E100" s="28"/>
      <c r="F100" s="34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42"/>
      <c r="AN100" s="42"/>
      <c r="AO100" s="42"/>
      <c r="AP100" s="42"/>
      <c r="AQ100" s="42"/>
      <c r="AR100" s="42"/>
      <c r="AS100" s="42"/>
      <c r="AT100" s="42"/>
      <c r="AU100" s="43"/>
      <c r="AV100" s="43"/>
      <c r="AW100" s="43"/>
      <c r="AX100" s="43"/>
      <c r="AY100" s="42"/>
      <c r="AZ100" s="42"/>
      <c r="BA100" s="42"/>
      <c r="BB100" s="42"/>
      <c r="BC100" s="33"/>
      <c r="BD100" s="33"/>
      <c r="BE100" s="33"/>
      <c r="BF100" s="33"/>
      <c r="BG100" s="33"/>
      <c r="BH100" s="33"/>
      <c r="BI100" s="33"/>
      <c r="BJ100" s="33"/>
      <c r="BK100" s="347"/>
      <c r="BL100" s="347"/>
      <c r="BM100" s="347"/>
      <c r="BN100" s="347"/>
      <c r="BO100" s="347"/>
      <c r="BP100" s="347"/>
      <c r="BQ100" s="347"/>
      <c r="BR100" s="347"/>
      <c r="BS100" s="347"/>
      <c r="BT100" s="347"/>
      <c r="BU100" s="347"/>
      <c r="BV100" s="35"/>
      <c r="BW100" s="28"/>
    </row>
    <row r="101" spans="5:75" ht="13.15" hidden="1" customHeight="1" x14ac:dyDescent="0.2">
      <c r="E101" s="28"/>
      <c r="F101" s="34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3"/>
      <c r="AV101" s="43"/>
      <c r="AW101" s="43"/>
      <c r="AX101" s="43"/>
      <c r="AY101" s="42"/>
      <c r="AZ101" s="42"/>
      <c r="BA101" s="42"/>
      <c r="BB101" s="42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5"/>
      <c r="BW101" s="28"/>
    </row>
    <row r="102" spans="5:75" ht="13.15" hidden="1" customHeight="1" x14ac:dyDescent="0.2">
      <c r="E102" s="28"/>
      <c r="F102" s="348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R102" s="349"/>
      <c r="S102" s="349"/>
      <c r="T102" s="349"/>
      <c r="U102" s="349"/>
      <c r="V102" s="349"/>
      <c r="W102" s="349"/>
      <c r="X102" s="349"/>
      <c r="Y102" s="349"/>
      <c r="Z102" s="349"/>
      <c r="AA102" s="349"/>
      <c r="AB102" s="349"/>
      <c r="AC102" s="349"/>
      <c r="AD102" s="349"/>
      <c r="AE102" s="349"/>
      <c r="AF102" s="349"/>
      <c r="AG102" s="349"/>
      <c r="AH102" s="349"/>
      <c r="AI102" s="349"/>
      <c r="AJ102" s="349"/>
      <c r="AK102" s="349"/>
      <c r="AL102" s="349"/>
      <c r="AM102" s="349"/>
      <c r="AN102" s="349"/>
      <c r="AO102" s="349"/>
      <c r="AP102" s="349"/>
      <c r="AQ102" s="349"/>
      <c r="AR102" s="349"/>
      <c r="AS102" s="349"/>
      <c r="AT102" s="349"/>
      <c r="AU102" s="350"/>
      <c r="AV102" s="350"/>
      <c r="AW102" s="350"/>
      <c r="AX102" s="350"/>
      <c r="AY102" s="349"/>
      <c r="AZ102" s="349"/>
      <c r="BA102" s="349"/>
      <c r="BB102" s="349"/>
      <c r="BC102" s="351"/>
      <c r="BD102" s="351"/>
      <c r="BE102" s="351"/>
      <c r="BF102" s="351"/>
      <c r="BG102" s="351"/>
      <c r="BH102" s="351"/>
      <c r="BI102" s="351"/>
      <c r="BJ102" s="351"/>
      <c r="BK102" s="351"/>
      <c r="BL102" s="351"/>
      <c r="BM102" s="351"/>
      <c r="BN102" s="351"/>
      <c r="BO102" s="351"/>
      <c r="BP102" s="351"/>
      <c r="BQ102" s="351"/>
      <c r="BR102" s="351"/>
      <c r="BS102" s="351"/>
      <c r="BT102" s="351"/>
      <c r="BU102" s="351"/>
      <c r="BV102" s="352"/>
      <c r="BW102" s="28"/>
    </row>
    <row r="103" spans="5:75" ht="13.15" hidden="1" customHeight="1" x14ac:dyDescent="0.2">
      <c r="E103" s="28"/>
      <c r="F103" s="34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3"/>
      <c r="AV103" s="43"/>
      <c r="AW103" s="43"/>
      <c r="AX103" s="43"/>
      <c r="AY103" s="42"/>
      <c r="AZ103" s="42"/>
      <c r="BA103" s="42"/>
      <c r="BB103" s="42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5"/>
      <c r="BW103" s="28"/>
    </row>
    <row r="104" spans="5:75" ht="13.15" hidden="1" customHeight="1" x14ac:dyDescent="0.2">
      <c r="E104" s="28"/>
      <c r="F104" s="34"/>
      <c r="G104" s="493"/>
      <c r="H104" s="493"/>
      <c r="I104" s="493"/>
      <c r="J104" s="493"/>
      <c r="K104" s="493"/>
      <c r="L104" s="493"/>
      <c r="M104" s="493"/>
      <c r="N104" s="493"/>
      <c r="O104" s="493"/>
      <c r="P104" s="493"/>
      <c r="Q104" s="493"/>
      <c r="R104" s="493"/>
      <c r="S104" s="493"/>
      <c r="T104" s="493"/>
      <c r="U104" s="493"/>
      <c r="V104" s="493"/>
      <c r="W104" s="493"/>
      <c r="X104" s="493"/>
      <c r="Y104" s="493"/>
      <c r="Z104" s="493"/>
      <c r="AA104" s="493"/>
      <c r="AB104" s="493"/>
      <c r="AC104" s="493"/>
      <c r="AD104" s="493"/>
      <c r="AE104" s="493"/>
      <c r="AF104" s="493"/>
      <c r="AG104" s="493"/>
      <c r="AH104" s="493"/>
      <c r="AI104" s="493"/>
      <c r="AJ104" s="493"/>
      <c r="AK104" s="493"/>
      <c r="AL104" s="493"/>
      <c r="AM104" s="493"/>
      <c r="AN104" s="493"/>
      <c r="AO104" s="493"/>
      <c r="AP104" s="493"/>
      <c r="AQ104" s="493"/>
      <c r="AR104" s="493"/>
      <c r="AS104" s="493"/>
      <c r="AT104" s="493"/>
      <c r="AU104" s="493"/>
      <c r="AV104" s="493"/>
      <c r="AW104" s="493"/>
      <c r="AX104" s="493"/>
      <c r="AY104" s="493"/>
      <c r="AZ104" s="493"/>
      <c r="BA104" s="493"/>
      <c r="BB104" s="49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5"/>
      <c r="BW104" s="28"/>
    </row>
    <row r="105" spans="5:75" ht="13.15" hidden="1" customHeight="1" x14ac:dyDescent="0.2">
      <c r="E105" s="28"/>
      <c r="F105" s="34"/>
      <c r="G105" s="494"/>
      <c r="H105" s="494"/>
      <c r="I105" s="494"/>
      <c r="J105" s="494"/>
      <c r="K105" s="494"/>
      <c r="L105" s="494"/>
      <c r="M105" s="494"/>
      <c r="N105" s="494"/>
      <c r="O105" s="494"/>
      <c r="P105" s="494"/>
      <c r="Q105" s="494"/>
      <c r="R105" s="494"/>
      <c r="S105" s="494"/>
      <c r="T105" s="494"/>
      <c r="U105" s="494"/>
      <c r="V105" s="494"/>
      <c r="W105" s="494"/>
      <c r="X105" s="494"/>
      <c r="Y105" s="494"/>
      <c r="Z105" s="494"/>
      <c r="AA105" s="494"/>
      <c r="AB105" s="494"/>
      <c r="AC105" s="494"/>
      <c r="AD105" s="494"/>
      <c r="AE105" s="494"/>
      <c r="AF105" s="494"/>
      <c r="AG105" s="494"/>
      <c r="AH105" s="494"/>
      <c r="AI105" s="494"/>
      <c r="AJ105" s="494"/>
      <c r="AK105" s="494"/>
      <c r="AL105" s="494"/>
      <c r="AM105" s="494"/>
      <c r="AN105" s="494"/>
      <c r="AO105" s="494"/>
      <c r="AP105" s="494"/>
      <c r="AQ105" s="494"/>
      <c r="AR105" s="494"/>
      <c r="AS105" s="494"/>
      <c r="AT105" s="494"/>
      <c r="AU105" s="494"/>
      <c r="AV105" s="494"/>
      <c r="AW105" s="494"/>
      <c r="AX105" s="494"/>
      <c r="AY105" s="494"/>
      <c r="AZ105" s="494"/>
      <c r="BA105" s="494"/>
      <c r="BB105" s="494"/>
      <c r="BC105" s="494"/>
      <c r="BD105" s="494"/>
      <c r="BE105" s="494"/>
      <c r="BF105" s="494"/>
      <c r="BG105" s="33"/>
      <c r="BH105" s="33"/>
      <c r="BI105" s="40"/>
      <c r="BJ105" s="57"/>
      <c r="BK105" s="467"/>
      <c r="BL105" s="467"/>
      <c r="BM105" s="467"/>
      <c r="BN105" s="467"/>
      <c r="BO105" s="467"/>
      <c r="BP105" s="467"/>
      <c r="BQ105" s="467"/>
      <c r="BR105" s="467"/>
      <c r="BS105" s="467"/>
      <c r="BT105" s="467"/>
      <c r="BU105" s="467"/>
      <c r="BV105" s="35"/>
      <c r="BW105" s="28"/>
    </row>
    <row r="106" spans="5:75" ht="13.15" hidden="1" customHeight="1" x14ac:dyDescent="0.2">
      <c r="E106" s="28"/>
      <c r="F106" s="34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3"/>
      <c r="AV106" s="43"/>
      <c r="AW106" s="43"/>
      <c r="AX106" s="43"/>
      <c r="AY106" s="42"/>
      <c r="AZ106" s="42"/>
      <c r="BA106" s="42"/>
      <c r="BB106" s="42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5"/>
      <c r="BW106" s="28"/>
    </row>
    <row r="107" spans="5:75" ht="13.15" hidden="1" customHeight="1" x14ac:dyDescent="0.2">
      <c r="E107" s="28"/>
      <c r="F107" s="36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9"/>
      <c r="BW107" s="28"/>
    </row>
    <row r="108" spans="5:75" ht="13.15" hidden="1" customHeight="1" x14ac:dyDescent="0.2">
      <c r="E108" s="51"/>
      <c r="F108" s="28"/>
      <c r="G108" s="28"/>
      <c r="H108" s="28"/>
      <c r="I108" s="468"/>
      <c r="J108" s="468"/>
      <c r="K108" s="468"/>
      <c r="L108" s="468"/>
      <c r="M108" s="468"/>
      <c r="N108" s="468"/>
      <c r="O108" s="468"/>
      <c r="P108" s="468"/>
      <c r="Q108" s="468"/>
      <c r="R108" s="468"/>
      <c r="S108" s="468"/>
      <c r="T108" s="468"/>
      <c r="U108" s="468"/>
      <c r="V108" s="46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471"/>
      <c r="BF108" s="471"/>
      <c r="BG108" s="471"/>
      <c r="BH108" s="471"/>
      <c r="BI108" s="471"/>
      <c r="BJ108" s="471"/>
      <c r="BK108" s="471"/>
      <c r="BL108" s="471"/>
      <c r="BM108" s="471"/>
      <c r="BN108" s="471"/>
      <c r="BO108" s="471"/>
      <c r="BP108" s="471"/>
      <c r="BQ108" s="471"/>
      <c r="BR108" s="471"/>
      <c r="BS108" s="471"/>
      <c r="BT108" s="28"/>
      <c r="BU108" s="28"/>
      <c r="BV108" s="28"/>
      <c r="BW108" s="45"/>
    </row>
    <row r="109" spans="5:75" ht="13.15" hidden="1" customHeight="1" x14ac:dyDescent="0.2">
      <c r="E109" s="28"/>
      <c r="F109" s="28"/>
      <c r="G109" s="28"/>
      <c r="H109" s="28"/>
      <c r="I109" s="407"/>
      <c r="J109" s="407"/>
      <c r="K109" s="407"/>
      <c r="L109" s="407"/>
      <c r="M109" s="407"/>
      <c r="N109" s="407"/>
      <c r="O109" s="407"/>
      <c r="P109" s="407"/>
      <c r="Q109" s="407"/>
      <c r="R109" s="407"/>
      <c r="S109" s="407"/>
      <c r="T109" s="407"/>
      <c r="U109" s="407"/>
      <c r="V109" s="407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407"/>
      <c r="BF109" s="407"/>
      <c r="BG109" s="407"/>
      <c r="BH109" s="407"/>
      <c r="BI109" s="407"/>
      <c r="BJ109" s="407"/>
      <c r="BK109" s="407"/>
      <c r="BL109" s="407"/>
      <c r="BM109" s="407"/>
      <c r="BN109" s="407"/>
      <c r="BO109" s="407"/>
      <c r="BP109" s="407"/>
      <c r="BQ109" s="407"/>
      <c r="BR109" s="407"/>
      <c r="BS109" s="407"/>
      <c r="BT109" s="28"/>
      <c r="BU109" s="28"/>
      <c r="BV109" s="28"/>
      <c r="BW109" s="28"/>
    </row>
    <row r="110" spans="5:75" ht="13.15" hidden="1" customHeight="1" x14ac:dyDescent="0.2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</row>
    <row r="111" spans="5:75" ht="13.15" hidden="1" customHeight="1" x14ac:dyDescent="0.2"/>
    <row r="112" spans="5:75" ht="13.15" hidden="1" customHeight="1" x14ac:dyDescent="0.2"/>
    <row r="113" ht="13.15" hidden="1" customHeight="1" x14ac:dyDescent="0.2"/>
    <row r="114" ht="13.15" hidden="1" customHeight="1" x14ac:dyDescent="0.2"/>
    <row r="115" ht="13.15" hidden="1" customHeight="1" x14ac:dyDescent="0.2"/>
    <row r="116" ht="13.15" hidden="1" customHeight="1" x14ac:dyDescent="0.2"/>
    <row r="117" ht="13.15" hidden="1" customHeight="1" x14ac:dyDescent="0.2"/>
    <row r="118" ht="13.15" hidden="1" customHeight="1" x14ac:dyDescent="0.2"/>
    <row r="119" ht="13.15" hidden="1" customHeight="1" x14ac:dyDescent="0.2"/>
    <row r="120" ht="13.15" hidden="1" customHeight="1" x14ac:dyDescent="0.2"/>
    <row r="121" ht="13.15" hidden="1" customHeight="1" x14ac:dyDescent="0.2"/>
    <row r="122" ht="13.15" hidden="1" customHeight="1" x14ac:dyDescent="0.2"/>
    <row r="123" ht="13.15" hidden="1" customHeight="1" x14ac:dyDescent="0.2"/>
    <row r="124" ht="13.15" hidden="1" customHeight="1" x14ac:dyDescent="0.2"/>
    <row r="125" ht="13.15" hidden="1" customHeight="1" x14ac:dyDescent="0.2"/>
    <row r="126" ht="13.15" hidden="1" customHeight="1" x14ac:dyDescent="0.2"/>
    <row r="127" ht="13.15" hidden="1" customHeight="1" x14ac:dyDescent="0.2"/>
    <row r="128" ht="13.15" hidden="1" customHeight="1" x14ac:dyDescent="0.2"/>
    <row r="129" ht="13.15" hidden="1" customHeight="1" x14ac:dyDescent="0.2"/>
    <row r="130" ht="13.15" hidden="1" customHeight="1" x14ac:dyDescent="0.2"/>
    <row r="131" ht="13.15" hidden="1" customHeight="1" x14ac:dyDescent="0.2"/>
    <row r="132" ht="13.15" hidden="1" customHeight="1" x14ac:dyDescent="0.2"/>
    <row r="133" ht="13.15" hidden="1" customHeight="1" x14ac:dyDescent="0.2"/>
    <row r="134" ht="13.15" hidden="1" customHeight="1" x14ac:dyDescent="0.2"/>
    <row r="135" ht="13.15" hidden="1" customHeight="1" x14ac:dyDescent="0.2"/>
    <row r="136" ht="13.15" hidden="1" customHeight="1" x14ac:dyDescent="0.2"/>
    <row r="137" ht="13.15" hidden="1" customHeight="1" x14ac:dyDescent="0.2"/>
    <row r="138" ht="13.15" hidden="1" customHeight="1" x14ac:dyDescent="0.2"/>
    <row r="139" ht="13.15" hidden="1" customHeight="1" x14ac:dyDescent="0.2"/>
    <row r="140" ht="13.15" hidden="1" customHeight="1" x14ac:dyDescent="0.2"/>
    <row r="141" ht="13.15" hidden="1" customHeight="1" x14ac:dyDescent="0.2"/>
    <row r="142" ht="13.15" hidden="1" customHeight="1" x14ac:dyDescent="0.2"/>
    <row r="143" ht="13.15" hidden="1" customHeight="1" x14ac:dyDescent="0.2"/>
    <row r="144" ht="13.15" hidden="1" customHeight="1" x14ac:dyDescent="0.2"/>
    <row r="145" ht="13.15" hidden="1" customHeight="1" x14ac:dyDescent="0.2"/>
    <row r="146" ht="13.15" hidden="1" customHeight="1" x14ac:dyDescent="0.2"/>
    <row r="147" ht="13.15" hidden="1" customHeight="1" x14ac:dyDescent="0.2"/>
    <row r="148" ht="13.15" hidden="1" customHeight="1" x14ac:dyDescent="0.2"/>
    <row r="149" ht="13.15" hidden="1" customHeight="1" x14ac:dyDescent="0.2"/>
    <row r="150" ht="13.15" hidden="1" customHeight="1" x14ac:dyDescent="0.2"/>
    <row r="151" ht="13.15" hidden="1" customHeight="1" x14ac:dyDescent="0.2"/>
    <row r="152" ht="13.15" hidden="1" customHeight="1" x14ac:dyDescent="0.2"/>
    <row r="153" ht="13.15" hidden="1" customHeight="1" x14ac:dyDescent="0.2"/>
    <row r="154" ht="13.15" hidden="1" customHeight="1" x14ac:dyDescent="0.2"/>
    <row r="155" ht="13.15" hidden="1" customHeight="1" x14ac:dyDescent="0.2"/>
    <row r="156" ht="13.15" hidden="1" customHeight="1" x14ac:dyDescent="0.2"/>
    <row r="157" ht="13.15" hidden="1" customHeight="1" x14ac:dyDescent="0.2"/>
    <row r="158" ht="13.15" hidden="1" customHeight="1" x14ac:dyDescent="0.2"/>
    <row r="159" ht="13.15" hidden="1" customHeight="1" x14ac:dyDescent="0.2"/>
    <row r="160" ht="13.15" hidden="1" customHeight="1" x14ac:dyDescent="0.2"/>
    <row r="161" spans="1:78" ht="13.15" hidden="1" customHeight="1" x14ac:dyDescent="0.2"/>
    <row r="162" spans="1:78" ht="13.15" hidden="1" customHeight="1" x14ac:dyDescent="0.2"/>
    <row r="163" spans="1:78" ht="13.15" hidden="1" customHeight="1" x14ac:dyDescent="0.2"/>
    <row r="164" spans="1:78" ht="13.15" hidden="1" customHeight="1" x14ac:dyDescent="0.2"/>
    <row r="165" spans="1:78" ht="13.15" hidden="1" customHeight="1" x14ac:dyDescent="0.2"/>
    <row r="166" spans="1:78" ht="13.15" hidden="1" customHeight="1" x14ac:dyDescent="0.2"/>
    <row r="167" spans="1:78" ht="13.15" hidden="1" customHeight="1" x14ac:dyDescent="0.2"/>
    <row r="168" spans="1:78" ht="13.15" hidden="1" customHeight="1" x14ac:dyDescent="0.2"/>
    <row r="169" spans="1:78" ht="13.15" hidden="1" customHeight="1" x14ac:dyDescent="0.2"/>
    <row r="170" spans="1:78" ht="13.15" customHeight="1" x14ac:dyDescent="0.2">
      <c r="A170" s="232"/>
      <c r="B170" s="150" t="s">
        <v>449</v>
      </c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32"/>
      <c r="AT170" s="232"/>
      <c r="AU170" s="232"/>
      <c r="AV170" s="232"/>
      <c r="AW170" s="232"/>
      <c r="AX170" s="232"/>
      <c r="AY170" s="232"/>
      <c r="AZ170" s="232"/>
      <c r="BA170" s="232"/>
      <c r="BB170" s="232"/>
      <c r="BC170" s="232"/>
      <c r="BD170" s="232"/>
      <c r="BE170" s="232"/>
      <c r="BF170" s="232"/>
      <c r="BG170" s="232"/>
      <c r="BH170" s="232"/>
      <c r="BI170" s="232"/>
      <c r="BJ170" s="232"/>
      <c r="BK170" s="232"/>
      <c r="BL170" s="232"/>
      <c r="BM170" s="232"/>
      <c r="BN170" s="232"/>
      <c r="BO170" s="232"/>
      <c r="BP170" s="232"/>
      <c r="BQ170" s="232"/>
      <c r="BR170" s="232"/>
      <c r="BS170" s="232"/>
      <c r="BT170" s="232"/>
      <c r="BU170" s="232"/>
      <c r="BV170" s="232"/>
      <c r="BW170" s="232"/>
      <c r="BX170" s="232"/>
      <c r="BY170" s="232"/>
      <c r="BZ170" s="232"/>
    </row>
    <row r="171" spans="1:78" ht="13.15" customHeight="1" x14ac:dyDescent="0.2">
      <c r="A171" s="232"/>
      <c r="B171" s="150" t="s">
        <v>377</v>
      </c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  <c r="AV171" s="232"/>
      <c r="AW171" s="232"/>
      <c r="AX171" s="232"/>
      <c r="AY171" s="232"/>
      <c r="AZ171" s="232"/>
      <c r="BA171" s="232"/>
      <c r="BB171" s="232"/>
      <c r="BC171" s="232"/>
      <c r="BD171" s="232"/>
      <c r="BE171" s="232"/>
      <c r="BF171" s="232"/>
      <c r="BG171" s="232"/>
      <c r="BH171" s="232"/>
      <c r="BI171" s="232"/>
      <c r="BJ171" s="232"/>
      <c r="BK171" s="232"/>
      <c r="BL171" s="232"/>
      <c r="BM171" s="232"/>
      <c r="BN171" s="232"/>
      <c r="BO171" s="232"/>
      <c r="BP171" s="232"/>
      <c r="BQ171" s="232"/>
      <c r="BR171" s="232"/>
      <c r="BS171" s="232"/>
      <c r="BT171" s="232"/>
      <c r="BU171" s="232"/>
      <c r="BV171" s="232"/>
      <c r="BW171" s="232"/>
      <c r="BX171" s="232"/>
      <c r="BY171" s="232"/>
      <c r="BZ171" s="232"/>
    </row>
    <row r="172" spans="1:78" ht="13.15" customHeight="1" x14ac:dyDescent="0.2">
      <c r="A172" s="232"/>
      <c r="B172" s="150" t="s">
        <v>378</v>
      </c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  <c r="AI172" s="232"/>
      <c r="AJ172" s="232"/>
      <c r="AK172" s="232"/>
      <c r="AL172" s="232"/>
      <c r="AM172" s="232"/>
      <c r="AN172" s="232"/>
      <c r="AO172" s="232"/>
      <c r="AP172" s="232"/>
      <c r="AQ172" s="232"/>
      <c r="AR172" s="232"/>
      <c r="AS172" s="232"/>
      <c r="AT172" s="232"/>
      <c r="AU172" s="232"/>
      <c r="AV172" s="232"/>
      <c r="AW172" s="232"/>
      <c r="AX172" s="232"/>
      <c r="AY172" s="232"/>
      <c r="AZ172" s="232"/>
      <c r="BA172" s="232"/>
      <c r="BB172" s="232"/>
      <c r="BC172" s="232"/>
      <c r="BD172" s="232"/>
      <c r="BE172" s="232"/>
      <c r="BF172" s="232"/>
      <c r="BG172" s="232"/>
      <c r="BH172" s="232"/>
      <c r="BI172" s="232"/>
      <c r="BJ172" s="232"/>
      <c r="BK172" s="232"/>
      <c r="BL172" s="232"/>
      <c r="BM172" s="232"/>
      <c r="BN172" s="232"/>
      <c r="BO172" s="232"/>
      <c r="BP172" s="232"/>
      <c r="BQ172" s="232"/>
      <c r="BR172" s="232"/>
      <c r="BS172" s="232"/>
      <c r="BT172" s="232"/>
      <c r="BU172" s="232"/>
      <c r="BV172" s="232"/>
      <c r="BW172" s="232"/>
      <c r="BX172" s="232"/>
      <c r="BY172" s="232"/>
      <c r="BZ172" s="232"/>
    </row>
  </sheetData>
  <sheetProtection selectLockedCells="1"/>
  <mergeCells count="84">
    <mergeCell ref="BL22:BU22"/>
    <mergeCell ref="BI22:BJ22"/>
    <mergeCell ref="F48:AB48"/>
    <mergeCell ref="G65:BC65"/>
    <mergeCell ref="BK49:BU49"/>
    <mergeCell ref="BK63:BU63"/>
    <mergeCell ref="BK51:BU51"/>
    <mergeCell ref="BK53:BU53"/>
    <mergeCell ref="BK55:BU55"/>
    <mergeCell ref="BK57:BU57"/>
    <mergeCell ref="G59:BB59"/>
    <mergeCell ref="BK59:BU59"/>
    <mergeCell ref="BK37:BU37"/>
    <mergeCell ref="BK40:BU40"/>
    <mergeCell ref="BK43:BU43"/>
    <mergeCell ref="BL24:BU24"/>
    <mergeCell ref="G69:BB69"/>
    <mergeCell ref="BK69:BU69"/>
    <mergeCell ref="BK65:BU65"/>
    <mergeCell ref="BK67:BU67"/>
    <mergeCell ref="BK61:BU61"/>
    <mergeCell ref="F12:AK12"/>
    <mergeCell ref="F26:BD26"/>
    <mergeCell ref="F43:BD43"/>
    <mergeCell ref="G67:BC67"/>
    <mergeCell ref="G63:BB63"/>
    <mergeCell ref="G49:BB49"/>
    <mergeCell ref="G61:BB61"/>
    <mergeCell ref="G51:BB51"/>
    <mergeCell ref="G53:BB53"/>
    <mergeCell ref="G55:BB55"/>
    <mergeCell ref="G57:BB57"/>
    <mergeCell ref="G40:BF40"/>
    <mergeCell ref="H24:AP24"/>
    <mergeCell ref="AU24:BD24"/>
    <mergeCell ref="H22:AP22"/>
    <mergeCell ref="G29:BF29"/>
    <mergeCell ref="E1:Q1"/>
    <mergeCell ref="S5:AO6"/>
    <mergeCell ref="BK8:BU8"/>
    <mergeCell ref="G27:BF27"/>
    <mergeCell ref="BK27:BU27"/>
    <mergeCell ref="H14:AP14"/>
    <mergeCell ref="AU14:BD14"/>
    <mergeCell ref="BL14:BU14"/>
    <mergeCell ref="H16:AP16"/>
    <mergeCell ref="AU16:BD16"/>
    <mergeCell ref="BL16:BU16"/>
    <mergeCell ref="H18:AP18"/>
    <mergeCell ref="BL18:BU18"/>
    <mergeCell ref="H20:AP20"/>
    <mergeCell ref="AU20:BD20"/>
    <mergeCell ref="BL20:BU20"/>
    <mergeCell ref="G89:AL92"/>
    <mergeCell ref="AS90:BC90"/>
    <mergeCell ref="BK90:BU90"/>
    <mergeCell ref="G35:BF35"/>
    <mergeCell ref="BK35:BU35"/>
    <mergeCell ref="G80:BF80"/>
    <mergeCell ref="G37:BF37"/>
    <mergeCell ref="G72:BB72"/>
    <mergeCell ref="BK72:BU72"/>
    <mergeCell ref="BK80:BU80"/>
    <mergeCell ref="I83:V84"/>
    <mergeCell ref="BE83:BS84"/>
    <mergeCell ref="G74:BB74"/>
    <mergeCell ref="BK74:BU74"/>
    <mergeCell ref="G76:BB76"/>
    <mergeCell ref="BK76:BU76"/>
    <mergeCell ref="BK29:BU29"/>
    <mergeCell ref="G31:BF31"/>
    <mergeCell ref="BK31:BU31"/>
    <mergeCell ref="G33:BF33"/>
    <mergeCell ref="BK33:BU33"/>
    <mergeCell ref="BK93:BU93"/>
    <mergeCell ref="G95:AE95"/>
    <mergeCell ref="BK95:BU95"/>
    <mergeCell ref="I108:V109"/>
    <mergeCell ref="BE108:BS109"/>
    <mergeCell ref="G98:BB98"/>
    <mergeCell ref="BK98:BU98"/>
    <mergeCell ref="G104:BB104"/>
    <mergeCell ref="G105:BF105"/>
    <mergeCell ref="BK105:BU105"/>
  </mergeCells>
  <dataValidations count="1">
    <dataValidation type="decimal" allowBlank="1" showInputMessage="1" showErrorMessage="1" errorTitle="EÜR - Zusätzliche Angaben" error="Hier bitte nur positive Werte bis maximal 999.999 Euro eingeben." sqref="BK105:BU105 BK95:BU95 BK90:BU90 AS90:BC90 BK80:BU80 BK35:BU35 BK37:BU37 BK40:BU40 BK53:BU53 BK55:BU55 BK57:BU57 BK59:BU59 BK61:BU61 BK63:BU63 BK69:BU69 BL24:BU24 BK72:BU72 BK74:BU74 BK76:BU76 BK65:BU65 BK67:BU67 AU14:BD14 AU16:BD16 AU20:BD20 AU24:BD24 BL14:BU14 BL16:BU16 BL18:BU18 BL20:BU20 BL22:BU22" xr:uid="{78E7ECC7-95A3-4120-AD45-7DC46F2E0911}">
      <formula1>0</formula1>
      <formula2>999999</formula2>
    </dataValidation>
  </dataValidations>
  <printOptions horizontalCentered="1"/>
  <pageMargins left="0.39370078740157483" right="0.39370078740157483" top="0.39370078740157483" bottom="0" header="0" footer="0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tnDrucken">
              <controlPr defaultSize="0" print="0" autoFill="0" autoPict="0" macro="[0]!mkr_Drucken">
                <anchor moveWithCells="1">
                  <from>
                    <xdr:col>1</xdr:col>
                    <xdr:colOff>9525</xdr:colOff>
                    <xdr:row>0</xdr:row>
                    <xdr:rowOff>9525</xdr:rowOff>
                  </from>
                  <to>
                    <xdr:col>4</xdr:col>
                    <xdr:colOff>57150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btnAuswahl">
              <controlPr defaultSize="0" print="0" autoFill="0" autoPict="0" macro="[0]!mkr_AB_Einnahmen">
                <anchor moveWithCells="1">
                  <from>
                    <xdr:col>4</xdr:col>
                    <xdr:colOff>95250</xdr:colOff>
                    <xdr:row>0</xdr:row>
                    <xdr:rowOff>19050</xdr:rowOff>
                  </from>
                  <to>
                    <xdr:col>13</xdr:col>
                    <xdr:colOff>47625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btnAuswahl">
              <controlPr defaultSize="0" print="0" autoFill="0" autoPict="0" macro="[0]!mkr_AB_Ausgaben">
                <anchor moveWithCells="1">
                  <from>
                    <xdr:col>13</xdr:col>
                    <xdr:colOff>66675</xdr:colOff>
                    <xdr:row>0</xdr:row>
                    <xdr:rowOff>19050</xdr:rowOff>
                  </from>
                  <to>
                    <xdr:col>23</xdr:col>
                    <xdr:colOff>95250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Button 7">
              <controlPr defaultSize="0" print="0" autoFill="0" autoPict="0" macro="[0]!mkr_AB_Anlageverzeichnis">
                <anchor moveWithCells="1">
                  <from>
                    <xdr:col>24</xdr:col>
                    <xdr:colOff>0</xdr:colOff>
                    <xdr:row>0</xdr:row>
                    <xdr:rowOff>19050</xdr:rowOff>
                  </from>
                  <to>
                    <xdr:col>34</xdr:col>
                    <xdr:colOff>19050</xdr:colOff>
                    <xdr:row>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tabColor theme="5" tint="0.59999389629810485"/>
    <pageSetUpPr fitToPage="1"/>
  </sheetPr>
  <dimension ref="A1:BZ137"/>
  <sheetViews>
    <sheetView showGridLines="0" showRowColHeaders="0" zoomScale="120" zoomScaleNormal="120" workbookViewId="0">
      <pane ySplit="1" topLeftCell="A2" activePane="bottomLeft" state="frozenSplit"/>
      <selection activeCell="CC43" sqref="CC43"/>
      <selection pane="bottomLeft" activeCell="A2" sqref="A2"/>
    </sheetView>
  </sheetViews>
  <sheetFormatPr baseColWidth="10" defaultColWidth="11.42578125" defaultRowHeight="18.75" customHeight="1" x14ac:dyDescent="0.2"/>
  <cols>
    <col min="1" max="1" width="0.85546875" style="27" customWidth="1"/>
    <col min="2" max="2" width="2.42578125" style="27" customWidth="1"/>
    <col min="3" max="4" width="2.7109375" style="27" customWidth="1"/>
    <col min="5" max="5" width="3.28515625" style="27" bestFit="1" customWidth="1"/>
    <col min="6" max="6" width="2.28515625" style="27" customWidth="1"/>
    <col min="7" max="7" width="0.42578125" style="27" customWidth="1"/>
    <col min="8" max="8" width="2" style="27" customWidth="1"/>
    <col min="9" max="9" width="0.7109375" style="27" customWidth="1"/>
    <col min="10" max="10" width="1.85546875" style="27" customWidth="1"/>
    <col min="11" max="11" width="0.7109375" style="27" customWidth="1"/>
    <col min="12" max="12" width="1.85546875" style="27" customWidth="1"/>
    <col min="13" max="13" width="0.7109375" style="27" customWidth="1"/>
    <col min="14" max="14" width="1.7109375" style="27" customWidth="1"/>
    <col min="15" max="15" width="0.7109375" style="27" customWidth="1"/>
    <col min="16" max="16" width="2" style="27" customWidth="1"/>
    <col min="17" max="17" width="0.85546875" style="27" customWidth="1"/>
    <col min="18" max="18" width="2" style="27" customWidth="1"/>
    <col min="19" max="19" width="0.7109375" style="27" customWidth="1"/>
    <col min="20" max="20" width="2" style="27" customWidth="1"/>
    <col min="21" max="21" width="1" style="27" customWidth="1"/>
    <col min="22" max="22" width="1.140625" style="27" customWidth="1"/>
    <col min="23" max="23" width="0.85546875" style="27" customWidth="1"/>
    <col min="24" max="24" width="1.7109375" style="27" customWidth="1"/>
    <col min="25" max="25" width="0.85546875" style="27" customWidth="1"/>
    <col min="26" max="26" width="2" style="27" customWidth="1"/>
    <col min="27" max="27" width="1.42578125" style="27" customWidth="1"/>
    <col min="28" max="28" width="1.140625" style="27" customWidth="1"/>
    <col min="29" max="29" width="0.7109375" style="27" customWidth="1"/>
    <col min="30" max="30" width="1.7109375" style="27" customWidth="1"/>
    <col min="31" max="31" width="0.7109375" style="27" customWidth="1"/>
    <col min="32" max="33" width="1.85546875" style="27" customWidth="1"/>
    <col min="34" max="34" width="0.7109375" style="27" customWidth="1"/>
    <col min="35" max="35" width="0.5703125" style="27" customWidth="1"/>
    <col min="36" max="36" width="1.85546875" style="27" customWidth="1"/>
    <col min="37" max="37" width="0.85546875" style="27" customWidth="1"/>
    <col min="38" max="38" width="1.85546875" style="27" customWidth="1"/>
    <col min="39" max="39" width="0.85546875" style="27" customWidth="1"/>
    <col min="40" max="40" width="1.85546875" style="27" customWidth="1"/>
    <col min="41" max="41" width="0.85546875" style="27" customWidth="1"/>
    <col min="42" max="42" width="1.85546875" style="27" customWidth="1"/>
    <col min="43" max="43" width="0.7109375" style="27" customWidth="1"/>
    <col min="44" max="44" width="2" style="27" customWidth="1"/>
    <col min="45" max="45" width="0.7109375" style="27" customWidth="1"/>
    <col min="46" max="46" width="1.85546875" style="27" customWidth="1"/>
    <col min="47" max="47" width="0.5703125" style="27" customWidth="1"/>
    <col min="48" max="48" width="2" style="27" customWidth="1"/>
    <col min="49" max="49" width="0.5703125" style="27" customWidth="1"/>
    <col min="50" max="50" width="1.85546875" style="27" customWidth="1"/>
    <col min="51" max="51" width="0.85546875" style="27" customWidth="1"/>
    <col min="52" max="52" width="1.85546875" style="27" customWidth="1"/>
    <col min="53" max="53" width="0.7109375" style="27" customWidth="1"/>
    <col min="54" max="54" width="1.85546875" style="27" customWidth="1"/>
    <col min="55" max="55" width="0.7109375" style="27" customWidth="1"/>
    <col min="56" max="57" width="1.85546875" style="27" customWidth="1"/>
    <col min="58" max="58" width="1.140625" style="27" customWidth="1"/>
    <col min="59" max="59" width="0.85546875" style="27" customWidth="1"/>
    <col min="60" max="60" width="1.5703125" style="27" customWidth="1"/>
    <col min="61" max="61" width="0.85546875" style="27" customWidth="1"/>
    <col min="62" max="62" width="2.5703125" style="27" customWidth="1"/>
    <col min="63" max="63" width="0.7109375" style="27" customWidth="1"/>
    <col min="64" max="64" width="1.7109375" style="27" customWidth="1"/>
    <col min="65" max="65" width="0.7109375" style="27" customWidth="1"/>
    <col min="66" max="66" width="1.7109375" style="27" customWidth="1"/>
    <col min="67" max="67" width="0.7109375" style="27" customWidth="1"/>
    <col min="68" max="68" width="0.85546875" style="27" customWidth="1"/>
    <col min="69" max="69" width="2" style="27" customWidth="1"/>
    <col min="70" max="70" width="1.85546875" style="27" customWidth="1"/>
    <col min="71" max="71" width="0.7109375" style="27" customWidth="1"/>
    <col min="72" max="72" width="1.85546875" style="27" customWidth="1"/>
    <col min="73" max="73" width="0.7109375" style="27" customWidth="1"/>
    <col min="74" max="74" width="1.85546875" style="27" customWidth="1"/>
    <col min="75" max="77" width="2.42578125" style="27" customWidth="1"/>
    <col min="78" max="78" width="0.85546875" style="27" customWidth="1"/>
    <col min="79" max="16384" width="11.42578125" style="27"/>
  </cols>
  <sheetData>
    <row r="1" spans="1:78" ht="18" customHeight="1" x14ac:dyDescent="0.2">
      <c r="A1" s="26"/>
      <c r="B1" s="26"/>
      <c r="C1" s="26"/>
      <c r="D1" s="26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 ht="4.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8" ht="10.5" customHeight="1" x14ac:dyDescent="0.2">
      <c r="A3" s="26"/>
      <c r="B3" s="234"/>
      <c r="C3" s="234"/>
      <c r="D3" s="234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6"/>
    </row>
    <row r="4" spans="1:78" ht="8.25" customHeight="1" x14ac:dyDescent="0.2">
      <c r="A4" s="26"/>
      <c r="B4" s="234"/>
      <c r="C4" s="234"/>
      <c r="D4" s="234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6"/>
    </row>
    <row r="5" spans="1:78" ht="3" customHeight="1" thickBot="1" x14ac:dyDescent="0.25">
      <c r="A5" s="26"/>
      <c r="B5" s="28"/>
      <c r="C5" s="28"/>
      <c r="D5" s="28"/>
      <c r="E5" s="28"/>
      <c r="F5" s="28"/>
      <c r="G5" s="28"/>
      <c r="H5" s="52"/>
      <c r="I5" s="53"/>
      <c r="J5" s="53"/>
      <c r="K5" s="53"/>
      <c r="L5" s="53"/>
      <c r="M5" s="53"/>
      <c r="N5" s="53"/>
      <c r="O5" s="53"/>
      <c r="P5" s="60"/>
      <c r="Q5" s="60"/>
      <c r="R5" s="60"/>
      <c r="S5" s="479" t="str">
        <f>+IF(Stammdaten!AE12="","",Stammdaten!AE12)</f>
        <v>1232 / 456 / 789</v>
      </c>
      <c r="T5" s="480"/>
      <c r="U5" s="480"/>
      <c r="V5" s="480"/>
      <c r="W5" s="480"/>
      <c r="X5" s="480"/>
      <c r="Y5" s="480"/>
      <c r="Z5" s="480"/>
      <c r="AA5" s="480"/>
      <c r="AB5" s="480"/>
      <c r="AC5" s="480"/>
      <c r="AD5" s="480"/>
      <c r="AE5" s="480"/>
      <c r="AF5" s="480"/>
      <c r="AG5" s="480"/>
      <c r="AH5" s="480"/>
      <c r="AI5" s="480"/>
      <c r="AJ5" s="480"/>
      <c r="AK5" s="480"/>
      <c r="AL5" s="480"/>
      <c r="AM5" s="480"/>
      <c r="AN5" s="480"/>
      <c r="AO5" s="481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6"/>
    </row>
    <row r="6" spans="1:78" ht="13.5" customHeight="1" x14ac:dyDescent="0.2">
      <c r="A6" s="26"/>
      <c r="B6" s="28"/>
      <c r="C6" s="28"/>
      <c r="D6" s="28"/>
      <c r="E6" s="48"/>
      <c r="F6" s="28"/>
      <c r="G6" s="28"/>
      <c r="H6" s="54"/>
      <c r="I6" s="55"/>
      <c r="J6" s="55"/>
      <c r="K6" s="55"/>
      <c r="L6" s="55"/>
      <c r="M6" s="55"/>
      <c r="N6" s="55"/>
      <c r="O6" s="55"/>
      <c r="P6" s="56"/>
      <c r="Q6" s="56"/>
      <c r="R6" s="56"/>
      <c r="S6" s="482"/>
      <c r="T6" s="482"/>
      <c r="U6" s="482"/>
      <c r="V6" s="482"/>
      <c r="W6" s="482"/>
      <c r="X6" s="482"/>
      <c r="Y6" s="482"/>
      <c r="Z6" s="482"/>
      <c r="AA6" s="482"/>
      <c r="AB6" s="482"/>
      <c r="AC6" s="482"/>
      <c r="AD6" s="482"/>
      <c r="AE6" s="482"/>
      <c r="AF6" s="482"/>
      <c r="AG6" s="482"/>
      <c r="AH6" s="482"/>
      <c r="AI6" s="482"/>
      <c r="AJ6" s="482"/>
      <c r="AK6" s="482"/>
      <c r="AL6" s="482"/>
      <c r="AM6" s="482"/>
      <c r="AN6" s="482"/>
      <c r="AO6" s="483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30"/>
      <c r="BX6" s="28"/>
      <c r="BY6" s="28"/>
      <c r="BZ6" s="26"/>
    </row>
    <row r="7" spans="1:78" ht="9" customHeight="1" x14ac:dyDescent="0.2">
      <c r="A7" s="26"/>
      <c r="B7" s="28"/>
      <c r="C7" s="28"/>
      <c r="D7" s="28"/>
      <c r="E7" s="28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8"/>
      <c r="BW7" s="28"/>
      <c r="BX7" s="28"/>
      <c r="BY7" s="28"/>
      <c r="BZ7" s="26"/>
    </row>
    <row r="8" spans="1:78" ht="18.75" customHeight="1" x14ac:dyDescent="0.2">
      <c r="A8" s="26"/>
      <c r="B8" s="28"/>
      <c r="C8" s="28"/>
      <c r="D8" s="28"/>
      <c r="E8" s="28" t="s">
        <v>383</v>
      </c>
      <c r="F8" s="34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41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23" t="s">
        <v>488</v>
      </c>
      <c r="BI8" s="33"/>
      <c r="BJ8" s="33"/>
      <c r="BK8" s="405">
        <f ca="1">+'Seite 3'!BK80</f>
        <v>10265.379999999999</v>
      </c>
      <c r="BL8" s="405"/>
      <c r="BM8" s="405"/>
      <c r="BN8" s="405"/>
      <c r="BO8" s="405"/>
      <c r="BP8" s="405"/>
      <c r="BQ8" s="405"/>
      <c r="BR8" s="405"/>
      <c r="BS8" s="405"/>
      <c r="BT8" s="405"/>
      <c r="BU8" s="405"/>
      <c r="BV8" s="35"/>
      <c r="BW8" s="28"/>
      <c r="BX8" s="28"/>
      <c r="BY8" s="28"/>
      <c r="BZ8" s="26"/>
    </row>
    <row r="9" spans="1:78" ht="4.5" customHeight="1" thickBot="1" x14ac:dyDescent="0.25">
      <c r="A9" s="26"/>
      <c r="B9" s="28"/>
      <c r="C9" s="28"/>
      <c r="D9" s="28"/>
      <c r="E9" s="28"/>
      <c r="F9" s="348"/>
      <c r="G9" s="351"/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  <c r="BC9" s="351"/>
      <c r="BD9" s="351"/>
      <c r="BE9" s="351"/>
      <c r="BF9" s="351"/>
      <c r="BG9" s="351"/>
      <c r="BH9" s="351"/>
      <c r="BI9" s="351"/>
      <c r="BJ9" s="351"/>
      <c r="BK9" s="351"/>
      <c r="BL9" s="351"/>
      <c r="BM9" s="351"/>
      <c r="BN9" s="351"/>
      <c r="BO9" s="351"/>
      <c r="BP9" s="351"/>
      <c r="BQ9" s="351"/>
      <c r="BR9" s="351"/>
      <c r="BS9" s="351"/>
      <c r="BT9" s="351"/>
      <c r="BU9" s="351"/>
      <c r="BV9" s="352"/>
      <c r="BW9" s="28"/>
      <c r="BX9" s="28"/>
      <c r="BY9" s="28"/>
      <c r="BZ9" s="26"/>
    </row>
    <row r="10" spans="1:78" ht="4.1500000000000004" customHeight="1" x14ac:dyDescent="0.2">
      <c r="A10" s="26"/>
      <c r="B10" s="28"/>
      <c r="C10" s="28"/>
      <c r="D10" s="28"/>
      <c r="E10" s="28"/>
      <c r="F10" s="34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3"/>
      <c r="AV10" s="43"/>
      <c r="AW10" s="43"/>
      <c r="AX10" s="43"/>
      <c r="AY10" s="42"/>
      <c r="AZ10" s="42"/>
      <c r="BA10" s="42"/>
      <c r="BB10" s="42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5"/>
      <c r="BW10" s="28"/>
      <c r="BX10" s="28"/>
      <c r="BY10" s="28"/>
      <c r="BZ10" s="26"/>
    </row>
    <row r="11" spans="1:78" ht="18" customHeight="1" x14ac:dyDescent="0.2">
      <c r="A11" s="26"/>
      <c r="B11" s="28"/>
      <c r="C11" s="28"/>
      <c r="D11" s="28"/>
      <c r="E11" s="28" t="s">
        <v>384</v>
      </c>
      <c r="F11" s="34"/>
      <c r="G11" s="494" t="s">
        <v>274</v>
      </c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492"/>
      <c r="U11" s="492"/>
      <c r="V11" s="492"/>
      <c r="W11" s="492"/>
      <c r="X11" s="492"/>
      <c r="Y11" s="492"/>
      <c r="Z11" s="492"/>
      <c r="AA11" s="492"/>
      <c r="AB11" s="492"/>
      <c r="AC11" s="492"/>
      <c r="AD11" s="492"/>
      <c r="AE11" s="492"/>
      <c r="AF11" s="492"/>
      <c r="AG11" s="492"/>
      <c r="AH11" s="492"/>
      <c r="AI11" s="492"/>
      <c r="AJ11" s="492"/>
      <c r="AK11" s="492"/>
      <c r="AL11" s="492"/>
      <c r="AM11" s="492"/>
      <c r="AN11" s="492"/>
      <c r="AO11" s="492"/>
      <c r="AP11" s="492"/>
      <c r="AQ11" s="492"/>
      <c r="AR11" s="492"/>
      <c r="AS11" s="492"/>
      <c r="AT11" s="492"/>
      <c r="AU11" s="492"/>
      <c r="AV11" s="492"/>
      <c r="AW11" s="492"/>
      <c r="AX11" s="492"/>
      <c r="AY11" s="492"/>
      <c r="AZ11" s="492"/>
      <c r="BA11" s="492"/>
      <c r="BB11" s="492"/>
      <c r="BC11" s="33"/>
      <c r="BD11" s="33"/>
      <c r="BE11" s="33"/>
      <c r="BF11" s="33"/>
      <c r="BG11" s="33"/>
      <c r="BH11" s="33"/>
      <c r="BI11" s="40" t="s">
        <v>275</v>
      </c>
      <c r="BJ11" s="57" t="s">
        <v>382</v>
      </c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35"/>
      <c r="BW11" s="28"/>
      <c r="BX11" s="28"/>
      <c r="BY11" s="28"/>
      <c r="BZ11" s="26"/>
    </row>
    <row r="12" spans="1:78" ht="4.1500000000000004" customHeight="1" thickBot="1" x14ac:dyDescent="0.25">
      <c r="A12" s="26"/>
      <c r="B12" s="28"/>
      <c r="C12" s="28"/>
      <c r="D12" s="28"/>
      <c r="E12" s="28"/>
      <c r="F12" s="34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3"/>
      <c r="AV12" s="43"/>
      <c r="AW12" s="43"/>
      <c r="AX12" s="43"/>
      <c r="AY12" s="42"/>
      <c r="AZ12" s="42"/>
      <c r="BA12" s="42"/>
      <c r="BB12" s="42"/>
      <c r="BC12" s="33"/>
      <c r="BD12" s="33"/>
      <c r="BE12" s="33"/>
      <c r="BF12" s="33"/>
      <c r="BG12" s="33"/>
      <c r="BH12" s="33"/>
      <c r="BI12" s="33"/>
      <c r="BJ12" s="33"/>
      <c r="BK12" s="347"/>
      <c r="BL12" s="347"/>
      <c r="BM12" s="347"/>
      <c r="BN12" s="347"/>
      <c r="BO12" s="347"/>
      <c r="BP12" s="347"/>
      <c r="BQ12" s="347"/>
      <c r="BR12" s="347"/>
      <c r="BS12" s="347"/>
      <c r="BT12" s="347"/>
      <c r="BU12" s="347"/>
      <c r="BV12" s="35"/>
      <c r="BW12" s="28"/>
      <c r="BX12" s="28"/>
      <c r="BY12" s="28"/>
      <c r="BZ12" s="26"/>
    </row>
    <row r="13" spans="1:78" ht="4.1500000000000004" customHeight="1" x14ac:dyDescent="0.2">
      <c r="A13" s="26"/>
      <c r="B13" s="28"/>
      <c r="C13" s="28"/>
      <c r="D13" s="28"/>
      <c r="E13" s="28"/>
      <c r="F13" s="34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3"/>
      <c r="AV13" s="43"/>
      <c r="AW13" s="43"/>
      <c r="AX13" s="43"/>
      <c r="AY13" s="42"/>
      <c r="AZ13" s="42"/>
      <c r="BA13" s="42"/>
      <c r="BB13" s="4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5"/>
      <c r="BW13" s="28"/>
      <c r="BX13" s="28"/>
      <c r="BY13" s="28"/>
      <c r="BZ13" s="26"/>
    </row>
    <row r="14" spans="1:78" ht="16.149999999999999" customHeight="1" x14ac:dyDescent="0.2">
      <c r="A14" s="26"/>
      <c r="B14" s="28"/>
      <c r="C14" s="28"/>
      <c r="D14" s="28"/>
      <c r="E14" s="28" t="s">
        <v>385</v>
      </c>
      <c r="F14" s="34"/>
      <c r="G14" s="493" t="s">
        <v>276</v>
      </c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93"/>
      <c r="AD14" s="493"/>
      <c r="AE14" s="493"/>
      <c r="AF14" s="493"/>
      <c r="AG14" s="493"/>
      <c r="AH14" s="493"/>
      <c r="AI14" s="493"/>
      <c r="AJ14" s="493"/>
      <c r="AK14" s="493"/>
      <c r="AL14" s="493"/>
      <c r="AM14" s="493"/>
      <c r="AN14" s="493"/>
      <c r="AO14" s="493"/>
      <c r="AP14" s="493"/>
      <c r="AQ14" s="493"/>
      <c r="AR14" s="493"/>
      <c r="AS14" s="493"/>
      <c r="AT14" s="493"/>
      <c r="AU14" s="493"/>
      <c r="AV14" s="493"/>
      <c r="AW14" s="493"/>
      <c r="AX14" s="493"/>
      <c r="AY14" s="493"/>
      <c r="AZ14" s="493"/>
      <c r="BA14" s="493"/>
      <c r="BB14" s="493"/>
      <c r="BC14" s="33"/>
      <c r="BD14" s="33"/>
      <c r="BE14" s="33"/>
      <c r="BF14" s="33"/>
      <c r="BG14" s="33"/>
      <c r="BH14" s="33"/>
      <c r="BI14" s="40" t="s">
        <v>277</v>
      </c>
      <c r="BJ14" s="57" t="s">
        <v>392</v>
      </c>
      <c r="BK14" s="405">
        <f ca="1">+SUM(BK8,BK11)</f>
        <v>10265.379999999999</v>
      </c>
      <c r="BL14" s="405"/>
      <c r="BM14" s="405"/>
      <c r="BN14" s="405"/>
      <c r="BO14" s="405"/>
      <c r="BP14" s="405"/>
      <c r="BQ14" s="405"/>
      <c r="BR14" s="405"/>
      <c r="BS14" s="405"/>
      <c r="BT14" s="405"/>
      <c r="BU14" s="405"/>
      <c r="BV14" s="35"/>
      <c r="BW14" s="28"/>
      <c r="BX14" s="28"/>
      <c r="BY14" s="28"/>
      <c r="BZ14" s="26"/>
    </row>
    <row r="15" spans="1:78" ht="4.1500000000000004" customHeight="1" x14ac:dyDescent="0.2">
      <c r="A15" s="26"/>
      <c r="B15" s="28"/>
      <c r="C15" s="28"/>
      <c r="D15" s="28"/>
      <c r="E15" s="28"/>
      <c r="F15" s="34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3"/>
      <c r="AV15" s="43"/>
      <c r="AW15" s="43"/>
      <c r="AX15" s="43"/>
      <c r="AY15" s="42"/>
      <c r="AZ15" s="42"/>
      <c r="BA15" s="42"/>
      <c r="BB15" s="4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5"/>
      <c r="BW15" s="28"/>
      <c r="BX15" s="28"/>
      <c r="BY15" s="28"/>
      <c r="BZ15" s="26"/>
    </row>
    <row r="16" spans="1:78" ht="4.1500000000000004" customHeight="1" x14ac:dyDescent="0.2">
      <c r="A16" s="26"/>
      <c r="B16" s="28"/>
      <c r="C16" s="28"/>
      <c r="D16" s="28"/>
      <c r="E16" s="28"/>
      <c r="F16" s="34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3"/>
      <c r="AV16" s="43"/>
      <c r="AW16" s="43"/>
      <c r="AX16" s="43"/>
      <c r="AY16" s="42"/>
      <c r="AZ16" s="42"/>
      <c r="BA16" s="42"/>
      <c r="BB16" s="42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5"/>
      <c r="BW16" s="28"/>
      <c r="BX16" s="28"/>
      <c r="BY16" s="28"/>
      <c r="BZ16" s="26"/>
    </row>
    <row r="17" spans="1:78" ht="7.9" customHeight="1" x14ac:dyDescent="0.2">
      <c r="A17" s="26"/>
      <c r="B17" s="28"/>
      <c r="C17" s="28"/>
      <c r="D17" s="28"/>
      <c r="E17" s="28"/>
      <c r="F17" s="34"/>
      <c r="G17" s="494" t="s">
        <v>386</v>
      </c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494"/>
      <c r="AC17" s="494"/>
      <c r="AD17" s="494"/>
      <c r="AE17" s="494"/>
      <c r="AF17" s="494"/>
      <c r="AG17" s="494"/>
      <c r="AH17" s="494"/>
      <c r="AI17" s="494"/>
      <c r="AJ17" s="494"/>
      <c r="AK17" s="42"/>
      <c r="AL17" s="42"/>
      <c r="AM17" s="42"/>
      <c r="AN17" s="42"/>
      <c r="AO17" s="42"/>
      <c r="AP17" s="42"/>
      <c r="AQ17" s="42"/>
      <c r="AR17" s="42"/>
      <c r="AS17" s="505" t="s">
        <v>278</v>
      </c>
      <c r="AT17" s="505"/>
      <c r="AU17" s="505"/>
      <c r="AV17" s="505"/>
      <c r="AW17" s="505"/>
      <c r="AX17" s="505"/>
      <c r="AY17" s="505"/>
      <c r="AZ17" s="505"/>
      <c r="BA17" s="505"/>
      <c r="BB17" s="505"/>
      <c r="BC17" s="505"/>
      <c r="BD17" s="33"/>
      <c r="BE17" s="33"/>
      <c r="BF17" s="33"/>
      <c r="BG17" s="33"/>
      <c r="BH17" s="33"/>
      <c r="BI17" s="33"/>
      <c r="BJ17" s="33"/>
      <c r="BK17" s="505" t="s">
        <v>279</v>
      </c>
      <c r="BL17" s="505"/>
      <c r="BM17" s="505"/>
      <c r="BN17" s="505"/>
      <c r="BO17" s="505"/>
      <c r="BP17" s="505"/>
      <c r="BQ17" s="505"/>
      <c r="BR17" s="505"/>
      <c r="BS17" s="505"/>
      <c r="BT17" s="505"/>
      <c r="BU17" s="505"/>
      <c r="BV17" s="35"/>
      <c r="BW17" s="28"/>
      <c r="BX17" s="28"/>
      <c r="BY17" s="28"/>
      <c r="BZ17" s="26"/>
    </row>
    <row r="18" spans="1:78" ht="1.9" customHeight="1" x14ac:dyDescent="0.2">
      <c r="A18" s="26"/>
      <c r="B18" s="28"/>
      <c r="C18" s="28"/>
      <c r="D18" s="28"/>
      <c r="E18" s="28"/>
      <c r="F18" s="34"/>
      <c r="G18" s="494"/>
      <c r="H18" s="494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4"/>
      <c r="Z18" s="494"/>
      <c r="AA18" s="494"/>
      <c r="AB18" s="494"/>
      <c r="AC18" s="494"/>
      <c r="AD18" s="494"/>
      <c r="AE18" s="494"/>
      <c r="AF18" s="494"/>
      <c r="AG18" s="494"/>
      <c r="AH18" s="494"/>
      <c r="AI18" s="494"/>
      <c r="AJ18" s="494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3"/>
      <c r="AV18" s="43"/>
      <c r="AW18" s="43"/>
      <c r="AX18" s="43"/>
      <c r="AY18" s="42"/>
      <c r="AZ18" s="42"/>
      <c r="BA18" s="42"/>
      <c r="BB18" s="42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5"/>
      <c r="BW18" s="28"/>
      <c r="BX18" s="28"/>
      <c r="BY18" s="28"/>
      <c r="BZ18" s="26"/>
    </row>
    <row r="19" spans="1:78" ht="13.15" customHeight="1" x14ac:dyDescent="0.2">
      <c r="A19" s="26"/>
      <c r="B19" s="28"/>
      <c r="C19" s="28"/>
      <c r="D19" s="28"/>
      <c r="E19" s="28" t="s">
        <v>387</v>
      </c>
      <c r="F19" s="34"/>
      <c r="G19" s="494"/>
      <c r="H19" s="494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94"/>
      <c r="V19" s="494"/>
      <c r="W19" s="494"/>
      <c r="X19" s="494"/>
      <c r="Y19" s="494"/>
      <c r="Z19" s="494"/>
      <c r="AA19" s="494"/>
      <c r="AB19" s="494"/>
      <c r="AC19" s="494"/>
      <c r="AD19" s="494"/>
      <c r="AE19" s="494"/>
      <c r="AF19" s="494"/>
      <c r="AG19" s="494"/>
      <c r="AH19" s="494"/>
      <c r="AI19" s="494"/>
      <c r="AJ19" s="494"/>
      <c r="AK19" s="42"/>
      <c r="AL19" s="42"/>
      <c r="AM19" s="42"/>
      <c r="AN19" s="42"/>
      <c r="AO19" s="42"/>
      <c r="AP19" s="33"/>
      <c r="AQ19" s="40" t="s">
        <v>281</v>
      </c>
      <c r="AR19" s="57"/>
      <c r="AS19" s="467"/>
      <c r="AT19" s="467"/>
      <c r="AU19" s="467"/>
      <c r="AV19" s="467"/>
      <c r="AW19" s="467"/>
      <c r="AX19" s="467"/>
      <c r="AY19" s="467"/>
      <c r="AZ19" s="467"/>
      <c r="BA19" s="467"/>
      <c r="BB19" s="467"/>
      <c r="BC19" s="467"/>
      <c r="BD19" s="33"/>
      <c r="BE19" s="33"/>
      <c r="BF19" s="33"/>
      <c r="BG19" s="33"/>
      <c r="BH19" s="33"/>
      <c r="BI19" s="40" t="s">
        <v>282</v>
      </c>
      <c r="BJ19" s="57" t="s">
        <v>382</v>
      </c>
      <c r="BK19" s="467"/>
      <c r="BL19" s="467"/>
      <c r="BM19" s="467"/>
      <c r="BN19" s="467"/>
      <c r="BO19" s="467"/>
      <c r="BP19" s="467"/>
      <c r="BQ19" s="467"/>
      <c r="BR19" s="467"/>
      <c r="BS19" s="467"/>
      <c r="BT19" s="467"/>
      <c r="BU19" s="467"/>
      <c r="BV19" s="35"/>
      <c r="BW19" s="28"/>
      <c r="BX19" s="28"/>
      <c r="BY19" s="28"/>
      <c r="BZ19" s="26"/>
    </row>
    <row r="20" spans="1:78" ht="7.15" customHeight="1" x14ac:dyDescent="0.2">
      <c r="A20" s="26"/>
      <c r="B20" s="28"/>
      <c r="C20" s="28"/>
      <c r="D20" s="28"/>
      <c r="E20" s="28"/>
      <c r="F20" s="34"/>
      <c r="G20" s="494"/>
      <c r="H20" s="494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4"/>
      <c r="V20" s="494"/>
      <c r="W20" s="494"/>
      <c r="X20" s="494"/>
      <c r="Y20" s="494"/>
      <c r="Z20" s="494"/>
      <c r="AA20" s="494"/>
      <c r="AB20" s="494"/>
      <c r="AC20" s="494"/>
      <c r="AD20" s="494"/>
      <c r="AE20" s="494"/>
      <c r="AF20" s="494"/>
      <c r="AG20" s="494"/>
      <c r="AH20" s="494"/>
      <c r="AI20" s="494"/>
      <c r="AJ20" s="494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3"/>
      <c r="AV20" s="43"/>
      <c r="AW20" s="43"/>
      <c r="AX20" s="43"/>
      <c r="AY20" s="42"/>
      <c r="AZ20" s="42"/>
      <c r="BA20" s="42"/>
      <c r="BB20" s="42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5"/>
      <c r="BW20" s="28"/>
      <c r="BX20" s="28"/>
      <c r="BY20" s="28"/>
      <c r="BZ20" s="26"/>
    </row>
    <row r="21" spans="1:78" ht="2.4500000000000002" customHeight="1" x14ac:dyDescent="0.2">
      <c r="A21" s="26"/>
      <c r="B21" s="28"/>
      <c r="C21" s="28"/>
      <c r="D21" s="28"/>
      <c r="E21" s="28"/>
      <c r="F21" s="34"/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  <c r="Y21" s="494"/>
      <c r="Z21" s="494"/>
      <c r="AA21" s="494"/>
      <c r="AB21" s="494"/>
      <c r="AC21" s="494"/>
      <c r="AD21" s="494"/>
      <c r="AE21" s="494"/>
      <c r="AF21" s="494"/>
      <c r="AG21" s="494"/>
      <c r="AH21" s="494"/>
      <c r="AI21" s="494"/>
      <c r="AJ21" s="494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5"/>
      <c r="BW21" s="28"/>
      <c r="BX21" s="28"/>
      <c r="BY21" s="28"/>
      <c r="BZ21" s="26"/>
    </row>
    <row r="22" spans="1:78" ht="3" customHeight="1" x14ac:dyDescent="0.2">
      <c r="A22" s="26"/>
      <c r="B22" s="28"/>
      <c r="C22" s="28"/>
      <c r="D22" s="28"/>
      <c r="E22" s="28"/>
      <c r="F22" s="34"/>
      <c r="G22" s="494" t="s">
        <v>314</v>
      </c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4"/>
      <c r="X22" s="494"/>
      <c r="Y22" s="494"/>
      <c r="Z22" s="494"/>
      <c r="AA22" s="494"/>
      <c r="AB22" s="494"/>
      <c r="AC22" s="494"/>
      <c r="AD22" s="494"/>
      <c r="AE22" s="494"/>
      <c r="AF22" s="494"/>
      <c r="AG22" s="494"/>
      <c r="AH22" s="494"/>
      <c r="AI22" s="494"/>
      <c r="AJ22" s="494"/>
      <c r="AK22" s="494"/>
      <c r="AL22" s="494"/>
      <c r="AM22" s="42"/>
      <c r="AN22" s="42"/>
      <c r="AO22" s="42"/>
      <c r="AP22" s="42"/>
      <c r="AQ22" s="42"/>
      <c r="AR22" s="42"/>
      <c r="AS22" s="42"/>
      <c r="AT22" s="42"/>
      <c r="AU22" s="43"/>
      <c r="AV22" s="43"/>
      <c r="AW22" s="43"/>
      <c r="AX22" s="43"/>
      <c r="AY22" s="42"/>
      <c r="AZ22" s="42"/>
      <c r="BA22" s="42"/>
      <c r="BB22" s="42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5"/>
      <c r="BW22" s="28"/>
      <c r="BX22" s="28"/>
      <c r="BY22" s="28"/>
      <c r="BZ22" s="26"/>
    </row>
    <row r="23" spans="1:78" ht="13.15" customHeight="1" x14ac:dyDescent="0.2">
      <c r="A23" s="26"/>
      <c r="B23" s="28"/>
      <c r="C23" s="28"/>
      <c r="D23" s="28"/>
      <c r="E23" s="28" t="s">
        <v>388</v>
      </c>
      <c r="F23" s="3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  <c r="Y23" s="494"/>
      <c r="Z23" s="494"/>
      <c r="AA23" s="494"/>
      <c r="AB23" s="494"/>
      <c r="AC23" s="494"/>
      <c r="AD23" s="494"/>
      <c r="AE23" s="494"/>
      <c r="AF23" s="494"/>
      <c r="AG23" s="494"/>
      <c r="AH23" s="494"/>
      <c r="AI23" s="494"/>
      <c r="AJ23" s="494"/>
      <c r="AK23" s="494"/>
      <c r="AL23" s="494"/>
      <c r="AM23" s="42"/>
      <c r="AN23" s="42"/>
      <c r="AO23" s="42"/>
      <c r="AP23" s="33"/>
      <c r="AQ23" s="40" t="s">
        <v>283</v>
      </c>
      <c r="AR23" s="57"/>
      <c r="AS23" s="467"/>
      <c r="AT23" s="467"/>
      <c r="AU23" s="467"/>
      <c r="AV23" s="467"/>
      <c r="AW23" s="467"/>
      <c r="AX23" s="467"/>
      <c r="AY23" s="467"/>
      <c r="AZ23" s="467"/>
      <c r="BA23" s="467"/>
      <c r="BB23" s="467"/>
      <c r="BC23" s="467"/>
      <c r="BD23" s="33"/>
      <c r="BE23" s="33"/>
      <c r="BF23" s="33"/>
      <c r="BG23" s="33"/>
      <c r="BH23" s="33"/>
      <c r="BI23" s="40" t="s">
        <v>284</v>
      </c>
      <c r="BJ23" s="57" t="s">
        <v>382</v>
      </c>
      <c r="BK23" s="467"/>
      <c r="BL23" s="467"/>
      <c r="BM23" s="467"/>
      <c r="BN23" s="467"/>
      <c r="BO23" s="467"/>
      <c r="BP23" s="467"/>
      <c r="BQ23" s="467"/>
      <c r="BR23" s="467"/>
      <c r="BS23" s="467"/>
      <c r="BT23" s="467"/>
      <c r="BU23" s="467"/>
      <c r="BV23" s="35"/>
      <c r="BW23" s="28"/>
      <c r="BX23" s="28"/>
      <c r="BY23" s="28"/>
      <c r="BZ23" s="26"/>
    </row>
    <row r="24" spans="1:78" ht="4.1500000000000004" customHeight="1" thickBot="1" x14ac:dyDescent="0.25">
      <c r="A24" s="26"/>
      <c r="B24" s="28"/>
      <c r="C24" s="28"/>
      <c r="D24" s="28"/>
      <c r="E24" s="28"/>
      <c r="F24" s="3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  <c r="Y24" s="494"/>
      <c r="Z24" s="494"/>
      <c r="AA24" s="494"/>
      <c r="AB24" s="494"/>
      <c r="AC24" s="494"/>
      <c r="AD24" s="494"/>
      <c r="AE24" s="494"/>
      <c r="AF24" s="494"/>
      <c r="AG24" s="494"/>
      <c r="AH24" s="494"/>
      <c r="AI24" s="494"/>
      <c r="AJ24" s="494"/>
      <c r="AK24" s="494"/>
      <c r="AL24" s="494"/>
      <c r="AM24" s="42"/>
      <c r="AN24" s="42"/>
      <c r="AO24" s="42"/>
      <c r="AP24" s="42"/>
      <c r="AQ24" s="42"/>
      <c r="AR24" s="42"/>
      <c r="AS24" s="42"/>
      <c r="AT24" s="42"/>
      <c r="AU24" s="43"/>
      <c r="AV24" s="43"/>
      <c r="AW24" s="43"/>
      <c r="AX24" s="43"/>
      <c r="AY24" s="42"/>
      <c r="AZ24" s="42"/>
      <c r="BA24" s="42"/>
      <c r="BB24" s="42"/>
      <c r="BC24" s="33"/>
      <c r="BD24" s="33"/>
      <c r="BE24" s="33"/>
      <c r="BF24" s="33"/>
      <c r="BG24" s="33"/>
      <c r="BH24" s="33"/>
      <c r="BI24" s="33"/>
      <c r="BJ24" s="33"/>
      <c r="BK24" s="347"/>
      <c r="BL24" s="347"/>
      <c r="BM24" s="347"/>
      <c r="BN24" s="347"/>
      <c r="BO24" s="347"/>
      <c r="BP24" s="347"/>
      <c r="BQ24" s="347"/>
      <c r="BR24" s="347"/>
      <c r="BS24" s="347"/>
      <c r="BT24" s="347"/>
      <c r="BU24" s="347"/>
      <c r="BV24" s="35"/>
      <c r="BW24" s="28"/>
      <c r="BX24" s="28"/>
      <c r="BY24" s="28"/>
      <c r="BZ24" s="26"/>
    </row>
    <row r="25" spans="1:78" ht="4.1500000000000004" customHeight="1" x14ac:dyDescent="0.2">
      <c r="A25" s="26"/>
      <c r="B25" s="28"/>
      <c r="C25" s="28"/>
      <c r="D25" s="28"/>
      <c r="E25" s="28"/>
      <c r="F25" s="34"/>
      <c r="G25" s="494"/>
      <c r="H25" s="494"/>
      <c r="I25" s="494"/>
      <c r="J25" s="494"/>
      <c r="K25" s="494"/>
      <c r="L25" s="494"/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  <c r="Y25" s="494"/>
      <c r="Z25" s="494"/>
      <c r="AA25" s="494"/>
      <c r="AB25" s="494"/>
      <c r="AC25" s="494"/>
      <c r="AD25" s="494"/>
      <c r="AE25" s="494"/>
      <c r="AF25" s="494"/>
      <c r="AG25" s="494"/>
      <c r="AH25" s="494"/>
      <c r="AI25" s="494"/>
      <c r="AJ25" s="494"/>
      <c r="AK25" s="494"/>
      <c r="AL25" s="494"/>
      <c r="AM25" s="42"/>
      <c r="AN25" s="42"/>
      <c r="AO25" s="42"/>
      <c r="AP25" s="42"/>
      <c r="AQ25" s="42"/>
      <c r="AR25" s="42"/>
      <c r="AS25" s="42"/>
      <c r="AT25" s="42"/>
      <c r="AU25" s="43"/>
      <c r="AV25" s="43"/>
      <c r="AW25" s="43"/>
      <c r="AX25" s="43"/>
      <c r="AY25" s="42"/>
      <c r="AZ25" s="42"/>
      <c r="BA25" s="42"/>
      <c r="BB25" s="42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5"/>
      <c r="BW25" s="28"/>
      <c r="BX25" s="28"/>
      <c r="BY25" s="28"/>
      <c r="BZ25" s="26"/>
    </row>
    <row r="26" spans="1:78" ht="13.15" customHeight="1" x14ac:dyDescent="0.2">
      <c r="A26" s="26"/>
      <c r="B26" s="28"/>
      <c r="C26" s="28"/>
      <c r="D26" s="28"/>
      <c r="E26" s="28" t="s">
        <v>389</v>
      </c>
      <c r="F26" s="34"/>
      <c r="G26" s="120" t="s">
        <v>285</v>
      </c>
      <c r="H26" s="120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33"/>
      <c r="BD26" s="33"/>
      <c r="BE26" s="33"/>
      <c r="BF26" s="33"/>
      <c r="BG26" s="33"/>
      <c r="BH26" s="33"/>
      <c r="BI26" s="40" t="s">
        <v>286</v>
      </c>
      <c r="BJ26" s="57" t="s">
        <v>392</v>
      </c>
      <c r="BK26" s="405">
        <f ca="1">+SUM(BK14,BK19,BK23)</f>
        <v>10265.379999999999</v>
      </c>
      <c r="BL26" s="405"/>
      <c r="BM26" s="405"/>
      <c r="BN26" s="405"/>
      <c r="BO26" s="405"/>
      <c r="BP26" s="405"/>
      <c r="BQ26" s="405"/>
      <c r="BR26" s="405"/>
      <c r="BS26" s="405"/>
      <c r="BT26" s="405"/>
      <c r="BU26" s="405"/>
      <c r="BV26" s="35"/>
      <c r="BW26" s="28"/>
      <c r="BX26" s="28"/>
      <c r="BY26" s="28"/>
      <c r="BZ26" s="26"/>
    </row>
    <row r="27" spans="1:78" ht="4.1500000000000004" customHeight="1" x14ac:dyDescent="0.2">
      <c r="A27" s="26"/>
      <c r="B27" s="28"/>
      <c r="C27" s="28"/>
      <c r="D27" s="28"/>
      <c r="E27" s="28"/>
      <c r="F27" s="34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3"/>
      <c r="AV27" s="43"/>
      <c r="AW27" s="43"/>
      <c r="AX27" s="43"/>
      <c r="AY27" s="42"/>
      <c r="AZ27" s="42"/>
      <c r="BA27" s="42"/>
      <c r="BB27" s="42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5"/>
      <c r="BW27" s="28"/>
      <c r="BX27" s="28"/>
      <c r="BY27" s="28"/>
      <c r="BZ27" s="26"/>
    </row>
    <row r="28" spans="1:78" ht="13.15" customHeight="1" x14ac:dyDescent="0.2">
      <c r="A28" s="26"/>
      <c r="B28" s="28"/>
      <c r="C28" s="28"/>
      <c r="D28" s="28"/>
      <c r="E28" s="28" t="s">
        <v>390</v>
      </c>
      <c r="F28" s="34"/>
      <c r="G28" s="492" t="s">
        <v>287</v>
      </c>
      <c r="H28" s="492"/>
      <c r="I28" s="492"/>
      <c r="J28" s="492"/>
      <c r="K28" s="492"/>
      <c r="L28" s="492"/>
      <c r="M28" s="492"/>
      <c r="N28" s="492"/>
      <c r="O28" s="492"/>
      <c r="P28" s="492"/>
      <c r="Q28" s="492"/>
      <c r="R28" s="492"/>
      <c r="S28" s="492"/>
      <c r="T28" s="492"/>
      <c r="U28" s="492"/>
      <c r="V28" s="492"/>
      <c r="W28" s="492"/>
      <c r="X28" s="492"/>
      <c r="Y28" s="492"/>
      <c r="Z28" s="492"/>
      <c r="AA28" s="492"/>
      <c r="AB28" s="492"/>
      <c r="AC28" s="492"/>
      <c r="AD28" s="492"/>
      <c r="AE28" s="492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33"/>
      <c r="BD28" s="33"/>
      <c r="BE28" s="33"/>
      <c r="BF28" s="33"/>
      <c r="BG28" s="33"/>
      <c r="BH28" s="33"/>
      <c r="BI28" s="40" t="s">
        <v>288</v>
      </c>
      <c r="BJ28" s="57" t="s">
        <v>258</v>
      </c>
      <c r="BK28" s="467"/>
      <c r="BL28" s="467"/>
      <c r="BM28" s="467"/>
      <c r="BN28" s="467"/>
      <c r="BO28" s="467"/>
      <c r="BP28" s="467"/>
      <c r="BQ28" s="467"/>
      <c r="BR28" s="467"/>
      <c r="BS28" s="467"/>
      <c r="BT28" s="467"/>
      <c r="BU28" s="467"/>
      <c r="BV28" s="35"/>
      <c r="BW28" s="28"/>
      <c r="BX28" s="28"/>
      <c r="BY28" s="28"/>
      <c r="BZ28" s="26"/>
    </row>
    <row r="29" spans="1:78" ht="4.1500000000000004" customHeight="1" thickBot="1" x14ac:dyDescent="0.25">
      <c r="A29" s="26"/>
      <c r="B29" s="28"/>
      <c r="C29" s="28"/>
      <c r="D29" s="28"/>
      <c r="E29" s="28"/>
      <c r="F29" s="34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42"/>
      <c r="AN29" s="42"/>
      <c r="AO29" s="42"/>
      <c r="AP29" s="42"/>
      <c r="AQ29" s="42"/>
      <c r="AR29" s="42"/>
      <c r="AS29" s="42"/>
      <c r="AT29" s="42"/>
      <c r="AU29" s="43"/>
      <c r="AV29" s="43"/>
      <c r="AW29" s="43"/>
      <c r="AX29" s="43"/>
      <c r="AY29" s="42"/>
      <c r="AZ29" s="42"/>
      <c r="BA29" s="42"/>
      <c r="BB29" s="42"/>
      <c r="BC29" s="33"/>
      <c r="BD29" s="33"/>
      <c r="BE29" s="33"/>
      <c r="BF29" s="33"/>
      <c r="BG29" s="33"/>
      <c r="BH29" s="33"/>
      <c r="BI29" s="33"/>
      <c r="BJ29" s="33"/>
      <c r="BK29" s="347"/>
      <c r="BL29" s="347"/>
      <c r="BM29" s="347"/>
      <c r="BN29" s="347"/>
      <c r="BO29" s="347"/>
      <c r="BP29" s="347"/>
      <c r="BQ29" s="347"/>
      <c r="BR29" s="347"/>
      <c r="BS29" s="347"/>
      <c r="BT29" s="347"/>
      <c r="BU29" s="347"/>
      <c r="BV29" s="35"/>
      <c r="BW29" s="28"/>
      <c r="BX29" s="28"/>
      <c r="BY29" s="28"/>
      <c r="BZ29" s="26"/>
    </row>
    <row r="30" spans="1:78" ht="4.1500000000000004" customHeight="1" x14ac:dyDescent="0.2">
      <c r="A30" s="26"/>
      <c r="B30" s="28"/>
      <c r="C30" s="28"/>
      <c r="D30" s="28"/>
      <c r="E30" s="28"/>
      <c r="F30" s="34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3"/>
      <c r="AV30" s="43"/>
      <c r="AW30" s="43"/>
      <c r="AX30" s="43"/>
      <c r="AY30" s="42"/>
      <c r="AZ30" s="42"/>
      <c r="BA30" s="42"/>
      <c r="BB30" s="42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5"/>
      <c r="BW30" s="28"/>
      <c r="BX30" s="28"/>
      <c r="BY30" s="28"/>
      <c r="BZ30" s="26"/>
    </row>
    <row r="31" spans="1:78" ht="13.15" customHeight="1" x14ac:dyDescent="0.2">
      <c r="A31" s="26"/>
      <c r="B31" s="28"/>
      <c r="C31" s="28"/>
      <c r="D31" s="28"/>
      <c r="E31" s="28" t="s">
        <v>391</v>
      </c>
      <c r="F31" s="34"/>
      <c r="G31" s="493" t="s">
        <v>289</v>
      </c>
      <c r="H31" s="493"/>
      <c r="I31" s="493"/>
      <c r="J31" s="493"/>
      <c r="K31" s="493"/>
      <c r="L31" s="493"/>
      <c r="M31" s="493"/>
      <c r="N31" s="493"/>
      <c r="O31" s="493"/>
      <c r="P31" s="493"/>
      <c r="Q31" s="493"/>
      <c r="R31" s="493"/>
      <c r="S31" s="493"/>
      <c r="T31" s="493"/>
      <c r="U31" s="493"/>
      <c r="V31" s="493"/>
      <c r="W31" s="493"/>
      <c r="X31" s="493"/>
      <c r="Y31" s="493"/>
      <c r="Z31" s="493"/>
      <c r="AA31" s="493"/>
      <c r="AB31" s="493"/>
      <c r="AC31" s="493"/>
      <c r="AD31" s="493"/>
      <c r="AE31" s="493"/>
      <c r="AF31" s="493"/>
      <c r="AG31" s="493"/>
      <c r="AH31" s="493"/>
      <c r="AI31" s="493"/>
      <c r="AJ31" s="493"/>
      <c r="AK31" s="493"/>
      <c r="AL31" s="493"/>
      <c r="AM31" s="493"/>
      <c r="AN31" s="493"/>
      <c r="AO31" s="493"/>
      <c r="AP31" s="493"/>
      <c r="AQ31" s="493"/>
      <c r="AR31" s="493"/>
      <c r="AS31" s="493"/>
      <c r="AT31" s="493"/>
      <c r="AU31" s="493"/>
      <c r="AV31" s="493"/>
      <c r="AW31" s="493"/>
      <c r="AX31" s="493"/>
      <c r="AY31" s="493"/>
      <c r="AZ31" s="493"/>
      <c r="BA31" s="493"/>
      <c r="BB31" s="493"/>
      <c r="BC31" s="33"/>
      <c r="BD31" s="33"/>
      <c r="BE31" s="33"/>
      <c r="BF31" s="33"/>
      <c r="BG31" s="33"/>
      <c r="BH31" s="33"/>
      <c r="BI31" s="40" t="s">
        <v>290</v>
      </c>
      <c r="BJ31" s="57" t="s">
        <v>392</v>
      </c>
      <c r="BK31" s="405">
        <f ca="1">+SUM(BK28,BK26)</f>
        <v>10265.379999999999</v>
      </c>
      <c r="BL31" s="405"/>
      <c r="BM31" s="405"/>
      <c r="BN31" s="405"/>
      <c r="BO31" s="405"/>
      <c r="BP31" s="405"/>
      <c r="BQ31" s="405"/>
      <c r="BR31" s="405"/>
      <c r="BS31" s="405"/>
      <c r="BT31" s="405"/>
      <c r="BU31" s="405"/>
      <c r="BV31" s="35"/>
      <c r="BW31" s="28"/>
      <c r="BX31" s="28"/>
      <c r="BY31" s="28"/>
      <c r="BZ31" s="26"/>
    </row>
    <row r="32" spans="1:78" ht="3.6" customHeight="1" thickBot="1" x14ac:dyDescent="0.25">
      <c r="A32" s="26"/>
      <c r="B32" s="28"/>
      <c r="C32" s="28"/>
      <c r="D32" s="28"/>
      <c r="E32" s="28"/>
      <c r="F32" s="34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42"/>
      <c r="AN32" s="42"/>
      <c r="AO32" s="42"/>
      <c r="AP32" s="42"/>
      <c r="AQ32" s="42"/>
      <c r="AR32" s="42"/>
      <c r="AS32" s="42"/>
      <c r="AT32" s="42"/>
      <c r="AU32" s="43"/>
      <c r="AV32" s="43"/>
      <c r="AW32" s="43"/>
      <c r="AX32" s="43"/>
      <c r="AY32" s="42"/>
      <c r="AZ32" s="42"/>
      <c r="BA32" s="42"/>
      <c r="BB32" s="42"/>
      <c r="BC32" s="33"/>
      <c r="BD32" s="33"/>
      <c r="BE32" s="33"/>
      <c r="BF32" s="33"/>
      <c r="BG32" s="33"/>
      <c r="BH32" s="33"/>
      <c r="BI32" s="33"/>
      <c r="BJ32" s="33"/>
      <c r="BK32" s="347"/>
      <c r="BL32" s="347"/>
      <c r="BM32" s="347"/>
      <c r="BN32" s="347"/>
      <c r="BO32" s="347"/>
      <c r="BP32" s="347"/>
      <c r="BQ32" s="347"/>
      <c r="BR32" s="347"/>
      <c r="BS32" s="347"/>
      <c r="BT32" s="347"/>
      <c r="BU32" s="347"/>
      <c r="BV32" s="35"/>
      <c r="BW32" s="28"/>
      <c r="BX32" s="28"/>
      <c r="BY32" s="28"/>
      <c r="BZ32" s="26"/>
    </row>
    <row r="33" spans="1:78" ht="3.6" customHeight="1" thickBot="1" x14ac:dyDescent="0.25">
      <c r="A33" s="26"/>
      <c r="B33" s="28"/>
      <c r="C33" s="28"/>
      <c r="D33" s="28"/>
      <c r="E33" s="28"/>
      <c r="F33" s="34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42"/>
      <c r="AN33" s="42"/>
      <c r="AO33" s="42"/>
      <c r="AP33" s="42"/>
      <c r="AQ33" s="42"/>
      <c r="AR33" s="42"/>
      <c r="AS33" s="42"/>
      <c r="AT33" s="42"/>
      <c r="AU33" s="43"/>
      <c r="AV33" s="43"/>
      <c r="AW33" s="43"/>
      <c r="AX33" s="43"/>
      <c r="AY33" s="42"/>
      <c r="AZ33" s="42"/>
      <c r="BA33" s="42"/>
      <c r="BB33" s="42"/>
      <c r="BC33" s="33"/>
      <c r="BD33" s="33"/>
      <c r="BE33" s="33"/>
      <c r="BF33" s="33"/>
      <c r="BG33" s="33"/>
      <c r="BH33" s="33"/>
      <c r="BI33" s="33"/>
      <c r="BJ33" s="33"/>
      <c r="BK33" s="347"/>
      <c r="BL33" s="347"/>
      <c r="BM33" s="347"/>
      <c r="BN33" s="347"/>
      <c r="BO33" s="347"/>
      <c r="BP33" s="347"/>
      <c r="BQ33" s="347"/>
      <c r="BR33" s="347"/>
      <c r="BS33" s="347"/>
      <c r="BT33" s="347"/>
      <c r="BU33" s="347"/>
      <c r="BV33" s="35"/>
      <c r="BW33" s="28"/>
      <c r="BX33" s="28"/>
      <c r="BY33" s="28"/>
      <c r="BZ33" s="26"/>
    </row>
    <row r="34" spans="1:78" ht="4.1500000000000004" customHeight="1" x14ac:dyDescent="0.2">
      <c r="A34" s="26"/>
      <c r="B34" s="28"/>
      <c r="C34" s="28"/>
      <c r="D34" s="28"/>
      <c r="E34" s="28"/>
      <c r="F34" s="34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3"/>
      <c r="AV34" s="43"/>
      <c r="AW34" s="43"/>
      <c r="AX34" s="43"/>
      <c r="AY34" s="42"/>
      <c r="AZ34" s="42"/>
      <c r="BA34" s="42"/>
      <c r="BB34" s="42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5"/>
      <c r="BW34" s="28"/>
      <c r="BX34" s="28"/>
      <c r="BY34" s="28"/>
      <c r="BZ34" s="26"/>
    </row>
    <row r="35" spans="1:78" ht="4.1500000000000004" customHeight="1" thickBot="1" x14ac:dyDescent="0.25">
      <c r="A35" s="26"/>
      <c r="B35" s="28"/>
      <c r="C35" s="28"/>
      <c r="D35" s="28"/>
      <c r="E35" s="28"/>
      <c r="F35" s="348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49"/>
      <c r="AA35" s="349"/>
      <c r="AB35" s="349"/>
      <c r="AC35" s="349"/>
      <c r="AD35" s="349"/>
      <c r="AE35" s="349"/>
      <c r="AF35" s="349"/>
      <c r="AG35" s="349"/>
      <c r="AH35" s="349"/>
      <c r="AI35" s="349"/>
      <c r="AJ35" s="349"/>
      <c r="AK35" s="349"/>
      <c r="AL35" s="349"/>
      <c r="AM35" s="349"/>
      <c r="AN35" s="349"/>
      <c r="AO35" s="349"/>
      <c r="AP35" s="349"/>
      <c r="AQ35" s="349"/>
      <c r="AR35" s="349"/>
      <c r="AS35" s="349"/>
      <c r="AT35" s="349"/>
      <c r="AU35" s="350"/>
      <c r="AV35" s="350"/>
      <c r="AW35" s="350"/>
      <c r="AX35" s="350"/>
      <c r="AY35" s="349"/>
      <c r="AZ35" s="349"/>
      <c r="BA35" s="349"/>
      <c r="BB35" s="349"/>
      <c r="BC35" s="351"/>
      <c r="BD35" s="351"/>
      <c r="BE35" s="351"/>
      <c r="BF35" s="351"/>
      <c r="BG35" s="351"/>
      <c r="BH35" s="351"/>
      <c r="BI35" s="351"/>
      <c r="BJ35" s="351"/>
      <c r="BK35" s="351"/>
      <c r="BL35" s="351"/>
      <c r="BM35" s="351"/>
      <c r="BN35" s="351"/>
      <c r="BO35" s="351"/>
      <c r="BP35" s="351"/>
      <c r="BQ35" s="351"/>
      <c r="BR35" s="351"/>
      <c r="BS35" s="351"/>
      <c r="BT35" s="351"/>
      <c r="BU35" s="351"/>
      <c r="BV35" s="352"/>
      <c r="BW35" s="28"/>
      <c r="BX35" s="28"/>
      <c r="BY35" s="28"/>
      <c r="BZ35" s="26"/>
    </row>
    <row r="36" spans="1:78" ht="3" customHeight="1" x14ac:dyDescent="0.2">
      <c r="A36" s="26"/>
      <c r="B36" s="28"/>
      <c r="C36" s="28"/>
      <c r="D36" s="28"/>
      <c r="E36" s="28"/>
      <c r="F36" s="34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5"/>
      <c r="BW36" s="28"/>
      <c r="BX36" s="28"/>
      <c r="BY36" s="28"/>
      <c r="BZ36" s="26"/>
    </row>
    <row r="37" spans="1:78" ht="13.5" customHeight="1" x14ac:dyDescent="0.2">
      <c r="A37" s="26"/>
      <c r="B37" s="28"/>
      <c r="C37" s="28"/>
      <c r="D37" s="28"/>
      <c r="E37" s="28"/>
      <c r="F37" s="34"/>
      <c r="G37" s="33"/>
      <c r="H37" s="121" t="s">
        <v>393</v>
      </c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5"/>
      <c r="BW37" s="28"/>
      <c r="BX37" s="28"/>
      <c r="BY37" s="28"/>
      <c r="BZ37" s="26"/>
    </row>
    <row r="38" spans="1:78" ht="9.9499999999999993" customHeight="1" x14ac:dyDescent="0.2">
      <c r="A38" s="26"/>
      <c r="B38" s="28"/>
      <c r="C38" s="28"/>
      <c r="D38" s="28"/>
      <c r="E38" s="28"/>
      <c r="F38" s="34"/>
      <c r="G38" s="33"/>
      <c r="H38" s="33" t="s">
        <v>394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5"/>
      <c r="BW38" s="28"/>
      <c r="BX38" s="28"/>
      <c r="BY38" s="28"/>
      <c r="BZ38" s="26"/>
    </row>
    <row r="39" spans="1:78" ht="9.9499999999999993" customHeight="1" x14ac:dyDescent="0.2">
      <c r="A39" s="26"/>
      <c r="B39" s="28"/>
      <c r="C39" s="28"/>
      <c r="D39" s="28"/>
      <c r="E39" s="28"/>
      <c r="F39" s="34"/>
      <c r="G39" s="33"/>
      <c r="H39" s="33" t="s">
        <v>395</v>
      </c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5"/>
      <c r="BW39" s="28"/>
      <c r="BX39" s="28"/>
      <c r="BY39" s="28"/>
      <c r="BZ39" s="26"/>
    </row>
    <row r="40" spans="1:78" ht="13.35" customHeight="1" x14ac:dyDescent="0.2">
      <c r="A40" s="26"/>
      <c r="B40" s="28"/>
      <c r="C40" s="28"/>
      <c r="D40" s="28"/>
      <c r="E40" s="28" t="s">
        <v>397</v>
      </c>
      <c r="F40" s="34"/>
      <c r="G40" s="33"/>
      <c r="H40" s="33" t="s">
        <v>396</v>
      </c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467"/>
      <c r="BL40" s="467"/>
      <c r="BM40" s="467"/>
      <c r="BN40" s="467"/>
      <c r="BO40" s="467"/>
      <c r="BP40" s="467"/>
      <c r="BQ40" s="467"/>
      <c r="BR40" s="467"/>
      <c r="BS40" s="467"/>
      <c r="BT40" s="467"/>
      <c r="BU40" s="467"/>
      <c r="BV40" s="35"/>
      <c r="BW40" s="28"/>
      <c r="BX40" s="28"/>
      <c r="BY40" s="28"/>
      <c r="BZ40" s="26"/>
    </row>
    <row r="41" spans="1:78" ht="23.25" customHeight="1" thickBot="1" x14ac:dyDescent="0.25">
      <c r="A41" s="26"/>
      <c r="B41" s="28"/>
      <c r="C41" s="28"/>
      <c r="D41" s="28"/>
      <c r="E41" s="28"/>
      <c r="F41" s="348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  <c r="AE41" s="349"/>
      <c r="AF41" s="349"/>
      <c r="AG41" s="349"/>
      <c r="AH41" s="349"/>
      <c r="AI41" s="349"/>
      <c r="AJ41" s="349"/>
      <c r="AK41" s="349"/>
      <c r="AL41" s="349"/>
      <c r="AM41" s="349"/>
      <c r="AN41" s="349"/>
      <c r="AO41" s="349"/>
      <c r="AP41" s="349"/>
      <c r="AQ41" s="349"/>
      <c r="AR41" s="349"/>
      <c r="AS41" s="349"/>
      <c r="AT41" s="349"/>
      <c r="AU41" s="350"/>
      <c r="AV41" s="350"/>
      <c r="AW41" s="350"/>
      <c r="AX41" s="350"/>
      <c r="AY41" s="349"/>
      <c r="AZ41" s="349"/>
      <c r="BA41" s="349"/>
      <c r="BB41" s="349"/>
      <c r="BC41" s="351"/>
      <c r="BD41" s="351"/>
      <c r="BE41" s="351"/>
      <c r="BF41" s="351"/>
      <c r="BG41" s="351"/>
      <c r="BH41" s="510" t="s">
        <v>457</v>
      </c>
      <c r="BI41" s="510"/>
      <c r="BJ41" s="510"/>
      <c r="BK41" s="510"/>
      <c r="BL41" s="510"/>
      <c r="BM41" s="510"/>
      <c r="BN41" s="510"/>
      <c r="BO41" s="510"/>
      <c r="BP41" s="510"/>
      <c r="BQ41" s="510"/>
      <c r="BR41" s="510"/>
      <c r="BS41" s="510"/>
      <c r="BT41" s="510"/>
      <c r="BU41" s="510"/>
      <c r="BV41" s="511"/>
      <c r="BW41" s="28"/>
      <c r="BX41" s="28"/>
      <c r="BY41" s="28"/>
      <c r="BZ41" s="26"/>
    </row>
    <row r="42" spans="1:78" ht="15" customHeight="1" thickBot="1" x14ac:dyDescent="0.25">
      <c r="A42" s="26"/>
      <c r="B42" s="28"/>
      <c r="C42" s="28"/>
      <c r="D42" s="28"/>
      <c r="E42" s="28"/>
      <c r="F42" s="59" t="s">
        <v>408</v>
      </c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429">
        <v>27</v>
      </c>
      <c r="BU42" s="430"/>
      <c r="BV42" s="431"/>
      <c r="BW42" s="28"/>
      <c r="BX42" s="28"/>
      <c r="BY42" s="28"/>
      <c r="BZ42" s="26"/>
    </row>
    <row r="43" spans="1:78" ht="3" customHeight="1" x14ac:dyDescent="0.2">
      <c r="A43" s="26"/>
      <c r="B43" s="28"/>
      <c r="C43" s="28"/>
      <c r="D43" s="28"/>
      <c r="E43" s="28"/>
      <c r="F43" s="34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42"/>
      <c r="AN43" s="42"/>
      <c r="AO43" s="42"/>
      <c r="AP43" s="42"/>
      <c r="AQ43" s="42"/>
      <c r="AR43" s="42"/>
      <c r="AS43" s="322" t="s">
        <v>291</v>
      </c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3"/>
      <c r="BE43" s="33"/>
      <c r="BF43" s="33"/>
      <c r="BG43" s="33"/>
      <c r="BH43" s="33"/>
      <c r="BI43" s="33"/>
      <c r="BJ43" s="33"/>
      <c r="BK43" s="506"/>
      <c r="BL43" s="506"/>
      <c r="BM43" s="506"/>
      <c r="BN43" s="506"/>
      <c r="BO43" s="506"/>
      <c r="BP43" s="506"/>
      <c r="BQ43" s="506"/>
      <c r="BR43" s="506"/>
      <c r="BS43" s="506"/>
      <c r="BT43" s="506"/>
      <c r="BU43" s="506"/>
      <c r="BV43" s="35"/>
      <c r="BW43" s="28"/>
      <c r="BX43" s="28"/>
      <c r="BY43" s="28"/>
      <c r="BZ43" s="26"/>
    </row>
    <row r="44" spans="1:78" ht="13.9" customHeight="1" x14ac:dyDescent="0.2">
      <c r="A44" s="26"/>
      <c r="B44" s="28"/>
      <c r="C44" s="28"/>
      <c r="D44" s="28"/>
      <c r="E44" s="28"/>
      <c r="F44" s="34"/>
      <c r="G44" s="507" t="s">
        <v>292</v>
      </c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508"/>
      <c r="AE44" s="508"/>
      <c r="AF44" s="508"/>
      <c r="AG44" s="508"/>
      <c r="AH44" s="508"/>
      <c r="AI44" s="508"/>
      <c r="AJ44" s="508"/>
      <c r="AK44" s="508"/>
      <c r="AL44" s="508"/>
      <c r="AM44" s="508"/>
      <c r="AN44" s="42"/>
      <c r="AO44" s="42"/>
      <c r="AP44" s="42"/>
      <c r="AQ44" s="42"/>
      <c r="AR44" s="42"/>
      <c r="AS44" s="322"/>
      <c r="AT44" s="322"/>
      <c r="AU44" s="322"/>
      <c r="AV44" s="322"/>
      <c r="AW44" s="322"/>
      <c r="AX44" s="322"/>
      <c r="AY44" s="322"/>
      <c r="AZ44" s="322"/>
      <c r="BA44" s="322"/>
      <c r="BB44" s="322"/>
      <c r="BC44" s="322"/>
      <c r="BD44" s="33"/>
      <c r="BE44" s="33"/>
      <c r="BF44" s="33"/>
      <c r="BG44" s="33"/>
      <c r="BH44" s="33"/>
      <c r="BI44" s="33"/>
      <c r="BJ44" s="33"/>
      <c r="BK44" s="506"/>
      <c r="BL44" s="506"/>
      <c r="BM44" s="506"/>
      <c r="BN44" s="506"/>
      <c r="BO44" s="506"/>
      <c r="BP44" s="506"/>
      <c r="BQ44" s="506"/>
      <c r="BR44" s="506"/>
      <c r="BS44" s="506"/>
      <c r="BT44" s="506"/>
      <c r="BU44" s="506"/>
      <c r="BV44" s="35"/>
      <c r="BW44" s="28"/>
      <c r="BX44" s="28"/>
      <c r="BY44" s="28"/>
      <c r="BZ44" s="26"/>
    </row>
    <row r="45" spans="1:78" ht="9.75" customHeight="1" x14ac:dyDescent="0.2">
      <c r="A45" s="26"/>
      <c r="B45" s="28"/>
      <c r="C45" s="28"/>
      <c r="D45" s="28"/>
      <c r="E45" s="28"/>
      <c r="F45" s="34"/>
      <c r="G45" s="508"/>
      <c r="H45" s="508"/>
      <c r="I45" s="508"/>
      <c r="J45" s="508"/>
      <c r="K45" s="508"/>
      <c r="L45" s="508"/>
      <c r="M45" s="508"/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42"/>
      <c r="AO45" s="42"/>
      <c r="AP45" s="42"/>
      <c r="AQ45" s="42"/>
      <c r="AR45" s="42"/>
      <c r="AS45" s="322"/>
      <c r="AT45" s="322"/>
      <c r="AU45" s="322"/>
      <c r="AV45" s="322"/>
      <c r="AW45" s="322"/>
      <c r="AX45" s="322"/>
      <c r="AY45" s="322"/>
      <c r="AZ45" s="322"/>
      <c r="BA45" s="322"/>
      <c r="BB45" s="322"/>
      <c r="BC45" s="322"/>
      <c r="BD45" s="33"/>
      <c r="BE45" s="33"/>
      <c r="BF45" s="33"/>
      <c r="BG45" s="33"/>
      <c r="BH45" s="33"/>
      <c r="BI45" s="33"/>
      <c r="BJ45" s="33"/>
      <c r="BK45" s="506"/>
      <c r="BL45" s="506"/>
      <c r="BM45" s="506"/>
      <c r="BN45" s="506"/>
      <c r="BO45" s="506"/>
      <c r="BP45" s="506"/>
      <c r="BQ45" s="506"/>
      <c r="BR45" s="506"/>
      <c r="BS45" s="506"/>
      <c r="BT45" s="506"/>
      <c r="BU45" s="506"/>
      <c r="BV45" s="35"/>
      <c r="BW45" s="28"/>
      <c r="BX45" s="28"/>
      <c r="BY45" s="28"/>
      <c r="BZ45" s="26"/>
    </row>
    <row r="46" spans="1:78" ht="2.25" customHeight="1" x14ac:dyDescent="0.2">
      <c r="A46" s="26"/>
      <c r="B46" s="28"/>
      <c r="C46" s="28"/>
      <c r="D46" s="28"/>
      <c r="E46" s="28"/>
      <c r="F46" s="34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42"/>
      <c r="AN46" s="42"/>
      <c r="AO46" s="42"/>
      <c r="AP46" s="42"/>
      <c r="AQ46" s="42"/>
      <c r="AR46" s="42"/>
      <c r="AS46" s="322" t="s">
        <v>291</v>
      </c>
      <c r="AT46" s="322"/>
      <c r="AU46" s="322"/>
      <c r="AV46" s="322"/>
      <c r="AW46" s="322"/>
      <c r="AX46" s="322"/>
      <c r="AY46" s="322"/>
      <c r="AZ46" s="322"/>
      <c r="BA46" s="322"/>
      <c r="BB46" s="322"/>
      <c r="BC46" s="322"/>
      <c r="BD46" s="33"/>
      <c r="BE46" s="33"/>
      <c r="BF46" s="33"/>
      <c r="BG46" s="33"/>
      <c r="BH46" s="33"/>
      <c r="BI46" s="33"/>
      <c r="BJ46" s="33"/>
      <c r="BK46" s="322"/>
      <c r="BL46" s="322"/>
      <c r="BM46" s="322"/>
      <c r="BN46" s="322"/>
      <c r="BO46" s="322"/>
      <c r="BP46" s="322"/>
      <c r="BQ46" s="322"/>
      <c r="BR46" s="322"/>
      <c r="BS46" s="322"/>
      <c r="BT46" s="322"/>
      <c r="BU46" s="322"/>
      <c r="BV46" s="35"/>
      <c r="BW46" s="28"/>
      <c r="BX46" s="28"/>
      <c r="BY46" s="28"/>
      <c r="BZ46" s="26"/>
    </row>
    <row r="47" spans="1:78" ht="12" customHeight="1" x14ac:dyDescent="0.2">
      <c r="A47" s="26"/>
      <c r="B47" s="28"/>
      <c r="C47" s="28"/>
      <c r="D47" s="28"/>
      <c r="E47" s="28"/>
      <c r="F47" s="34"/>
      <c r="G47" s="121" t="s">
        <v>398</v>
      </c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42"/>
      <c r="AO47" s="42"/>
      <c r="AP47" s="42"/>
      <c r="AQ47" s="42"/>
      <c r="AR47" s="42"/>
      <c r="AS47" s="322"/>
      <c r="AT47" s="322"/>
      <c r="AU47" s="322"/>
      <c r="AV47" s="322"/>
      <c r="AW47" s="322"/>
      <c r="AX47" s="322"/>
      <c r="AY47" s="322"/>
      <c r="AZ47" s="322"/>
      <c r="BA47" s="322"/>
      <c r="BB47" s="322"/>
      <c r="BC47" s="322"/>
      <c r="BD47" s="33"/>
      <c r="BE47" s="33"/>
      <c r="BF47" s="33"/>
      <c r="BG47" s="33"/>
      <c r="BH47" s="33"/>
      <c r="BI47" s="33"/>
      <c r="BJ47" s="33"/>
      <c r="BK47" s="322"/>
      <c r="BL47" s="322"/>
      <c r="BM47" s="322"/>
      <c r="BN47" s="322"/>
      <c r="BO47" s="322"/>
      <c r="BP47" s="322"/>
      <c r="BQ47" s="322"/>
      <c r="BR47" s="322"/>
      <c r="BS47" s="322"/>
      <c r="BT47" s="322"/>
      <c r="BU47" s="322"/>
      <c r="BV47" s="35"/>
      <c r="BW47" s="28"/>
      <c r="BX47" s="28"/>
      <c r="BY47" s="28"/>
      <c r="BZ47" s="26"/>
    </row>
    <row r="48" spans="1:78" ht="3.75" customHeight="1" x14ac:dyDescent="0.2">
      <c r="A48" s="26"/>
      <c r="B48" s="28"/>
      <c r="C48" s="28"/>
      <c r="D48" s="28"/>
      <c r="E48" s="28"/>
      <c r="F48" s="34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42"/>
      <c r="AN48" s="42"/>
      <c r="AO48" s="42"/>
      <c r="AP48" s="42"/>
      <c r="AQ48" s="42"/>
      <c r="AR48" s="42"/>
      <c r="AS48" s="322" t="s">
        <v>291</v>
      </c>
      <c r="AT48" s="322"/>
      <c r="AU48" s="322"/>
      <c r="AV48" s="322"/>
      <c r="AW48" s="322"/>
      <c r="AX48" s="322"/>
      <c r="AY48" s="322"/>
      <c r="AZ48" s="322"/>
      <c r="BA48" s="322"/>
      <c r="BB48" s="322"/>
      <c r="BC48" s="322"/>
      <c r="BD48" s="33"/>
      <c r="BE48" s="33"/>
      <c r="BF48" s="33"/>
      <c r="BG48" s="33"/>
      <c r="BH48" s="33"/>
      <c r="BI48" s="33"/>
      <c r="BJ48" s="33"/>
      <c r="BK48" s="322"/>
      <c r="BL48" s="322"/>
      <c r="BM48" s="322"/>
      <c r="BN48" s="322"/>
      <c r="BO48" s="322"/>
      <c r="BP48" s="322"/>
      <c r="BQ48" s="322"/>
      <c r="BR48" s="322"/>
      <c r="BS48" s="322"/>
      <c r="BT48" s="322"/>
      <c r="BU48" s="322"/>
      <c r="BV48" s="35"/>
      <c r="BW48" s="28"/>
      <c r="BX48" s="28"/>
      <c r="BY48" s="28"/>
      <c r="BZ48" s="26"/>
    </row>
    <row r="49" spans="1:78" ht="13.35" customHeight="1" x14ac:dyDescent="0.2">
      <c r="A49" s="26"/>
      <c r="B49" s="28"/>
      <c r="C49" s="28"/>
      <c r="D49" s="28"/>
      <c r="E49" s="28" t="s">
        <v>142</v>
      </c>
      <c r="F49" s="34"/>
      <c r="G49" s="494" t="s">
        <v>403</v>
      </c>
      <c r="H49" s="492"/>
      <c r="I49" s="492"/>
      <c r="J49" s="492"/>
      <c r="K49" s="492"/>
      <c r="L49" s="492"/>
      <c r="M49" s="492"/>
      <c r="N49" s="492"/>
      <c r="O49" s="492"/>
      <c r="P49" s="492"/>
      <c r="Q49" s="492"/>
      <c r="R49" s="492"/>
      <c r="S49" s="492"/>
      <c r="T49" s="492"/>
      <c r="U49" s="492"/>
      <c r="V49" s="492"/>
      <c r="W49" s="492"/>
      <c r="X49" s="492"/>
      <c r="Y49" s="492"/>
      <c r="Z49" s="492"/>
      <c r="AA49" s="492"/>
      <c r="AB49" s="492"/>
      <c r="AC49" s="492"/>
      <c r="AD49" s="492"/>
      <c r="AE49" s="492"/>
      <c r="AF49" s="492"/>
      <c r="AG49" s="492"/>
      <c r="AH49" s="492"/>
      <c r="AI49" s="492"/>
      <c r="AJ49" s="492"/>
      <c r="AK49" s="492"/>
      <c r="AL49" s="492"/>
      <c r="AM49" s="492"/>
      <c r="AN49" s="42"/>
      <c r="AO49" s="42"/>
      <c r="AP49" s="42"/>
      <c r="AQ49" s="42"/>
      <c r="AR49" s="42"/>
      <c r="AS49" s="322"/>
      <c r="AT49" s="322"/>
      <c r="AU49" s="322"/>
      <c r="AV49" s="322"/>
      <c r="AW49" s="322"/>
      <c r="AX49" s="322"/>
      <c r="AY49" s="322"/>
      <c r="AZ49" s="322"/>
      <c r="BA49" s="322"/>
      <c r="BB49" s="322"/>
      <c r="BC49" s="322"/>
      <c r="BD49" s="33"/>
      <c r="BE49" s="33"/>
      <c r="BF49" s="33"/>
      <c r="BG49" s="33"/>
      <c r="BH49" s="33"/>
      <c r="BI49" s="40" t="s">
        <v>271</v>
      </c>
      <c r="BJ49" s="57"/>
      <c r="BK49" s="467"/>
      <c r="BL49" s="467"/>
      <c r="BM49" s="467"/>
      <c r="BN49" s="467"/>
      <c r="BO49" s="467"/>
      <c r="BP49" s="467"/>
      <c r="BQ49" s="467"/>
      <c r="BR49" s="467"/>
      <c r="BS49" s="467"/>
      <c r="BT49" s="467"/>
      <c r="BU49" s="467"/>
      <c r="BV49" s="35"/>
      <c r="BW49" s="28"/>
      <c r="BX49" s="28"/>
      <c r="BY49" s="28"/>
      <c r="BZ49" s="26"/>
    </row>
    <row r="50" spans="1:78" ht="3" customHeight="1" x14ac:dyDescent="0.2">
      <c r="A50" s="26"/>
      <c r="B50" s="28"/>
      <c r="C50" s="28"/>
      <c r="D50" s="28"/>
      <c r="E50" s="28"/>
      <c r="F50" s="34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42"/>
      <c r="AN50" s="42"/>
      <c r="AO50" s="42"/>
      <c r="AP50" s="42"/>
      <c r="AQ50" s="42"/>
      <c r="AR50" s="42"/>
      <c r="AS50" s="322"/>
      <c r="AT50" s="322"/>
      <c r="AU50" s="322"/>
      <c r="AV50" s="322"/>
      <c r="AW50" s="322"/>
      <c r="AX50" s="322"/>
      <c r="AY50" s="322"/>
      <c r="AZ50" s="322"/>
      <c r="BA50" s="322"/>
      <c r="BB50" s="322"/>
      <c r="BC50" s="322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5"/>
      <c r="BW50" s="28"/>
      <c r="BX50" s="28"/>
      <c r="BY50" s="28"/>
      <c r="BZ50" s="26"/>
    </row>
    <row r="51" spans="1:78" ht="13.5" customHeight="1" x14ac:dyDescent="0.2">
      <c r="A51" s="26"/>
      <c r="B51" s="28"/>
      <c r="C51" s="28"/>
      <c r="D51" s="28"/>
      <c r="E51" s="28" t="s">
        <v>146</v>
      </c>
      <c r="F51" s="34"/>
      <c r="G51" s="494" t="s">
        <v>404</v>
      </c>
      <c r="H51" s="494"/>
      <c r="I51" s="494"/>
      <c r="J51" s="494"/>
      <c r="K51" s="494"/>
      <c r="L51" s="494"/>
      <c r="M51" s="494"/>
      <c r="N51" s="494"/>
      <c r="O51" s="494"/>
      <c r="P51" s="494"/>
      <c r="Q51" s="494"/>
      <c r="R51" s="494"/>
      <c r="S51" s="494"/>
      <c r="T51" s="494"/>
      <c r="U51" s="494"/>
      <c r="V51" s="494"/>
      <c r="W51" s="494"/>
      <c r="X51" s="494"/>
      <c r="Y51" s="494"/>
      <c r="Z51" s="494"/>
      <c r="AA51" s="494"/>
      <c r="AB51" s="494"/>
      <c r="AC51" s="494"/>
      <c r="AD51" s="494"/>
      <c r="AE51" s="494"/>
      <c r="AF51" s="494"/>
      <c r="AG51" s="494"/>
      <c r="AH51" s="494"/>
      <c r="AI51" s="494"/>
      <c r="AJ51" s="494"/>
      <c r="AK51" s="494"/>
      <c r="AL51" s="494"/>
      <c r="AM51" s="494"/>
      <c r="AN51" s="494"/>
      <c r="AO51" s="494"/>
      <c r="AP51" s="494"/>
      <c r="AQ51" s="494"/>
      <c r="AR51" s="494"/>
      <c r="AS51" s="494"/>
      <c r="AT51" s="322"/>
      <c r="AU51" s="322"/>
      <c r="AV51" s="322"/>
      <c r="AW51" s="322"/>
      <c r="AX51" s="322"/>
      <c r="AY51" s="322"/>
      <c r="AZ51" s="322"/>
      <c r="BA51" s="322"/>
      <c r="BB51" s="322"/>
      <c r="BC51" s="322"/>
      <c r="BD51" s="33"/>
      <c r="BE51" s="33"/>
      <c r="BF51" s="33"/>
      <c r="BG51" s="33"/>
      <c r="BH51" s="33"/>
      <c r="BI51" s="40" t="s">
        <v>294</v>
      </c>
      <c r="BJ51" s="33"/>
      <c r="BK51" s="467"/>
      <c r="BL51" s="467"/>
      <c r="BM51" s="467"/>
      <c r="BN51" s="467"/>
      <c r="BO51" s="467"/>
      <c r="BP51" s="467"/>
      <c r="BQ51" s="467"/>
      <c r="BR51" s="467"/>
      <c r="BS51" s="467"/>
      <c r="BT51" s="467"/>
      <c r="BU51" s="467"/>
      <c r="BV51" s="35"/>
      <c r="BW51" s="28"/>
      <c r="BX51" s="28"/>
      <c r="BY51" s="28"/>
      <c r="BZ51" s="26"/>
    </row>
    <row r="52" spans="1:78" ht="3" customHeight="1" x14ac:dyDescent="0.2">
      <c r="A52" s="26"/>
      <c r="B52" s="28"/>
      <c r="C52" s="28"/>
      <c r="D52" s="28"/>
      <c r="E52" s="28"/>
      <c r="F52" s="34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42"/>
      <c r="AN52" s="42"/>
      <c r="AO52" s="42"/>
      <c r="AP52" s="42"/>
      <c r="AQ52" s="42"/>
      <c r="AR52" s="42"/>
      <c r="AS52" s="322"/>
      <c r="AT52" s="322"/>
      <c r="AU52" s="322"/>
      <c r="AV52" s="322"/>
      <c r="AW52" s="322"/>
      <c r="AX52" s="322"/>
      <c r="AY52" s="322"/>
      <c r="AZ52" s="322"/>
      <c r="BA52" s="322"/>
      <c r="BB52" s="322"/>
      <c r="BC52" s="322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5"/>
      <c r="BW52" s="28"/>
      <c r="BX52" s="28"/>
      <c r="BY52" s="28"/>
      <c r="BZ52" s="26"/>
    </row>
    <row r="53" spans="1:78" ht="12.75" customHeight="1" x14ac:dyDescent="0.2">
      <c r="A53" s="26"/>
      <c r="B53" s="28"/>
      <c r="C53" s="28"/>
      <c r="D53" s="28"/>
      <c r="E53" s="28" t="s">
        <v>401</v>
      </c>
      <c r="F53" s="34"/>
      <c r="G53" s="494" t="s">
        <v>295</v>
      </c>
      <c r="H53" s="492"/>
      <c r="I53" s="492"/>
      <c r="J53" s="492"/>
      <c r="K53" s="492"/>
      <c r="L53" s="492"/>
      <c r="M53" s="492"/>
      <c r="N53" s="492"/>
      <c r="O53" s="492"/>
      <c r="P53" s="492"/>
      <c r="Q53" s="492"/>
      <c r="R53" s="492"/>
      <c r="S53" s="492"/>
      <c r="T53" s="492"/>
      <c r="U53" s="492"/>
      <c r="V53" s="492"/>
      <c r="W53" s="492"/>
      <c r="X53" s="492"/>
      <c r="Y53" s="492"/>
      <c r="Z53" s="492"/>
      <c r="AA53" s="492"/>
      <c r="AB53" s="492"/>
      <c r="AC53" s="492"/>
      <c r="AD53" s="492"/>
      <c r="AE53" s="492"/>
      <c r="AF53" s="492"/>
      <c r="AG53" s="492"/>
      <c r="AH53" s="492"/>
      <c r="AI53" s="492"/>
      <c r="AJ53" s="492"/>
      <c r="AK53" s="492"/>
      <c r="AL53" s="492"/>
      <c r="AM53" s="492"/>
      <c r="AN53" s="42"/>
      <c r="AO53" s="42"/>
      <c r="AP53" s="42"/>
      <c r="AQ53" s="42"/>
      <c r="AR53" s="42"/>
      <c r="AS53" s="322"/>
      <c r="AT53" s="322"/>
      <c r="AU53" s="322"/>
      <c r="AV53" s="322"/>
      <c r="AW53" s="322"/>
      <c r="AX53" s="322"/>
      <c r="AY53" s="322"/>
      <c r="AZ53" s="322"/>
      <c r="BA53" s="322"/>
      <c r="BB53" s="322"/>
      <c r="BC53" s="322"/>
      <c r="BD53" s="33"/>
      <c r="BE53" s="33"/>
      <c r="BF53" s="33"/>
      <c r="BG53" s="33"/>
      <c r="BH53" s="33"/>
      <c r="BI53" s="40" t="s">
        <v>296</v>
      </c>
      <c r="BJ53" s="57"/>
      <c r="BK53" s="467"/>
      <c r="BL53" s="467"/>
      <c r="BM53" s="467"/>
      <c r="BN53" s="467"/>
      <c r="BO53" s="467"/>
      <c r="BP53" s="467"/>
      <c r="BQ53" s="467"/>
      <c r="BR53" s="467"/>
      <c r="BS53" s="467"/>
      <c r="BT53" s="467"/>
      <c r="BU53" s="467"/>
      <c r="BV53" s="35"/>
      <c r="BW53" s="28"/>
      <c r="BX53" s="28"/>
      <c r="BY53" s="28"/>
      <c r="BZ53" s="26"/>
    </row>
    <row r="54" spans="1:78" ht="3.75" customHeight="1" thickBot="1" x14ac:dyDescent="0.25">
      <c r="A54" s="26"/>
      <c r="B54" s="28"/>
      <c r="C54" s="28"/>
      <c r="D54" s="28"/>
      <c r="E54" s="28"/>
      <c r="F54" s="34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42"/>
      <c r="AN54" s="42"/>
      <c r="AO54" s="42"/>
      <c r="AP54" s="42"/>
      <c r="AQ54" s="42"/>
      <c r="AR54" s="42"/>
      <c r="AS54" s="322"/>
      <c r="AT54" s="322"/>
      <c r="AU54" s="322"/>
      <c r="AV54" s="322"/>
      <c r="AW54" s="322"/>
      <c r="AX54" s="322"/>
      <c r="AY54" s="322"/>
      <c r="AZ54" s="322"/>
      <c r="BA54" s="322"/>
      <c r="BB54" s="322"/>
      <c r="BC54" s="322"/>
      <c r="BD54" s="33"/>
      <c r="BE54" s="33"/>
      <c r="BF54" s="33"/>
      <c r="BG54" s="33"/>
      <c r="BH54" s="33"/>
      <c r="BI54" s="33"/>
      <c r="BJ54" s="33"/>
      <c r="BK54" s="347"/>
      <c r="BL54" s="347"/>
      <c r="BM54" s="347"/>
      <c r="BN54" s="347"/>
      <c r="BO54" s="347"/>
      <c r="BP54" s="347"/>
      <c r="BQ54" s="347"/>
      <c r="BR54" s="347"/>
      <c r="BS54" s="347"/>
      <c r="BT54" s="347"/>
      <c r="BU54" s="347"/>
      <c r="BV54" s="35"/>
      <c r="BW54" s="28"/>
      <c r="BX54" s="28"/>
      <c r="BY54" s="28"/>
      <c r="BZ54" s="26"/>
    </row>
    <row r="55" spans="1:78" ht="3" customHeight="1" x14ac:dyDescent="0.2">
      <c r="A55" s="26"/>
      <c r="B55" s="28"/>
      <c r="C55" s="28"/>
      <c r="D55" s="28"/>
      <c r="E55" s="28"/>
      <c r="F55" s="34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42"/>
      <c r="AN55" s="42"/>
      <c r="AO55" s="42"/>
      <c r="AP55" s="42"/>
      <c r="AQ55" s="42"/>
      <c r="AR55" s="42"/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2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5"/>
      <c r="BW55" s="28"/>
      <c r="BX55" s="28"/>
      <c r="BY55" s="28"/>
      <c r="BZ55" s="26"/>
    </row>
    <row r="56" spans="1:78" ht="13.35" customHeight="1" x14ac:dyDescent="0.2">
      <c r="A56" s="26"/>
      <c r="B56" s="28"/>
      <c r="C56" s="28"/>
      <c r="D56" s="28"/>
      <c r="E56" s="28" t="s">
        <v>171</v>
      </c>
      <c r="F56" s="34"/>
      <c r="G56" s="507" t="s">
        <v>489</v>
      </c>
      <c r="H56" s="508"/>
      <c r="I56" s="508"/>
      <c r="J56" s="508"/>
      <c r="K56" s="508"/>
      <c r="L56" s="508"/>
      <c r="M56" s="508"/>
      <c r="N56" s="508"/>
      <c r="O56" s="508"/>
      <c r="P56" s="508"/>
      <c r="Q56" s="508"/>
      <c r="R56" s="508"/>
      <c r="S56" s="508"/>
      <c r="T56" s="508"/>
      <c r="U56" s="508"/>
      <c r="V56" s="508"/>
      <c r="W56" s="508"/>
      <c r="X56" s="508"/>
      <c r="Y56" s="508"/>
      <c r="Z56" s="508"/>
      <c r="AA56" s="508"/>
      <c r="AB56" s="508"/>
      <c r="AC56" s="508"/>
      <c r="AD56" s="508"/>
      <c r="AE56" s="508"/>
      <c r="AF56" s="508"/>
      <c r="AG56" s="508"/>
      <c r="AH56" s="508"/>
      <c r="AI56" s="508"/>
      <c r="AJ56" s="508"/>
      <c r="AK56" s="508"/>
      <c r="AL56" s="508"/>
      <c r="AM56" s="508"/>
      <c r="AN56" s="42"/>
      <c r="AO56" s="42"/>
      <c r="AP56" s="42"/>
      <c r="AQ56" s="42"/>
      <c r="AR56" s="42"/>
      <c r="AS56" s="322"/>
      <c r="AT56" s="322"/>
      <c r="AU56" s="322"/>
      <c r="AV56" s="322"/>
      <c r="AW56" s="322"/>
      <c r="AX56" s="322"/>
      <c r="AY56" s="322"/>
      <c r="AZ56" s="322"/>
      <c r="BA56" s="322"/>
      <c r="BB56" s="322"/>
      <c r="BC56" s="322"/>
      <c r="BD56" s="33"/>
      <c r="BE56" s="33"/>
      <c r="BF56" s="33"/>
      <c r="BG56" s="33"/>
      <c r="BH56" s="33"/>
      <c r="BI56" s="40" t="s">
        <v>299</v>
      </c>
      <c r="BJ56" s="57" t="s">
        <v>392</v>
      </c>
      <c r="BK56" s="405">
        <f>+SUM(BK53,BK49)</f>
        <v>0</v>
      </c>
      <c r="BL56" s="405"/>
      <c r="BM56" s="405"/>
      <c r="BN56" s="405"/>
      <c r="BO56" s="405"/>
      <c r="BP56" s="405"/>
      <c r="BQ56" s="405"/>
      <c r="BR56" s="405"/>
      <c r="BS56" s="405"/>
      <c r="BT56" s="405"/>
      <c r="BU56" s="405"/>
      <c r="BV56" s="35"/>
      <c r="BW56" s="28"/>
      <c r="BX56" s="28"/>
      <c r="BY56" s="28"/>
      <c r="BZ56" s="26"/>
    </row>
    <row r="57" spans="1:78" ht="4.1500000000000004" customHeight="1" thickBot="1" x14ac:dyDescent="0.25">
      <c r="A57" s="26"/>
      <c r="B57" s="28"/>
      <c r="C57" s="28"/>
      <c r="D57" s="28"/>
      <c r="E57" s="28"/>
      <c r="F57" s="34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42"/>
      <c r="AN57" s="42"/>
      <c r="AO57" s="42"/>
      <c r="AP57" s="42"/>
      <c r="AQ57" s="42"/>
      <c r="AR57" s="42"/>
      <c r="AS57" s="322"/>
      <c r="AT57" s="322"/>
      <c r="AU57" s="322"/>
      <c r="AV57" s="322"/>
      <c r="AW57" s="322"/>
      <c r="AX57" s="322"/>
      <c r="AY57" s="322"/>
      <c r="AZ57" s="322"/>
      <c r="BA57" s="322"/>
      <c r="BB57" s="322"/>
      <c r="BC57" s="322"/>
      <c r="BD57" s="33"/>
      <c r="BE57" s="33"/>
      <c r="BF57" s="33"/>
      <c r="BG57" s="33"/>
      <c r="BH57" s="33"/>
      <c r="BI57" s="33"/>
      <c r="BJ57" s="33"/>
      <c r="BK57" s="347"/>
      <c r="BL57" s="347"/>
      <c r="BM57" s="347"/>
      <c r="BN57" s="347"/>
      <c r="BO57" s="347"/>
      <c r="BP57" s="347"/>
      <c r="BQ57" s="347"/>
      <c r="BR57" s="347"/>
      <c r="BS57" s="347"/>
      <c r="BT57" s="347"/>
      <c r="BU57" s="347"/>
      <c r="BV57" s="35"/>
      <c r="BW57" s="28"/>
      <c r="BX57" s="28"/>
      <c r="BY57" s="28"/>
      <c r="BZ57" s="26"/>
    </row>
    <row r="58" spans="1:78" ht="3.75" customHeight="1" x14ac:dyDescent="0.2">
      <c r="A58" s="26"/>
      <c r="B58" s="28"/>
      <c r="C58" s="28"/>
      <c r="D58" s="28"/>
      <c r="E58" s="28"/>
      <c r="F58" s="34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322"/>
      <c r="AT58" s="322"/>
      <c r="AU58" s="322"/>
      <c r="AV58" s="322"/>
      <c r="AW58" s="322"/>
      <c r="AX58" s="322"/>
      <c r="AY58" s="322"/>
      <c r="AZ58" s="322"/>
      <c r="BA58" s="322"/>
      <c r="BB58" s="322"/>
      <c r="BC58" s="322"/>
      <c r="BD58" s="33"/>
      <c r="BE58" s="42"/>
      <c r="BF58" s="42"/>
      <c r="BG58" s="33"/>
      <c r="BH58" s="33"/>
      <c r="BI58" s="33"/>
      <c r="BJ58" s="33"/>
      <c r="BK58" s="319"/>
      <c r="BL58" s="319"/>
      <c r="BM58" s="319"/>
      <c r="BN58" s="319"/>
      <c r="BO58" s="319"/>
      <c r="BP58" s="319"/>
      <c r="BQ58" s="319"/>
      <c r="BR58" s="319"/>
      <c r="BS58" s="319"/>
      <c r="BT58" s="319"/>
      <c r="BU58" s="319"/>
      <c r="BV58" s="35"/>
      <c r="BW58" s="28"/>
      <c r="BX58" s="28"/>
      <c r="BY58" s="28"/>
      <c r="BZ58" s="26"/>
    </row>
    <row r="59" spans="1:78" ht="13.15" customHeight="1" x14ac:dyDescent="0.2">
      <c r="A59" s="26"/>
      <c r="B59" s="28"/>
      <c r="C59" s="28"/>
      <c r="D59" s="28"/>
      <c r="E59" s="28"/>
      <c r="F59" s="34"/>
      <c r="G59" s="121" t="s">
        <v>399</v>
      </c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42"/>
      <c r="AO59" s="42"/>
      <c r="AP59" s="42"/>
      <c r="AQ59" s="42"/>
      <c r="AR59" s="42"/>
      <c r="AS59" s="322"/>
      <c r="AT59" s="322"/>
      <c r="AU59" s="322"/>
      <c r="AV59" s="322"/>
      <c r="AW59" s="322"/>
      <c r="AX59" s="322"/>
      <c r="AY59" s="322"/>
      <c r="AZ59" s="322"/>
      <c r="BA59" s="322"/>
      <c r="BB59" s="322"/>
      <c r="BC59" s="322"/>
      <c r="BD59" s="33"/>
      <c r="BE59" s="33"/>
      <c r="BF59" s="33"/>
      <c r="BG59" s="33"/>
      <c r="BH59" s="33"/>
      <c r="BI59" s="33"/>
      <c r="BJ59" s="33"/>
      <c r="BK59" s="320"/>
      <c r="BL59" s="320"/>
      <c r="BM59" s="320"/>
      <c r="BN59" s="320"/>
      <c r="BO59" s="320"/>
      <c r="BP59" s="320"/>
      <c r="BQ59" s="320"/>
      <c r="BR59" s="320"/>
      <c r="BS59" s="320"/>
      <c r="BT59" s="320"/>
      <c r="BU59" s="320"/>
      <c r="BV59" s="35"/>
      <c r="BW59" s="28"/>
      <c r="BX59" s="28"/>
      <c r="BY59" s="28"/>
      <c r="BZ59" s="26"/>
    </row>
    <row r="60" spans="1:78" ht="6" hidden="1" customHeight="1" x14ac:dyDescent="0.2">
      <c r="A60" s="26"/>
      <c r="B60" s="28"/>
      <c r="C60" s="28"/>
      <c r="D60" s="28"/>
      <c r="E60" s="28"/>
      <c r="F60" s="34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42"/>
      <c r="AN60" s="42"/>
      <c r="AO60" s="42"/>
      <c r="AP60" s="42"/>
      <c r="AQ60" s="42"/>
      <c r="AR60" s="42"/>
      <c r="AS60" s="322" t="s">
        <v>291</v>
      </c>
      <c r="AT60" s="322"/>
      <c r="AU60" s="322"/>
      <c r="AV60" s="322"/>
      <c r="AW60" s="322"/>
      <c r="AX60" s="322"/>
      <c r="AY60" s="322"/>
      <c r="AZ60" s="322"/>
      <c r="BA60" s="322"/>
      <c r="BB60" s="322"/>
      <c r="BC60" s="322"/>
      <c r="BD60" s="33"/>
      <c r="BE60" s="33"/>
      <c r="BF60" s="33"/>
      <c r="BG60" s="33"/>
      <c r="BH60" s="33"/>
      <c r="BI60" s="33"/>
      <c r="BJ60" s="33"/>
      <c r="BK60" s="320"/>
      <c r="BL60" s="320"/>
      <c r="BM60" s="320"/>
      <c r="BN60" s="320"/>
      <c r="BO60" s="320"/>
      <c r="BP60" s="320"/>
      <c r="BQ60" s="320"/>
      <c r="BR60" s="320"/>
      <c r="BS60" s="320"/>
      <c r="BT60" s="320"/>
      <c r="BU60" s="320"/>
      <c r="BV60" s="35"/>
      <c r="BW60" s="28"/>
      <c r="BX60" s="28"/>
      <c r="BY60" s="28"/>
      <c r="BZ60" s="26"/>
    </row>
    <row r="61" spans="1:78" ht="13.35" customHeight="1" x14ac:dyDescent="0.2">
      <c r="A61" s="26"/>
      <c r="B61" s="28"/>
      <c r="C61" s="28"/>
      <c r="D61" s="28"/>
      <c r="E61" s="28" t="s">
        <v>148</v>
      </c>
      <c r="F61" s="34"/>
      <c r="G61" s="494" t="s">
        <v>403</v>
      </c>
      <c r="H61" s="492"/>
      <c r="I61" s="492"/>
      <c r="J61" s="492"/>
      <c r="K61" s="492"/>
      <c r="L61" s="492"/>
      <c r="M61" s="492"/>
      <c r="N61" s="492"/>
      <c r="O61" s="492"/>
      <c r="P61" s="492"/>
      <c r="Q61" s="492"/>
      <c r="R61" s="492"/>
      <c r="S61" s="492"/>
      <c r="T61" s="492"/>
      <c r="U61" s="492"/>
      <c r="V61" s="492"/>
      <c r="W61" s="492"/>
      <c r="X61" s="492"/>
      <c r="Y61" s="492"/>
      <c r="Z61" s="492"/>
      <c r="AA61" s="492"/>
      <c r="AB61" s="492"/>
      <c r="AC61" s="492"/>
      <c r="AD61" s="492"/>
      <c r="AE61" s="492"/>
      <c r="AF61" s="492"/>
      <c r="AG61" s="492"/>
      <c r="AH61" s="492"/>
      <c r="AI61" s="492"/>
      <c r="AJ61" s="492"/>
      <c r="AK61" s="492"/>
      <c r="AL61" s="492"/>
      <c r="AM61" s="492"/>
      <c r="AN61" s="42"/>
      <c r="AO61" s="42"/>
      <c r="AP61" s="42"/>
      <c r="AQ61" s="42"/>
      <c r="AR61" s="42"/>
      <c r="AS61" s="322"/>
      <c r="AT61" s="322"/>
      <c r="AU61" s="322"/>
      <c r="AV61" s="322"/>
      <c r="AW61" s="322"/>
      <c r="AX61" s="322"/>
      <c r="AY61" s="322"/>
      <c r="AZ61" s="322"/>
      <c r="BA61" s="322"/>
      <c r="BB61" s="322"/>
      <c r="BC61" s="322"/>
      <c r="BD61" s="33"/>
      <c r="BE61" s="33"/>
      <c r="BF61" s="33"/>
      <c r="BG61" s="33"/>
      <c r="BH61" s="33"/>
      <c r="BI61" s="40" t="s">
        <v>153</v>
      </c>
      <c r="BJ61" s="57"/>
      <c r="BK61" s="467"/>
      <c r="BL61" s="467"/>
      <c r="BM61" s="467"/>
      <c r="BN61" s="467"/>
      <c r="BO61" s="467"/>
      <c r="BP61" s="467"/>
      <c r="BQ61" s="467"/>
      <c r="BR61" s="467"/>
      <c r="BS61" s="467"/>
      <c r="BT61" s="467"/>
      <c r="BU61" s="467"/>
      <c r="BV61" s="35"/>
      <c r="BW61" s="28"/>
      <c r="BX61" s="28"/>
      <c r="BY61" s="28"/>
      <c r="BZ61" s="26"/>
    </row>
    <row r="62" spans="1:78" ht="3" customHeight="1" x14ac:dyDescent="0.2">
      <c r="A62" s="26"/>
      <c r="B62" s="28"/>
      <c r="C62" s="28"/>
      <c r="D62" s="28"/>
      <c r="E62" s="28"/>
      <c r="F62" s="34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42"/>
      <c r="AN62" s="42"/>
      <c r="AO62" s="42"/>
      <c r="AP62" s="42"/>
      <c r="AQ62" s="42"/>
      <c r="AR62" s="42"/>
      <c r="AS62" s="322"/>
      <c r="AT62" s="322"/>
      <c r="AU62" s="322"/>
      <c r="AV62" s="322"/>
      <c r="AW62" s="322"/>
      <c r="AX62" s="322"/>
      <c r="AY62" s="322"/>
      <c r="AZ62" s="322"/>
      <c r="BA62" s="322"/>
      <c r="BB62" s="322"/>
      <c r="BC62" s="322"/>
      <c r="BD62" s="33"/>
      <c r="BE62" s="33"/>
      <c r="BF62" s="33"/>
      <c r="BG62" s="33"/>
      <c r="BH62" s="33"/>
      <c r="BI62" s="33"/>
      <c r="BJ62" s="33"/>
      <c r="BK62" s="320"/>
      <c r="BL62" s="320"/>
      <c r="BM62" s="320"/>
      <c r="BN62" s="320"/>
      <c r="BO62" s="320"/>
      <c r="BP62" s="320"/>
      <c r="BQ62" s="320"/>
      <c r="BR62" s="320"/>
      <c r="BS62" s="320"/>
      <c r="BT62" s="320"/>
      <c r="BU62" s="320"/>
      <c r="BV62" s="35"/>
      <c r="BW62" s="28"/>
      <c r="BX62" s="28"/>
      <c r="BY62" s="28"/>
      <c r="BZ62" s="26"/>
    </row>
    <row r="63" spans="1:78" ht="13.35" customHeight="1" x14ac:dyDescent="0.2">
      <c r="A63" s="26"/>
      <c r="B63" s="28"/>
      <c r="C63" s="28"/>
      <c r="D63" s="28"/>
      <c r="E63" s="28" t="s">
        <v>150</v>
      </c>
      <c r="F63" s="34"/>
      <c r="G63" s="494" t="s">
        <v>295</v>
      </c>
      <c r="H63" s="492"/>
      <c r="I63" s="492"/>
      <c r="J63" s="492"/>
      <c r="K63" s="492"/>
      <c r="L63" s="492"/>
      <c r="M63" s="492"/>
      <c r="N63" s="492"/>
      <c r="O63" s="492"/>
      <c r="P63" s="492"/>
      <c r="Q63" s="492"/>
      <c r="R63" s="492"/>
      <c r="S63" s="492"/>
      <c r="T63" s="492"/>
      <c r="U63" s="492"/>
      <c r="V63" s="492"/>
      <c r="W63" s="492"/>
      <c r="X63" s="492"/>
      <c r="Y63" s="492"/>
      <c r="Z63" s="492"/>
      <c r="AA63" s="492"/>
      <c r="AB63" s="492"/>
      <c r="AC63" s="492"/>
      <c r="AD63" s="492"/>
      <c r="AE63" s="492"/>
      <c r="AF63" s="492"/>
      <c r="AG63" s="492"/>
      <c r="AH63" s="492"/>
      <c r="AI63" s="492"/>
      <c r="AJ63" s="492"/>
      <c r="AK63" s="492"/>
      <c r="AL63" s="492"/>
      <c r="AM63" s="492"/>
      <c r="AN63" s="42"/>
      <c r="AO63" s="42"/>
      <c r="AP63" s="42"/>
      <c r="AQ63" s="42"/>
      <c r="AR63" s="42"/>
      <c r="AS63" s="322"/>
      <c r="AT63" s="322"/>
      <c r="AU63" s="322"/>
      <c r="AV63" s="322"/>
      <c r="AW63" s="322"/>
      <c r="AX63" s="322"/>
      <c r="AY63" s="322"/>
      <c r="AZ63" s="322"/>
      <c r="BA63" s="322"/>
      <c r="BB63" s="322"/>
      <c r="BC63" s="322"/>
      <c r="BD63" s="33"/>
      <c r="BE63" s="33"/>
      <c r="BF63" s="33"/>
      <c r="BG63" s="33"/>
      <c r="BH63" s="33"/>
      <c r="BI63" s="40" t="s">
        <v>297</v>
      </c>
      <c r="BJ63" s="57"/>
      <c r="BK63" s="467"/>
      <c r="BL63" s="467"/>
      <c r="BM63" s="467"/>
      <c r="BN63" s="467"/>
      <c r="BO63" s="467"/>
      <c r="BP63" s="467"/>
      <c r="BQ63" s="467"/>
      <c r="BR63" s="467"/>
      <c r="BS63" s="467"/>
      <c r="BT63" s="467"/>
      <c r="BU63" s="467"/>
      <c r="BV63" s="35"/>
      <c r="BW63" s="28"/>
      <c r="BX63" s="28"/>
      <c r="BY63" s="28"/>
      <c r="BZ63" s="26"/>
    </row>
    <row r="64" spans="1:78" ht="4.1500000000000004" customHeight="1" thickBot="1" x14ac:dyDescent="0.25">
      <c r="A64" s="26"/>
      <c r="B64" s="28"/>
      <c r="C64" s="28"/>
      <c r="D64" s="28"/>
      <c r="E64" s="28"/>
      <c r="F64" s="34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42"/>
      <c r="AN64" s="42"/>
      <c r="AO64" s="42"/>
      <c r="AP64" s="42"/>
      <c r="AQ64" s="42"/>
      <c r="AR64" s="42"/>
      <c r="AS64" s="322"/>
      <c r="AT64" s="322"/>
      <c r="AU64" s="322"/>
      <c r="AV64" s="322"/>
      <c r="AW64" s="322"/>
      <c r="AX64" s="322"/>
      <c r="AY64" s="322"/>
      <c r="AZ64" s="322"/>
      <c r="BA64" s="322"/>
      <c r="BB64" s="322"/>
      <c r="BC64" s="322"/>
      <c r="BD64" s="33"/>
      <c r="BE64" s="33"/>
      <c r="BF64" s="33"/>
      <c r="BG64" s="33"/>
      <c r="BH64" s="33"/>
      <c r="BI64" s="33"/>
      <c r="BJ64" s="33"/>
      <c r="BK64" s="347"/>
      <c r="BL64" s="347"/>
      <c r="BM64" s="347"/>
      <c r="BN64" s="347"/>
      <c r="BO64" s="347"/>
      <c r="BP64" s="347"/>
      <c r="BQ64" s="347"/>
      <c r="BR64" s="347"/>
      <c r="BS64" s="347"/>
      <c r="BT64" s="347"/>
      <c r="BU64" s="347"/>
      <c r="BV64" s="35"/>
      <c r="BW64" s="28"/>
      <c r="BX64" s="28"/>
      <c r="BY64" s="28"/>
      <c r="BZ64" s="26"/>
    </row>
    <row r="65" spans="1:78" ht="3" customHeight="1" x14ac:dyDescent="0.2">
      <c r="A65" s="26"/>
      <c r="B65" s="28"/>
      <c r="C65" s="28"/>
      <c r="D65" s="28"/>
      <c r="E65" s="28"/>
      <c r="F65" s="34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42"/>
      <c r="AN65" s="42"/>
      <c r="AO65" s="42"/>
      <c r="AP65" s="42"/>
      <c r="AQ65" s="42"/>
      <c r="AR65" s="42"/>
      <c r="AS65" s="322"/>
      <c r="AT65" s="322"/>
      <c r="AU65" s="322"/>
      <c r="AV65" s="322"/>
      <c r="AW65" s="322"/>
      <c r="AX65" s="322"/>
      <c r="AY65" s="322"/>
      <c r="AZ65" s="322"/>
      <c r="BA65" s="322"/>
      <c r="BB65" s="322"/>
      <c r="BC65" s="322"/>
      <c r="BD65" s="33"/>
      <c r="BE65" s="33"/>
      <c r="BF65" s="33"/>
      <c r="BG65" s="33"/>
      <c r="BH65" s="33"/>
      <c r="BI65" s="33"/>
      <c r="BJ65" s="33"/>
      <c r="BK65" s="320"/>
      <c r="BL65" s="320"/>
      <c r="BM65" s="320"/>
      <c r="BN65" s="320"/>
      <c r="BO65" s="320"/>
      <c r="BP65" s="320"/>
      <c r="BQ65" s="320"/>
      <c r="BR65" s="320"/>
      <c r="BS65" s="320"/>
      <c r="BT65" s="320"/>
      <c r="BU65" s="320"/>
      <c r="BV65" s="35"/>
      <c r="BW65" s="28"/>
      <c r="BX65" s="28"/>
      <c r="BY65" s="28"/>
      <c r="BZ65" s="26"/>
    </row>
    <row r="66" spans="1:78" ht="13.35" customHeight="1" x14ac:dyDescent="0.2">
      <c r="A66" s="26"/>
      <c r="B66" s="28"/>
      <c r="C66" s="28"/>
      <c r="D66" s="28"/>
      <c r="E66" s="28" t="s">
        <v>280</v>
      </c>
      <c r="F66" s="34"/>
      <c r="G66" s="507" t="s">
        <v>490</v>
      </c>
      <c r="H66" s="508"/>
      <c r="I66" s="508"/>
      <c r="J66" s="508"/>
      <c r="K66" s="508"/>
      <c r="L66" s="508"/>
      <c r="M66" s="508"/>
      <c r="N66" s="508"/>
      <c r="O66" s="508"/>
      <c r="P66" s="508"/>
      <c r="Q66" s="508"/>
      <c r="R66" s="508"/>
      <c r="S66" s="508"/>
      <c r="T66" s="508"/>
      <c r="U66" s="508"/>
      <c r="V66" s="508"/>
      <c r="W66" s="508"/>
      <c r="X66" s="508"/>
      <c r="Y66" s="508"/>
      <c r="Z66" s="508"/>
      <c r="AA66" s="508"/>
      <c r="AB66" s="508"/>
      <c r="AC66" s="508"/>
      <c r="AD66" s="508"/>
      <c r="AE66" s="508"/>
      <c r="AF66" s="508"/>
      <c r="AG66" s="508"/>
      <c r="AH66" s="508"/>
      <c r="AI66" s="508"/>
      <c r="AJ66" s="508"/>
      <c r="AK66" s="508"/>
      <c r="AL66" s="508"/>
      <c r="AM66" s="508"/>
      <c r="AN66" s="42"/>
      <c r="AO66" s="42"/>
      <c r="AP66" s="42"/>
      <c r="AQ66" s="42"/>
      <c r="AR66" s="42"/>
      <c r="AS66" s="322"/>
      <c r="AT66" s="322"/>
      <c r="AU66" s="322"/>
      <c r="AV66" s="322"/>
      <c r="AW66" s="322"/>
      <c r="AX66" s="322"/>
      <c r="AY66" s="322"/>
      <c r="AZ66" s="322"/>
      <c r="BA66" s="322"/>
      <c r="BB66" s="322"/>
      <c r="BC66" s="322"/>
      <c r="BD66" s="33"/>
      <c r="BE66" s="33"/>
      <c r="BF66" s="33"/>
      <c r="BG66" s="33"/>
      <c r="BH66" s="33"/>
      <c r="BI66" s="40" t="s">
        <v>298</v>
      </c>
      <c r="BJ66" s="57" t="s">
        <v>392</v>
      </c>
      <c r="BK66" s="405">
        <f>+SUM(BK61,BK63)</f>
        <v>0</v>
      </c>
      <c r="BL66" s="405"/>
      <c r="BM66" s="405"/>
      <c r="BN66" s="405"/>
      <c r="BO66" s="405"/>
      <c r="BP66" s="405"/>
      <c r="BQ66" s="405"/>
      <c r="BR66" s="405"/>
      <c r="BS66" s="405"/>
      <c r="BT66" s="405"/>
      <c r="BU66" s="405"/>
      <c r="BV66" s="35"/>
      <c r="BW66" s="28"/>
      <c r="BX66" s="28"/>
      <c r="BY66" s="28"/>
      <c r="BZ66" s="26"/>
    </row>
    <row r="67" spans="1:78" ht="4.1500000000000004" customHeight="1" x14ac:dyDescent="0.2">
      <c r="A67" s="26"/>
      <c r="B67" s="28"/>
      <c r="C67" s="28"/>
      <c r="D67" s="28"/>
      <c r="E67" s="28"/>
      <c r="F67" s="34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42"/>
      <c r="AN67" s="42"/>
      <c r="AO67" s="42"/>
      <c r="AP67" s="42"/>
      <c r="AQ67" s="42"/>
      <c r="AR67" s="42"/>
      <c r="AS67" s="322"/>
      <c r="AT67" s="322"/>
      <c r="AU67" s="322"/>
      <c r="AV67" s="322"/>
      <c r="AW67" s="322"/>
      <c r="AX67" s="322"/>
      <c r="AY67" s="322"/>
      <c r="AZ67" s="322"/>
      <c r="BA67" s="322"/>
      <c r="BB67" s="322"/>
      <c r="BC67" s="322"/>
      <c r="BD67" s="33"/>
      <c r="BE67" s="33"/>
      <c r="BF67" s="33"/>
      <c r="BG67" s="33"/>
      <c r="BH67" s="33"/>
      <c r="BI67" s="33"/>
      <c r="BJ67" s="33"/>
      <c r="BK67" s="320"/>
      <c r="BL67" s="320"/>
      <c r="BM67" s="320"/>
      <c r="BN67" s="320"/>
      <c r="BO67" s="320"/>
      <c r="BP67" s="320"/>
      <c r="BQ67" s="320"/>
      <c r="BR67" s="320"/>
      <c r="BS67" s="320"/>
      <c r="BT67" s="320"/>
      <c r="BU67" s="320"/>
      <c r="BV67" s="35"/>
      <c r="BW67" s="28"/>
      <c r="BX67" s="28"/>
      <c r="BY67" s="28"/>
      <c r="BZ67" s="26"/>
    </row>
    <row r="68" spans="1:78" ht="6" hidden="1" customHeight="1" x14ac:dyDescent="0.2">
      <c r="A68" s="26"/>
      <c r="B68" s="28"/>
      <c r="C68" s="28"/>
      <c r="D68" s="28"/>
      <c r="E68" s="28"/>
      <c r="F68" s="34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42"/>
      <c r="AN68" s="42"/>
      <c r="AO68" s="42"/>
      <c r="AP68" s="42"/>
      <c r="AQ68" s="42"/>
      <c r="AR68" s="42"/>
      <c r="AS68" s="322"/>
      <c r="AT68" s="322"/>
      <c r="AU68" s="322"/>
      <c r="AV68" s="322"/>
      <c r="AW68" s="322"/>
      <c r="AX68" s="322"/>
      <c r="AY68" s="322"/>
      <c r="AZ68" s="322"/>
      <c r="BA68" s="322"/>
      <c r="BB68" s="322"/>
      <c r="BC68" s="322"/>
      <c r="BD68" s="33"/>
      <c r="BE68" s="33"/>
      <c r="BF68" s="33"/>
      <c r="BG68" s="33"/>
      <c r="BH68" s="33"/>
      <c r="BI68" s="33"/>
      <c r="BJ68" s="33"/>
      <c r="BK68" s="320"/>
      <c r="BL68" s="320"/>
      <c r="BM68" s="320"/>
      <c r="BN68" s="320"/>
      <c r="BO68" s="320"/>
      <c r="BP68" s="320"/>
      <c r="BQ68" s="320"/>
      <c r="BR68" s="320"/>
      <c r="BS68" s="320"/>
      <c r="BT68" s="320"/>
      <c r="BU68" s="320"/>
      <c r="BV68" s="35"/>
      <c r="BW68" s="28"/>
      <c r="BX68" s="28"/>
      <c r="BY68" s="28"/>
      <c r="BZ68" s="26"/>
    </row>
    <row r="69" spans="1:78" ht="2.25" customHeight="1" thickBot="1" x14ac:dyDescent="0.25">
      <c r="A69" s="26"/>
      <c r="B69" s="28"/>
      <c r="C69" s="28"/>
      <c r="D69" s="28"/>
      <c r="E69" s="28"/>
      <c r="F69" s="348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1"/>
      <c r="AL69" s="351"/>
      <c r="AM69" s="351"/>
      <c r="AN69" s="351"/>
      <c r="AO69" s="351"/>
      <c r="AP69" s="351"/>
      <c r="AQ69" s="351"/>
      <c r="AR69" s="351"/>
      <c r="AS69" s="351"/>
      <c r="AT69" s="351"/>
      <c r="AU69" s="351"/>
      <c r="AV69" s="351"/>
      <c r="AW69" s="351"/>
      <c r="AX69" s="351"/>
      <c r="AY69" s="351"/>
      <c r="AZ69" s="351"/>
      <c r="BA69" s="351"/>
      <c r="BB69" s="351"/>
      <c r="BC69" s="351"/>
      <c r="BD69" s="351"/>
      <c r="BE69" s="351"/>
      <c r="BF69" s="351"/>
      <c r="BG69" s="351"/>
      <c r="BH69" s="351"/>
      <c r="BI69" s="351"/>
      <c r="BJ69" s="351"/>
      <c r="BK69" s="351"/>
      <c r="BL69" s="351"/>
      <c r="BM69" s="351"/>
      <c r="BN69" s="351"/>
      <c r="BO69" s="351"/>
      <c r="BP69" s="351"/>
      <c r="BQ69" s="351"/>
      <c r="BR69" s="351"/>
      <c r="BS69" s="351"/>
      <c r="BT69" s="351"/>
      <c r="BU69" s="351"/>
      <c r="BV69" s="352"/>
      <c r="BW69" s="28"/>
      <c r="BX69" s="28"/>
      <c r="BY69" s="28"/>
      <c r="BZ69" s="26"/>
    </row>
    <row r="70" spans="1:78" ht="12" customHeight="1" thickBot="1" x14ac:dyDescent="0.25">
      <c r="A70" s="26"/>
      <c r="B70" s="28"/>
      <c r="C70" s="28"/>
      <c r="D70" s="28"/>
      <c r="E70" s="28"/>
      <c r="F70" s="321" t="s">
        <v>409</v>
      </c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  <c r="AA70" s="321"/>
      <c r="AB70" s="321"/>
      <c r="AC70" s="321"/>
      <c r="AD70" s="321"/>
      <c r="AE70" s="321"/>
      <c r="AF70" s="321"/>
      <c r="AG70" s="321"/>
      <c r="AH70" s="321"/>
      <c r="AI70" s="321"/>
      <c r="AJ70" s="321"/>
      <c r="AK70" s="321"/>
      <c r="AL70" s="321"/>
      <c r="AM70" s="321"/>
      <c r="AN70" s="321"/>
      <c r="AO70" s="321"/>
      <c r="AP70" s="3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429">
        <v>29</v>
      </c>
      <c r="BU70" s="430"/>
      <c r="BV70" s="431"/>
      <c r="BW70" s="28"/>
      <c r="BX70" s="28"/>
      <c r="BY70" s="28"/>
      <c r="BZ70" s="26"/>
    </row>
    <row r="71" spans="1:78" ht="4.9000000000000004" customHeight="1" x14ac:dyDescent="0.2">
      <c r="A71" s="26"/>
      <c r="B71" s="28"/>
      <c r="C71" s="28"/>
      <c r="D71" s="28"/>
      <c r="E71" s="28"/>
      <c r="F71" s="34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42"/>
      <c r="AN71" s="42"/>
      <c r="AO71" s="42"/>
      <c r="AP71" s="42"/>
      <c r="AQ71" s="42"/>
      <c r="AR71" s="42"/>
      <c r="AS71" s="42"/>
      <c r="AT71" s="42"/>
      <c r="AU71" s="43"/>
      <c r="AV71" s="43"/>
      <c r="AW71" s="43"/>
      <c r="AX71" s="43"/>
      <c r="AY71" s="42"/>
      <c r="AZ71" s="42"/>
      <c r="BA71" s="42"/>
      <c r="BB71" s="42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5"/>
      <c r="BW71" s="28"/>
      <c r="BX71" s="28"/>
      <c r="BY71" s="28"/>
      <c r="BZ71" s="26"/>
    </row>
    <row r="72" spans="1:78" ht="12" customHeight="1" x14ac:dyDescent="0.2">
      <c r="A72" s="26"/>
      <c r="B72" s="28"/>
      <c r="C72" s="28"/>
      <c r="D72" s="28"/>
      <c r="E72" s="28"/>
      <c r="F72" s="34"/>
      <c r="G72" s="509" t="s">
        <v>300</v>
      </c>
      <c r="H72" s="509"/>
      <c r="I72" s="509"/>
      <c r="J72" s="509"/>
      <c r="K72" s="509"/>
      <c r="L72" s="509"/>
      <c r="M72" s="509"/>
      <c r="N72" s="509"/>
      <c r="O72" s="509"/>
      <c r="P72" s="509"/>
      <c r="Q72" s="509"/>
      <c r="R72" s="509"/>
      <c r="S72" s="509"/>
      <c r="T72" s="509"/>
      <c r="U72" s="509"/>
      <c r="V72" s="509"/>
      <c r="W72" s="509"/>
      <c r="X72" s="509"/>
      <c r="Y72" s="509"/>
      <c r="Z72" s="509"/>
      <c r="AA72" s="509"/>
      <c r="AB72" s="509"/>
      <c r="AC72" s="509"/>
      <c r="AD72" s="509"/>
      <c r="AE72" s="509"/>
      <c r="AF72" s="509"/>
      <c r="AG72" s="509"/>
      <c r="AH72" s="509"/>
      <c r="AI72" s="509"/>
      <c r="AJ72" s="509"/>
      <c r="AK72" s="509"/>
      <c r="AL72" s="509"/>
      <c r="AM72" s="509"/>
      <c r="AN72" s="509"/>
      <c r="AO72" s="509"/>
      <c r="AP72" s="509"/>
      <c r="AQ72" s="509"/>
      <c r="AR72" s="509"/>
      <c r="AS72" s="509"/>
      <c r="AT72" s="509"/>
      <c r="AU72" s="509"/>
      <c r="AV72" s="43"/>
      <c r="AW72" s="43"/>
      <c r="AX72" s="43"/>
      <c r="AY72" s="42"/>
      <c r="AZ72" s="42"/>
      <c r="BA72" s="42"/>
      <c r="BB72" s="42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5"/>
      <c r="BW72" s="28"/>
      <c r="BX72" s="28"/>
      <c r="BY72" s="28"/>
      <c r="BZ72" s="26"/>
    </row>
    <row r="73" spans="1:78" ht="3" customHeight="1" x14ac:dyDescent="0.2">
      <c r="A73" s="26"/>
      <c r="B73" s="28"/>
      <c r="C73" s="28"/>
      <c r="D73" s="28"/>
      <c r="E73" s="28"/>
      <c r="F73" s="34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42"/>
      <c r="AN73" s="42"/>
      <c r="AO73" s="42"/>
      <c r="AP73" s="42"/>
      <c r="AQ73" s="42"/>
      <c r="AR73" s="42"/>
      <c r="AS73" s="42"/>
      <c r="AT73" s="42"/>
      <c r="AU73" s="43"/>
      <c r="AV73" s="43"/>
      <c r="AW73" s="43"/>
      <c r="AX73" s="43"/>
      <c r="AY73" s="42"/>
      <c r="AZ73" s="42"/>
      <c r="BA73" s="42"/>
      <c r="BB73" s="42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5"/>
      <c r="BW73" s="28"/>
      <c r="BX73" s="28"/>
      <c r="BY73" s="28"/>
      <c r="BZ73" s="26"/>
    </row>
    <row r="74" spans="1:78" ht="16.5" customHeight="1" x14ac:dyDescent="0.2">
      <c r="A74" s="26"/>
      <c r="B74" s="28"/>
      <c r="C74" s="28"/>
      <c r="D74" s="28"/>
      <c r="E74" s="28" t="s">
        <v>172</v>
      </c>
      <c r="F74" s="34"/>
      <c r="G74" s="494" t="s">
        <v>301</v>
      </c>
      <c r="H74" s="492"/>
      <c r="I74" s="492"/>
      <c r="J74" s="492"/>
      <c r="K74" s="492"/>
      <c r="L74" s="492"/>
      <c r="M74" s="492"/>
      <c r="N74" s="492"/>
      <c r="O74" s="492"/>
      <c r="P74" s="492"/>
      <c r="Q74" s="492"/>
      <c r="R74" s="492"/>
      <c r="S74" s="492"/>
      <c r="T74" s="492"/>
      <c r="U74" s="492"/>
      <c r="V74" s="492"/>
      <c r="W74" s="492"/>
      <c r="X74" s="492"/>
      <c r="Y74" s="492"/>
      <c r="Z74" s="492"/>
      <c r="AA74" s="492"/>
      <c r="AB74" s="492"/>
      <c r="AC74" s="492"/>
      <c r="AD74" s="492"/>
      <c r="AE74" s="492"/>
      <c r="AF74" s="492"/>
      <c r="AG74" s="492"/>
      <c r="AH74" s="492"/>
      <c r="AI74" s="492"/>
      <c r="AJ74" s="492"/>
      <c r="AK74" s="492"/>
      <c r="AL74" s="492"/>
      <c r="AM74" s="492"/>
      <c r="AN74" s="492"/>
      <c r="AO74" s="492"/>
      <c r="AP74" s="492"/>
      <c r="AQ74" s="492"/>
      <c r="AR74" s="492"/>
      <c r="AS74" s="492"/>
      <c r="AT74" s="492"/>
      <c r="AU74" s="492"/>
      <c r="AV74" s="492"/>
      <c r="AW74" s="492"/>
      <c r="AX74" s="492"/>
      <c r="AY74" s="492"/>
      <c r="AZ74" s="492"/>
      <c r="BA74" s="492"/>
      <c r="BB74" s="492"/>
      <c r="BC74" s="492"/>
      <c r="BD74" s="492"/>
      <c r="BE74" s="492"/>
      <c r="BF74" s="492"/>
      <c r="BG74" s="33"/>
      <c r="BH74" s="40"/>
      <c r="BI74" s="40" t="s">
        <v>293</v>
      </c>
      <c r="BJ74" s="40"/>
      <c r="BK74" s="467"/>
      <c r="BL74" s="467"/>
      <c r="BM74" s="467"/>
      <c r="BN74" s="467"/>
      <c r="BO74" s="467"/>
      <c r="BP74" s="467"/>
      <c r="BQ74" s="467"/>
      <c r="BR74" s="467"/>
      <c r="BS74" s="467"/>
      <c r="BT74" s="467"/>
      <c r="BU74" s="467"/>
      <c r="BV74" s="35"/>
      <c r="BW74" s="28"/>
      <c r="BX74" s="28"/>
      <c r="BY74" s="28"/>
      <c r="BZ74" s="26"/>
    </row>
    <row r="75" spans="1:78" ht="4.5" customHeight="1" x14ac:dyDescent="0.2">
      <c r="A75" s="26"/>
      <c r="B75" s="28"/>
      <c r="C75" s="28"/>
      <c r="D75" s="28"/>
      <c r="E75" s="28"/>
      <c r="F75" s="34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5"/>
      <c r="BW75" s="28"/>
      <c r="BX75" s="28"/>
      <c r="BY75" s="28"/>
      <c r="BZ75" s="26"/>
    </row>
    <row r="76" spans="1:78" ht="16.5" customHeight="1" x14ac:dyDescent="0.2">
      <c r="A76" s="26"/>
      <c r="B76" s="28"/>
      <c r="C76" s="28"/>
      <c r="D76" s="28"/>
      <c r="E76" s="28" t="s">
        <v>425</v>
      </c>
      <c r="F76" s="34"/>
      <c r="G76" s="492" t="s">
        <v>302</v>
      </c>
      <c r="H76" s="492"/>
      <c r="I76" s="492"/>
      <c r="J76" s="492"/>
      <c r="K76" s="492"/>
      <c r="L76" s="492"/>
      <c r="M76" s="492"/>
      <c r="N76" s="492"/>
      <c r="O76" s="492"/>
      <c r="P76" s="492"/>
      <c r="Q76" s="492"/>
      <c r="R76" s="492"/>
      <c r="S76" s="492"/>
      <c r="T76" s="492"/>
      <c r="U76" s="492"/>
      <c r="V76" s="492"/>
      <c r="W76" s="492"/>
      <c r="X76" s="492"/>
      <c r="Y76" s="492"/>
      <c r="Z76" s="492"/>
      <c r="AA76" s="492"/>
      <c r="AB76" s="492"/>
      <c r="AC76" s="492"/>
      <c r="AD76" s="492"/>
      <c r="AE76" s="492"/>
      <c r="AF76" s="492"/>
      <c r="AG76" s="492"/>
      <c r="AH76" s="492"/>
      <c r="AI76" s="492"/>
      <c r="AJ76" s="492"/>
      <c r="AK76" s="492"/>
      <c r="AL76" s="492"/>
      <c r="AM76" s="492"/>
      <c r="AN76" s="492"/>
      <c r="AO76" s="492"/>
      <c r="AP76" s="492"/>
      <c r="AQ76" s="492"/>
      <c r="AR76" s="492"/>
      <c r="AS76" s="492"/>
      <c r="AT76" s="492"/>
      <c r="AU76" s="492"/>
      <c r="AV76" s="492"/>
      <c r="AW76" s="492"/>
      <c r="AX76" s="492"/>
      <c r="AY76" s="492"/>
      <c r="AZ76" s="492"/>
      <c r="BA76" s="492"/>
      <c r="BB76" s="492"/>
      <c r="BC76" s="492"/>
      <c r="BD76" s="492"/>
      <c r="BE76" s="492"/>
      <c r="BF76" s="492"/>
      <c r="BG76" s="33"/>
      <c r="BH76" s="40"/>
      <c r="BI76" s="40" t="s">
        <v>270</v>
      </c>
      <c r="BJ76" s="40"/>
      <c r="BK76" s="467"/>
      <c r="BL76" s="467"/>
      <c r="BM76" s="467"/>
      <c r="BN76" s="467"/>
      <c r="BO76" s="467"/>
      <c r="BP76" s="467"/>
      <c r="BQ76" s="467"/>
      <c r="BR76" s="467"/>
      <c r="BS76" s="467"/>
      <c r="BT76" s="467"/>
      <c r="BU76" s="467"/>
      <c r="BV76" s="35"/>
      <c r="BW76" s="28"/>
      <c r="BX76" s="28"/>
      <c r="BY76" s="28"/>
      <c r="BZ76" s="26"/>
    </row>
    <row r="77" spans="1:78" ht="4.5" customHeight="1" x14ac:dyDescent="0.2">
      <c r="A77" s="26"/>
      <c r="B77" s="28"/>
      <c r="C77" s="28"/>
      <c r="D77" s="28"/>
      <c r="E77" s="28"/>
      <c r="F77" s="34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5"/>
      <c r="BW77" s="28"/>
      <c r="BX77" s="28"/>
      <c r="BY77" s="28"/>
      <c r="BZ77" s="26"/>
    </row>
    <row r="78" spans="1:78" ht="10.15" customHeight="1" thickBot="1" x14ac:dyDescent="0.25">
      <c r="A78" s="26"/>
      <c r="B78" s="28"/>
      <c r="C78" s="28"/>
      <c r="D78" s="28"/>
      <c r="E78" s="28"/>
      <c r="F78" s="348"/>
      <c r="G78" s="351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  <c r="T78" s="351"/>
      <c r="U78" s="351"/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1"/>
      <c r="AI78" s="351"/>
      <c r="AJ78" s="351"/>
      <c r="AK78" s="351"/>
      <c r="AL78" s="351"/>
      <c r="AM78" s="351"/>
      <c r="AN78" s="351"/>
      <c r="AO78" s="351"/>
      <c r="AP78" s="351"/>
      <c r="AQ78" s="351"/>
      <c r="AR78" s="351"/>
      <c r="AS78" s="351"/>
      <c r="AT78" s="351"/>
      <c r="AU78" s="351"/>
      <c r="AV78" s="351"/>
      <c r="AW78" s="351"/>
      <c r="AX78" s="351"/>
      <c r="AY78" s="351"/>
      <c r="AZ78" s="351"/>
      <c r="BA78" s="351"/>
      <c r="BB78" s="351"/>
      <c r="BC78" s="351"/>
      <c r="BD78" s="351"/>
      <c r="BE78" s="351"/>
      <c r="BF78" s="351"/>
      <c r="BG78" s="351"/>
      <c r="BH78" s="351"/>
      <c r="BI78" s="351"/>
      <c r="BJ78" s="351"/>
      <c r="BK78" s="351"/>
      <c r="BL78" s="351"/>
      <c r="BM78" s="351"/>
      <c r="BN78" s="351"/>
      <c r="BO78" s="351"/>
      <c r="BP78" s="351"/>
      <c r="BQ78" s="351"/>
      <c r="BR78" s="351"/>
      <c r="BS78" s="351"/>
      <c r="BT78" s="351"/>
      <c r="BU78" s="351"/>
      <c r="BV78" s="352"/>
      <c r="BW78" s="28"/>
      <c r="BX78" s="28"/>
      <c r="BY78" s="28"/>
      <c r="BZ78" s="26"/>
    </row>
    <row r="79" spans="1:78" ht="4.5" customHeight="1" x14ac:dyDescent="0.2">
      <c r="A79" s="26"/>
      <c r="B79" s="28"/>
      <c r="C79" s="28"/>
      <c r="D79" s="28"/>
      <c r="E79" s="28"/>
      <c r="F79" s="34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5"/>
      <c r="BW79" s="28"/>
      <c r="BX79" s="28"/>
      <c r="BY79" s="28"/>
      <c r="BZ79" s="26"/>
    </row>
    <row r="80" spans="1:78" ht="16.5" hidden="1" customHeight="1" x14ac:dyDescent="0.2">
      <c r="A80" s="26"/>
      <c r="B80" s="28"/>
      <c r="C80" s="28"/>
      <c r="D80" s="28"/>
      <c r="E80" s="28"/>
      <c r="F80" s="34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5"/>
      <c r="BW80" s="28"/>
      <c r="BX80" s="28"/>
      <c r="BY80" s="28"/>
      <c r="BZ80" s="26"/>
    </row>
    <row r="81" spans="1:78" ht="7.5" hidden="1" customHeight="1" x14ac:dyDescent="0.2">
      <c r="A81" s="26"/>
      <c r="B81" s="28"/>
      <c r="C81" s="28"/>
      <c r="D81" s="28"/>
      <c r="E81" s="28"/>
      <c r="F81" s="34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5"/>
      <c r="BW81" s="28"/>
      <c r="BX81" s="28"/>
      <c r="BY81" s="28"/>
      <c r="BZ81" s="26"/>
    </row>
    <row r="82" spans="1:78" ht="13.15" hidden="1" customHeight="1" x14ac:dyDescent="0.2">
      <c r="A82" s="26"/>
      <c r="B82" s="28"/>
      <c r="C82" s="28"/>
      <c r="D82" s="28"/>
      <c r="E82" s="28"/>
      <c r="F82" s="34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5"/>
      <c r="BW82" s="28"/>
      <c r="BX82" s="28"/>
      <c r="BY82" s="28"/>
      <c r="BZ82" s="26"/>
    </row>
    <row r="83" spans="1:78" ht="4.1500000000000004" hidden="1" customHeight="1" x14ac:dyDescent="0.2">
      <c r="A83" s="26"/>
      <c r="B83" s="28"/>
      <c r="C83" s="28"/>
      <c r="D83" s="28"/>
      <c r="E83" s="28"/>
      <c r="F83" s="34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5"/>
      <c r="BW83" s="28"/>
      <c r="BX83" s="28"/>
      <c r="BY83" s="28"/>
      <c r="BZ83" s="26"/>
    </row>
    <row r="84" spans="1:78" ht="4.5" hidden="1" customHeight="1" x14ac:dyDescent="0.2">
      <c r="A84" s="26"/>
      <c r="B84" s="28"/>
      <c r="C84" s="28"/>
      <c r="D84" s="28"/>
      <c r="E84" s="28"/>
      <c r="F84" s="34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5"/>
      <c r="BW84" s="28"/>
      <c r="BX84" s="28"/>
      <c r="BY84" s="28"/>
      <c r="BZ84" s="26"/>
    </row>
    <row r="85" spans="1:78" ht="3" hidden="1" customHeight="1" x14ac:dyDescent="0.2">
      <c r="A85" s="26"/>
      <c r="B85" s="28"/>
      <c r="C85" s="28"/>
      <c r="D85" s="28"/>
      <c r="E85" s="28"/>
      <c r="F85" s="34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5"/>
      <c r="BW85" s="28"/>
      <c r="BX85" s="28"/>
      <c r="BY85" s="28"/>
      <c r="BZ85" s="26"/>
    </row>
    <row r="86" spans="1:78" ht="5.25" hidden="1" customHeight="1" x14ac:dyDescent="0.2">
      <c r="A86" s="26"/>
      <c r="B86" s="28"/>
      <c r="C86" s="28"/>
      <c r="D86" s="28"/>
      <c r="E86" s="28"/>
      <c r="F86" s="34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5"/>
      <c r="BW86" s="28"/>
      <c r="BX86" s="28"/>
      <c r="BY86" s="28"/>
      <c r="BZ86" s="26"/>
    </row>
    <row r="87" spans="1:78" ht="16.5" hidden="1" customHeight="1" x14ac:dyDescent="0.2">
      <c r="A87" s="26"/>
      <c r="B87" s="28"/>
      <c r="C87" s="28"/>
      <c r="D87" s="28"/>
      <c r="E87" s="28"/>
      <c r="F87" s="34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5"/>
      <c r="BW87" s="28"/>
      <c r="BX87" s="28"/>
      <c r="BY87" s="28"/>
      <c r="BZ87" s="26"/>
    </row>
    <row r="88" spans="1:78" ht="5.25" hidden="1" customHeight="1" x14ac:dyDescent="0.2">
      <c r="A88" s="26"/>
      <c r="B88" s="28"/>
      <c r="C88" s="28"/>
      <c r="D88" s="28"/>
      <c r="E88" s="28"/>
      <c r="F88" s="34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5"/>
      <c r="BW88" s="28"/>
      <c r="BX88" s="28"/>
      <c r="BY88" s="28"/>
      <c r="BZ88" s="26"/>
    </row>
    <row r="89" spans="1:78" ht="5.25" hidden="1" customHeight="1" x14ac:dyDescent="0.2">
      <c r="A89" s="26"/>
      <c r="B89" s="28"/>
      <c r="C89" s="28"/>
      <c r="D89" s="28"/>
      <c r="E89" s="28"/>
      <c r="F89" s="34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5"/>
      <c r="BW89" s="28"/>
      <c r="BX89" s="28"/>
      <c r="BY89" s="28"/>
      <c r="BZ89" s="26"/>
    </row>
    <row r="90" spans="1:78" ht="16.5" hidden="1" customHeight="1" x14ac:dyDescent="0.2">
      <c r="A90" s="26"/>
      <c r="B90" s="28"/>
      <c r="C90" s="28"/>
      <c r="D90" s="28"/>
      <c r="E90" s="28"/>
      <c r="F90" s="34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5"/>
      <c r="BW90" s="28"/>
      <c r="BX90" s="28"/>
      <c r="BY90" s="28"/>
      <c r="BZ90" s="26"/>
    </row>
    <row r="91" spans="1:78" ht="13.5" hidden="1" customHeight="1" x14ac:dyDescent="0.2">
      <c r="A91" s="26"/>
      <c r="B91" s="28"/>
      <c r="C91" s="28"/>
      <c r="D91" s="28"/>
      <c r="E91" s="28"/>
      <c r="F91" s="34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5"/>
      <c r="BW91" s="28"/>
      <c r="BX91" s="28"/>
      <c r="BY91" s="28"/>
      <c r="BZ91" s="26"/>
    </row>
    <row r="92" spans="1:78" ht="6" hidden="1" customHeight="1" x14ac:dyDescent="0.2">
      <c r="A92" s="26"/>
      <c r="B92" s="28"/>
      <c r="C92" s="28"/>
      <c r="D92" s="28"/>
      <c r="E92" s="28"/>
      <c r="F92" s="34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5"/>
      <c r="BW92" s="28"/>
      <c r="BX92" s="28"/>
      <c r="BY92" s="28"/>
      <c r="BZ92" s="26"/>
    </row>
    <row r="93" spans="1:78" ht="16.5" hidden="1" customHeight="1" x14ac:dyDescent="0.2">
      <c r="A93" s="26"/>
      <c r="B93" s="28"/>
      <c r="C93" s="28"/>
      <c r="D93" s="28"/>
      <c r="E93" s="28"/>
      <c r="F93" s="34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5"/>
      <c r="BW93" s="28"/>
      <c r="BX93" s="28"/>
      <c r="BY93" s="28"/>
      <c r="BZ93" s="26"/>
    </row>
    <row r="94" spans="1:78" ht="3" hidden="1" customHeight="1" x14ac:dyDescent="0.2">
      <c r="A94" s="26"/>
      <c r="B94" s="28"/>
      <c r="C94" s="28"/>
      <c r="D94" s="28"/>
      <c r="E94" s="28"/>
      <c r="F94" s="34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5"/>
      <c r="BW94" s="28"/>
      <c r="BX94" s="28"/>
      <c r="BY94" s="28"/>
      <c r="BZ94" s="26"/>
    </row>
    <row r="95" spans="1:78" ht="9.75" hidden="1" customHeight="1" x14ac:dyDescent="0.2">
      <c r="A95" s="26"/>
      <c r="B95" s="28"/>
      <c r="C95" s="28"/>
      <c r="D95" s="28"/>
      <c r="E95" s="28"/>
      <c r="F95" s="34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5"/>
      <c r="BW95" s="28"/>
      <c r="BX95" s="28"/>
      <c r="BY95" s="28"/>
      <c r="BZ95" s="26"/>
    </row>
    <row r="96" spans="1:78" ht="9.75" hidden="1" customHeight="1" x14ac:dyDescent="0.2">
      <c r="A96" s="26"/>
      <c r="B96" s="28"/>
      <c r="C96" s="28"/>
      <c r="D96" s="28"/>
      <c r="E96" s="28"/>
      <c r="F96" s="34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5"/>
      <c r="BW96" s="28"/>
      <c r="BX96" s="28"/>
      <c r="BY96" s="28"/>
      <c r="BZ96" s="26"/>
    </row>
    <row r="97" spans="1:78" ht="9.75" hidden="1" customHeight="1" x14ac:dyDescent="0.2">
      <c r="A97" s="26"/>
      <c r="B97" s="28"/>
      <c r="C97" s="28"/>
      <c r="D97" s="28"/>
      <c r="E97" s="28"/>
      <c r="F97" s="34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5"/>
      <c r="BW97" s="28"/>
      <c r="BX97" s="28"/>
      <c r="BY97" s="28"/>
      <c r="BZ97" s="26"/>
    </row>
    <row r="98" spans="1:78" ht="3" hidden="1" customHeight="1" x14ac:dyDescent="0.2">
      <c r="A98" s="26"/>
      <c r="B98" s="28"/>
      <c r="C98" s="28"/>
      <c r="D98" s="28"/>
      <c r="E98" s="28"/>
      <c r="F98" s="34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5"/>
      <c r="BW98" s="28"/>
      <c r="BX98" s="28"/>
      <c r="BY98" s="28"/>
      <c r="BZ98" s="26"/>
    </row>
    <row r="99" spans="1:78" ht="16.5" hidden="1" customHeight="1" x14ac:dyDescent="0.2">
      <c r="A99" s="26"/>
      <c r="B99" s="28"/>
      <c r="C99" s="28"/>
      <c r="D99" s="28"/>
      <c r="E99" s="28"/>
      <c r="F99" s="34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5"/>
      <c r="BW99" s="28"/>
      <c r="BX99" s="28"/>
      <c r="BY99" s="28"/>
      <c r="BZ99" s="26"/>
    </row>
    <row r="100" spans="1:78" ht="4.5" hidden="1" customHeight="1" x14ac:dyDescent="0.2">
      <c r="A100" s="26"/>
      <c r="B100" s="28"/>
      <c r="C100" s="28"/>
      <c r="D100" s="28"/>
      <c r="E100" s="28"/>
      <c r="F100" s="34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5"/>
      <c r="BW100" s="28"/>
      <c r="BX100" s="28"/>
      <c r="BY100" s="28"/>
      <c r="BZ100" s="26"/>
    </row>
    <row r="101" spans="1:78" ht="16.5" hidden="1" customHeight="1" x14ac:dyDescent="0.2">
      <c r="A101" s="26"/>
      <c r="B101" s="28"/>
      <c r="C101" s="28"/>
      <c r="D101" s="28"/>
      <c r="E101" s="28"/>
      <c r="F101" s="34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5"/>
      <c r="BW101" s="28"/>
      <c r="BX101" s="28"/>
      <c r="BY101" s="28"/>
      <c r="BZ101" s="26"/>
    </row>
    <row r="102" spans="1:78" ht="4.5" hidden="1" customHeight="1" x14ac:dyDescent="0.2">
      <c r="A102" s="26"/>
      <c r="B102" s="28"/>
      <c r="C102" s="28"/>
      <c r="D102" s="28"/>
      <c r="E102" s="28"/>
      <c r="F102" s="34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5"/>
      <c r="BW102" s="28"/>
      <c r="BX102" s="28"/>
      <c r="BY102" s="28"/>
      <c r="BZ102" s="26"/>
    </row>
    <row r="103" spans="1:78" ht="16.5" hidden="1" customHeight="1" x14ac:dyDescent="0.2">
      <c r="A103" s="26"/>
      <c r="B103" s="28"/>
      <c r="C103" s="28"/>
      <c r="D103" s="28"/>
      <c r="E103" s="28"/>
      <c r="F103" s="34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5"/>
      <c r="BW103" s="28"/>
      <c r="BX103" s="28"/>
      <c r="BY103" s="28"/>
      <c r="BZ103" s="26"/>
    </row>
    <row r="104" spans="1:78" ht="3" hidden="1" customHeight="1" x14ac:dyDescent="0.2">
      <c r="A104" s="26"/>
      <c r="B104" s="28"/>
      <c r="C104" s="28"/>
      <c r="D104" s="28"/>
      <c r="E104" s="28"/>
      <c r="F104" s="34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5"/>
      <c r="BW104" s="28"/>
      <c r="BX104" s="28"/>
      <c r="BY104" s="28"/>
      <c r="BZ104" s="26"/>
    </row>
    <row r="105" spans="1:78" ht="4.5" hidden="1" customHeight="1" x14ac:dyDescent="0.2">
      <c r="A105" s="26"/>
      <c r="B105" s="28"/>
      <c r="C105" s="28"/>
      <c r="D105" s="28"/>
      <c r="E105" s="28"/>
      <c r="F105" s="34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5"/>
      <c r="BW105" s="28"/>
      <c r="BX105" s="28"/>
      <c r="BY105" s="28"/>
      <c r="BZ105" s="26"/>
    </row>
    <row r="106" spans="1:78" ht="16.5" hidden="1" customHeight="1" x14ac:dyDescent="0.2">
      <c r="A106" s="26"/>
      <c r="B106" s="28"/>
      <c r="C106" s="28"/>
      <c r="D106" s="28"/>
      <c r="E106" s="28"/>
      <c r="F106" s="34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5"/>
      <c r="BW106" s="28"/>
      <c r="BX106" s="28"/>
      <c r="BY106" s="28"/>
      <c r="BZ106" s="26"/>
    </row>
    <row r="107" spans="1:78" ht="16.5" hidden="1" customHeight="1" x14ac:dyDescent="0.2">
      <c r="A107" s="26"/>
      <c r="B107" s="28"/>
      <c r="C107" s="28"/>
      <c r="D107" s="28"/>
      <c r="E107" s="28"/>
      <c r="F107" s="34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5"/>
      <c r="BW107" s="28"/>
      <c r="BX107" s="28"/>
      <c r="BY107" s="28"/>
      <c r="BZ107" s="26"/>
    </row>
    <row r="108" spans="1:78" ht="12" customHeight="1" x14ac:dyDescent="0.2">
      <c r="A108" s="26"/>
      <c r="B108" s="28"/>
      <c r="C108" s="28"/>
      <c r="D108" s="28"/>
      <c r="E108" s="28"/>
      <c r="F108" s="34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5"/>
      <c r="BW108" s="28"/>
      <c r="BX108" s="28"/>
      <c r="BY108" s="28"/>
      <c r="BZ108" s="26"/>
    </row>
    <row r="109" spans="1:78" ht="3.75" customHeight="1" x14ac:dyDescent="0.2">
      <c r="A109" s="26"/>
      <c r="B109" s="28"/>
      <c r="C109" s="28"/>
      <c r="D109" s="28"/>
      <c r="E109" s="28"/>
      <c r="F109" s="34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5"/>
      <c r="BW109" s="28"/>
      <c r="BX109" s="28"/>
      <c r="BY109" s="28"/>
      <c r="BZ109" s="26"/>
    </row>
    <row r="110" spans="1:78" ht="4.5" customHeight="1" x14ac:dyDescent="0.2">
      <c r="A110" s="26"/>
      <c r="B110" s="28"/>
      <c r="C110" s="28"/>
      <c r="D110" s="28"/>
      <c r="E110" s="28"/>
      <c r="F110" s="34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5"/>
      <c r="BW110" s="28"/>
      <c r="BX110" s="28"/>
      <c r="BY110" s="28"/>
      <c r="BZ110" s="26"/>
    </row>
    <row r="111" spans="1:78" ht="9" customHeight="1" x14ac:dyDescent="0.2">
      <c r="A111" s="26"/>
      <c r="B111" s="28"/>
      <c r="C111" s="28"/>
      <c r="D111" s="28"/>
      <c r="E111" s="28"/>
      <c r="F111" s="34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5"/>
      <c r="BW111" s="28"/>
      <c r="BX111" s="28"/>
      <c r="BY111" s="28"/>
      <c r="BZ111" s="26"/>
    </row>
    <row r="112" spans="1:78" ht="9" customHeight="1" x14ac:dyDescent="0.2">
      <c r="A112" s="26"/>
      <c r="B112" s="28"/>
      <c r="C112" s="28"/>
      <c r="D112" s="28"/>
      <c r="E112" s="28"/>
      <c r="F112" s="34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5"/>
      <c r="BW112" s="28"/>
      <c r="BX112" s="28"/>
      <c r="BY112" s="28"/>
      <c r="BZ112" s="26"/>
    </row>
    <row r="113" spans="1:78" ht="9.75" customHeight="1" x14ac:dyDescent="0.2">
      <c r="A113" s="26"/>
      <c r="B113" s="28"/>
      <c r="C113" s="28"/>
      <c r="D113" s="28"/>
      <c r="E113" s="28"/>
      <c r="F113" s="34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5"/>
      <c r="BW113" s="28"/>
      <c r="BX113" s="28"/>
      <c r="BY113" s="28"/>
      <c r="BZ113" s="26"/>
    </row>
    <row r="114" spans="1:78" ht="3" customHeight="1" x14ac:dyDescent="0.2">
      <c r="A114" s="26"/>
      <c r="B114" s="28"/>
      <c r="C114" s="28"/>
      <c r="D114" s="28"/>
      <c r="E114" s="28"/>
      <c r="F114" s="34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5"/>
      <c r="BW114" s="28"/>
      <c r="BX114" s="28"/>
      <c r="BY114" s="28"/>
      <c r="BZ114" s="26"/>
    </row>
    <row r="115" spans="1:78" ht="16.5" customHeight="1" x14ac:dyDescent="0.2">
      <c r="A115" s="26"/>
      <c r="B115" s="28"/>
      <c r="C115" s="28"/>
      <c r="D115" s="28"/>
      <c r="E115" s="28"/>
      <c r="F115" s="34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5"/>
      <c r="BW115" s="28"/>
      <c r="BX115" s="28"/>
      <c r="BY115" s="28"/>
      <c r="BZ115" s="26"/>
    </row>
    <row r="116" spans="1:78" ht="4.5" customHeight="1" x14ac:dyDescent="0.2">
      <c r="A116" s="26"/>
      <c r="B116" s="28"/>
      <c r="C116" s="28"/>
      <c r="D116" s="28"/>
      <c r="E116" s="28"/>
      <c r="F116" s="34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5"/>
      <c r="BW116" s="28"/>
      <c r="BX116" s="28"/>
      <c r="BY116" s="28"/>
      <c r="BZ116" s="26"/>
    </row>
    <row r="117" spans="1:78" ht="16.5" customHeight="1" x14ac:dyDescent="0.2">
      <c r="A117" s="26"/>
      <c r="B117" s="28"/>
      <c r="C117" s="28"/>
      <c r="D117" s="28"/>
      <c r="E117" s="28"/>
      <c r="F117" s="34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5"/>
      <c r="BW117" s="28"/>
      <c r="BX117" s="28"/>
      <c r="BY117" s="28"/>
      <c r="BZ117" s="26"/>
    </row>
    <row r="118" spans="1:78" ht="4.5" customHeight="1" x14ac:dyDescent="0.2">
      <c r="A118" s="26"/>
      <c r="B118" s="28"/>
      <c r="C118" s="28"/>
      <c r="D118" s="28"/>
      <c r="E118" s="28"/>
      <c r="F118" s="34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5"/>
      <c r="BW118" s="28"/>
      <c r="BX118" s="28"/>
      <c r="BY118" s="28"/>
      <c r="BZ118" s="26"/>
    </row>
    <row r="119" spans="1:78" ht="16.5" customHeight="1" x14ac:dyDescent="0.2">
      <c r="A119" s="26"/>
      <c r="B119" s="28"/>
      <c r="C119" s="28"/>
      <c r="D119" s="28"/>
      <c r="E119" s="28"/>
      <c r="F119" s="34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5"/>
      <c r="BW119" s="28"/>
      <c r="BX119" s="28"/>
      <c r="BY119" s="28"/>
      <c r="BZ119" s="26"/>
    </row>
    <row r="120" spans="1:78" ht="3.75" customHeight="1" x14ac:dyDescent="0.2">
      <c r="A120" s="26"/>
      <c r="B120" s="28"/>
      <c r="C120" s="28"/>
      <c r="D120" s="28"/>
      <c r="E120" s="28"/>
      <c r="F120" s="34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5"/>
      <c r="BW120" s="28"/>
      <c r="BX120" s="28"/>
      <c r="BY120" s="28"/>
      <c r="BZ120" s="26"/>
    </row>
    <row r="121" spans="1:78" ht="4.5" customHeight="1" x14ac:dyDescent="0.2">
      <c r="A121" s="26"/>
      <c r="B121" s="28"/>
      <c r="C121" s="28"/>
      <c r="D121" s="28"/>
      <c r="E121" s="28"/>
      <c r="F121" s="34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5"/>
      <c r="BW121" s="28"/>
      <c r="BX121" s="28"/>
      <c r="BY121" s="28"/>
      <c r="BZ121" s="26"/>
    </row>
    <row r="122" spans="1:78" ht="16.5" customHeight="1" x14ac:dyDescent="0.2">
      <c r="A122" s="26"/>
      <c r="B122" s="28"/>
      <c r="C122" s="28"/>
      <c r="D122" s="28"/>
      <c r="E122" s="28"/>
      <c r="F122" s="34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5"/>
      <c r="BW122" s="28"/>
      <c r="BX122" s="28"/>
      <c r="BY122" s="28"/>
      <c r="BZ122" s="26"/>
    </row>
    <row r="123" spans="1:78" ht="16.5" customHeight="1" x14ac:dyDescent="0.2">
      <c r="A123" s="26"/>
      <c r="B123" s="28"/>
      <c r="C123" s="28"/>
      <c r="D123" s="28"/>
      <c r="E123" s="28"/>
      <c r="F123" s="34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5"/>
      <c r="BW123" s="28"/>
      <c r="BX123" s="28"/>
      <c r="BY123" s="28"/>
      <c r="BZ123" s="26"/>
    </row>
    <row r="124" spans="1:78" ht="15.75" customHeight="1" x14ac:dyDescent="0.2">
      <c r="A124" s="26"/>
      <c r="B124" s="28"/>
      <c r="C124" s="28"/>
      <c r="D124" s="28"/>
      <c r="E124" s="28"/>
      <c r="F124" s="34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5"/>
      <c r="BW124" s="28"/>
      <c r="BX124" s="28"/>
      <c r="BY124" s="28"/>
      <c r="BZ124" s="26"/>
    </row>
    <row r="125" spans="1:78" ht="4.5" customHeight="1" x14ac:dyDescent="0.2">
      <c r="A125" s="26"/>
      <c r="B125" s="28"/>
      <c r="C125" s="28"/>
      <c r="D125" s="28"/>
      <c r="E125" s="28"/>
      <c r="F125" s="34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5"/>
      <c r="BW125" s="28"/>
      <c r="BX125" s="28"/>
      <c r="BY125" s="28"/>
      <c r="BZ125" s="26"/>
    </row>
    <row r="126" spans="1:78" ht="9" customHeight="1" x14ac:dyDescent="0.2">
      <c r="A126" s="26"/>
      <c r="B126" s="28"/>
      <c r="C126" s="28"/>
      <c r="D126" s="28"/>
      <c r="E126" s="28"/>
      <c r="F126" s="34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5"/>
      <c r="BW126" s="28"/>
      <c r="BX126" s="28"/>
      <c r="BY126" s="28"/>
      <c r="BZ126" s="26"/>
    </row>
    <row r="127" spans="1:78" ht="16.5" customHeight="1" x14ac:dyDescent="0.2">
      <c r="A127" s="26"/>
      <c r="B127" s="28"/>
      <c r="C127" s="28"/>
      <c r="D127" s="28"/>
      <c r="E127" s="28"/>
      <c r="F127" s="34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5"/>
      <c r="BW127" s="28"/>
      <c r="BX127" s="28"/>
      <c r="BY127" s="28"/>
      <c r="BZ127" s="26"/>
    </row>
    <row r="128" spans="1:78" ht="4.5" customHeight="1" x14ac:dyDescent="0.2">
      <c r="A128" s="26"/>
      <c r="B128" s="28"/>
      <c r="C128" s="28"/>
      <c r="D128" s="28"/>
      <c r="E128" s="28"/>
      <c r="F128" s="34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5"/>
      <c r="BW128" s="28"/>
      <c r="BX128" s="28"/>
      <c r="BY128" s="28"/>
      <c r="BZ128" s="26"/>
    </row>
    <row r="129" spans="1:78" ht="16.5" customHeight="1" x14ac:dyDescent="0.2">
      <c r="A129" s="26"/>
      <c r="B129" s="28"/>
      <c r="C129" s="28"/>
      <c r="D129" s="28"/>
      <c r="E129" s="28"/>
      <c r="F129" s="34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5"/>
      <c r="BW129" s="28"/>
      <c r="BX129" s="28"/>
      <c r="BY129" s="28"/>
      <c r="BZ129" s="26"/>
    </row>
    <row r="130" spans="1:78" ht="8.25" customHeight="1" x14ac:dyDescent="0.2">
      <c r="A130" s="26"/>
      <c r="B130" s="28"/>
      <c r="C130" s="28"/>
      <c r="D130" s="28"/>
      <c r="E130" s="28"/>
      <c r="F130" s="36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9"/>
      <c r="BW130" s="28"/>
      <c r="BX130" s="28"/>
      <c r="BY130" s="28"/>
      <c r="BZ130" s="26"/>
    </row>
    <row r="131" spans="1:78" ht="13.5" customHeight="1" thickBot="1" x14ac:dyDescent="0.25">
      <c r="A131" s="26"/>
      <c r="B131" s="28"/>
      <c r="C131" s="28"/>
      <c r="D131" s="28"/>
      <c r="E131" s="51"/>
      <c r="F131" s="28"/>
      <c r="G131" s="28"/>
      <c r="H131" s="28"/>
      <c r="I131" s="468" t="str">
        <f>+Stammdaten!AE28&amp;"AnlEÜR804"</f>
        <v>2025AnlEÜR804</v>
      </c>
      <c r="J131" s="468"/>
      <c r="K131" s="468"/>
      <c r="L131" s="468"/>
      <c r="M131" s="468"/>
      <c r="N131" s="468"/>
      <c r="O131" s="468"/>
      <c r="P131" s="468"/>
      <c r="Q131" s="468"/>
      <c r="R131" s="468"/>
      <c r="S131" s="468"/>
      <c r="T131" s="468"/>
      <c r="U131" s="468"/>
      <c r="V131" s="46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471" t="str">
        <f>+Stammdaten!AE28&amp;"AnlEÜR804"</f>
        <v>2025AnlEÜR804</v>
      </c>
      <c r="BF131" s="471"/>
      <c r="BG131" s="471"/>
      <c r="BH131" s="471"/>
      <c r="BI131" s="471"/>
      <c r="BJ131" s="471"/>
      <c r="BK131" s="471"/>
      <c r="BL131" s="471"/>
      <c r="BM131" s="471"/>
      <c r="BN131" s="471"/>
      <c r="BO131" s="471"/>
      <c r="BP131" s="471"/>
      <c r="BQ131" s="471"/>
      <c r="BR131" s="471"/>
      <c r="BS131" s="471"/>
      <c r="BT131" s="28"/>
      <c r="BU131" s="28"/>
      <c r="BV131" s="28"/>
      <c r="BW131" s="45"/>
      <c r="BX131" s="28"/>
      <c r="BY131" s="28"/>
      <c r="BZ131" s="26"/>
    </row>
    <row r="132" spans="1:78" ht="3" customHeight="1" x14ac:dyDescent="0.2">
      <c r="A132" s="26"/>
      <c r="B132" s="28"/>
      <c r="C132" s="28"/>
      <c r="D132" s="28"/>
      <c r="E132" s="28"/>
      <c r="F132" s="28"/>
      <c r="G132" s="28"/>
      <c r="H132" s="28"/>
      <c r="I132" s="407"/>
      <c r="J132" s="407"/>
      <c r="K132" s="407"/>
      <c r="L132" s="407"/>
      <c r="M132" s="407"/>
      <c r="N132" s="407"/>
      <c r="O132" s="407"/>
      <c r="P132" s="407"/>
      <c r="Q132" s="407"/>
      <c r="R132" s="407"/>
      <c r="S132" s="407"/>
      <c r="T132" s="407"/>
      <c r="U132" s="407"/>
      <c r="V132" s="407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407"/>
      <c r="BF132" s="407"/>
      <c r="BG132" s="407"/>
      <c r="BH132" s="407"/>
      <c r="BI132" s="407"/>
      <c r="BJ132" s="407"/>
      <c r="BK132" s="407"/>
      <c r="BL132" s="407"/>
      <c r="BM132" s="407"/>
      <c r="BN132" s="407"/>
      <c r="BO132" s="407"/>
      <c r="BP132" s="407"/>
      <c r="BQ132" s="407"/>
      <c r="BR132" s="407"/>
      <c r="BS132" s="407"/>
      <c r="BT132" s="28"/>
      <c r="BU132" s="28"/>
      <c r="BV132" s="28"/>
      <c r="BW132" s="28"/>
      <c r="BX132" s="28"/>
      <c r="BY132" s="28"/>
      <c r="BZ132" s="26"/>
    </row>
    <row r="133" spans="1:78" ht="9" customHeight="1" x14ac:dyDescent="0.2">
      <c r="A133" s="26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6"/>
    </row>
    <row r="134" spans="1:78" ht="4.5" customHeight="1" x14ac:dyDescent="0.2">
      <c r="A134" s="232"/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  <c r="AV134" s="232"/>
      <c r="AW134" s="232"/>
      <c r="AX134" s="232"/>
      <c r="AY134" s="232"/>
      <c r="AZ134" s="232"/>
      <c r="BA134" s="232"/>
      <c r="BB134" s="232"/>
      <c r="BC134" s="232"/>
      <c r="BD134" s="232"/>
      <c r="BE134" s="232"/>
      <c r="BF134" s="232"/>
      <c r="BG134" s="232"/>
      <c r="BH134" s="232"/>
      <c r="BI134" s="232"/>
      <c r="BJ134" s="232"/>
      <c r="BK134" s="232"/>
      <c r="BL134" s="232"/>
      <c r="BM134" s="232"/>
      <c r="BN134" s="232"/>
      <c r="BO134" s="232"/>
      <c r="BP134" s="232"/>
      <c r="BQ134" s="232"/>
      <c r="BR134" s="232"/>
      <c r="BS134" s="232"/>
      <c r="BT134" s="232"/>
      <c r="BU134" s="232"/>
      <c r="BV134" s="232"/>
      <c r="BW134" s="232"/>
      <c r="BX134" s="232"/>
      <c r="BY134" s="232"/>
      <c r="BZ134" s="232"/>
    </row>
    <row r="135" spans="1:78" ht="13.15" customHeight="1" x14ac:dyDescent="0.2">
      <c r="A135" s="232"/>
      <c r="B135" s="150" t="s">
        <v>449</v>
      </c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2"/>
      <c r="BB135" s="232"/>
      <c r="BC135" s="232"/>
      <c r="BD135" s="232"/>
      <c r="BE135" s="232"/>
      <c r="BF135" s="232"/>
      <c r="BG135" s="232"/>
      <c r="BH135" s="232"/>
      <c r="BI135" s="232"/>
      <c r="BJ135" s="232"/>
      <c r="BK135" s="232"/>
      <c r="BL135" s="232"/>
      <c r="BM135" s="232"/>
      <c r="BN135" s="232"/>
      <c r="BO135" s="232"/>
      <c r="BP135" s="232"/>
      <c r="BQ135" s="232"/>
      <c r="BR135" s="232"/>
      <c r="BS135" s="232"/>
      <c r="BT135" s="232"/>
      <c r="BU135" s="232"/>
      <c r="BV135" s="232"/>
      <c r="BW135" s="232"/>
      <c r="BX135" s="232"/>
      <c r="BY135" s="232"/>
      <c r="BZ135" s="232"/>
    </row>
    <row r="136" spans="1:78" ht="13.15" customHeight="1" x14ac:dyDescent="0.2">
      <c r="A136" s="232"/>
      <c r="B136" s="150" t="s">
        <v>377</v>
      </c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  <c r="AW136" s="232"/>
      <c r="AX136" s="232"/>
      <c r="AY136" s="232"/>
      <c r="AZ136" s="232"/>
      <c r="BA136" s="232"/>
      <c r="BB136" s="232"/>
      <c r="BC136" s="232"/>
      <c r="BD136" s="232"/>
      <c r="BE136" s="232"/>
      <c r="BF136" s="232"/>
      <c r="BG136" s="232"/>
      <c r="BH136" s="232"/>
      <c r="BI136" s="232"/>
      <c r="BJ136" s="232"/>
      <c r="BK136" s="232"/>
      <c r="BL136" s="232"/>
      <c r="BM136" s="232"/>
      <c r="BN136" s="232"/>
      <c r="BO136" s="232"/>
      <c r="BP136" s="232"/>
      <c r="BQ136" s="232"/>
      <c r="BR136" s="232"/>
      <c r="BS136" s="232"/>
      <c r="BT136" s="232"/>
      <c r="BU136" s="232"/>
      <c r="BV136" s="232"/>
      <c r="BW136" s="232"/>
      <c r="BX136" s="232"/>
      <c r="BY136" s="232"/>
      <c r="BZ136" s="232"/>
    </row>
    <row r="137" spans="1:78" ht="13.15" customHeight="1" x14ac:dyDescent="0.2">
      <c r="A137" s="232"/>
      <c r="B137" s="150" t="s">
        <v>378</v>
      </c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2"/>
      <c r="BD137" s="232"/>
      <c r="BE137" s="232"/>
      <c r="BF137" s="232"/>
      <c r="BG137" s="232"/>
      <c r="BH137" s="232"/>
      <c r="BI137" s="232"/>
      <c r="BJ137" s="232"/>
      <c r="BK137" s="232"/>
      <c r="BL137" s="232"/>
      <c r="BM137" s="232"/>
      <c r="BN137" s="232"/>
      <c r="BO137" s="232"/>
      <c r="BP137" s="232"/>
      <c r="BQ137" s="232"/>
      <c r="BR137" s="232"/>
      <c r="BS137" s="232"/>
      <c r="BT137" s="232"/>
      <c r="BU137" s="232"/>
      <c r="BV137" s="232"/>
      <c r="BW137" s="232"/>
      <c r="BX137" s="232"/>
      <c r="BY137" s="232"/>
      <c r="BZ137" s="232"/>
    </row>
  </sheetData>
  <sheetProtection selectLockedCells="1"/>
  <mergeCells count="47">
    <mergeCell ref="G51:AS51"/>
    <mergeCell ref="BT70:BV70"/>
    <mergeCell ref="BK66:BU66"/>
    <mergeCell ref="BT42:BV42"/>
    <mergeCell ref="BK40:BU40"/>
    <mergeCell ref="BH41:BV41"/>
    <mergeCell ref="BK51:BU51"/>
    <mergeCell ref="G61:AM61"/>
    <mergeCell ref="G63:AM63"/>
    <mergeCell ref="G66:AM66"/>
    <mergeCell ref="BK61:BU61"/>
    <mergeCell ref="BK63:BU63"/>
    <mergeCell ref="G56:AM56"/>
    <mergeCell ref="BK56:BU56"/>
    <mergeCell ref="G53:AM53"/>
    <mergeCell ref="BK53:BU53"/>
    <mergeCell ref="G76:BF76"/>
    <mergeCell ref="BK76:BU76"/>
    <mergeCell ref="I131:V132"/>
    <mergeCell ref="BE131:BS132"/>
    <mergeCell ref="G72:AU72"/>
    <mergeCell ref="G74:BF74"/>
    <mergeCell ref="BK74:BU74"/>
    <mergeCell ref="E1:Q1"/>
    <mergeCell ref="S5:AO6"/>
    <mergeCell ref="BK43:BU45"/>
    <mergeCell ref="G44:AM45"/>
    <mergeCell ref="G49:AM49"/>
    <mergeCell ref="BK49:BU49"/>
    <mergeCell ref="BK17:BU17"/>
    <mergeCell ref="BK19:BU19"/>
    <mergeCell ref="G22:AL25"/>
    <mergeCell ref="BK23:BU23"/>
    <mergeCell ref="G17:AJ21"/>
    <mergeCell ref="G31:BB31"/>
    <mergeCell ref="BK31:BU31"/>
    <mergeCell ref="G14:BB14"/>
    <mergeCell ref="BK14:BU14"/>
    <mergeCell ref="BK8:BU8"/>
    <mergeCell ref="BK26:BU26"/>
    <mergeCell ref="G28:AE28"/>
    <mergeCell ref="BK28:BU28"/>
    <mergeCell ref="G11:BB11"/>
    <mergeCell ref="BK11:BU11"/>
    <mergeCell ref="AS17:BC17"/>
    <mergeCell ref="AS19:BC19"/>
    <mergeCell ref="AS23:BC23"/>
  </mergeCells>
  <dataValidations count="1">
    <dataValidation type="decimal" allowBlank="1" showInputMessage="1" showErrorMessage="1" errorTitle="EÜR - Zusätzliche Angaben" error="Hier bitte nur positive Werte bis maximal 999.999 Euro eingeben." sqref="AS49:BC49 BK49:BU49 BK63:BU63 AS53:BC53 BK53:BU53 BK74:BU74 BK76:BU76 BK28:BU28 BK23:BU23 AS19:BC19 AS23:BC23 BK19:BU19 BK11:BU11 BK40:BU40 BK51:BU51 AS61:BC61 BK61:BU61 AS63:BC63 AT51:BC51" xr:uid="{554E8DBD-9D89-4E0F-8F6A-C2B553873C00}">
      <formula1>0</formula1>
      <formula2>999999</formula2>
    </dataValidation>
  </dataValidations>
  <printOptions horizontalCentered="1"/>
  <pageMargins left="0.39370078740157483" right="0.39370078740157483" top="0.39370078740157483" bottom="0" header="0" footer="0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tnDrucken">
              <controlPr defaultSize="0" print="0" autoFill="0" autoPict="0" macro="[0]!mkr_Drucken">
                <anchor moveWithCells="1">
                  <from>
                    <xdr:col>1</xdr:col>
                    <xdr:colOff>9525</xdr:colOff>
                    <xdr:row>0</xdr:row>
                    <xdr:rowOff>9525</xdr:rowOff>
                  </from>
                  <to>
                    <xdr:col>4</xdr:col>
                    <xdr:colOff>57150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btnAuswahl">
              <controlPr defaultSize="0" print="0" autoFill="0" autoPict="0" macro="[0]!mkr_AB_Einnahmen">
                <anchor moveWithCells="1">
                  <from>
                    <xdr:col>4</xdr:col>
                    <xdr:colOff>85725</xdr:colOff>
                    <xdr:row>0</xdr:row>
                    <xdr:rowOff>9525</xdr:rowOff>
                  </from>
                  <to>
                    <xdr:col>13</xdr:col>
                    <xdr:colOff>28575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btnAuswahl">
              <controlPr defaultSize="0" print="0" autoFill="0" autoPict="0" macro="[0]!mkr_AB_Ausgaben">
                <anchor moveWithCells="1">
                  <from>
                    <xdr:col>13</xdr:col>
                    <xdr:colOff>66675</xdr:colOff>
                    <xdr:row>0</xdr:row>
                    <xdr:rowOff>9525</xdr:rowOff>
                  </from>
                  <to>
                    <xdr:col>23</xdr:col>
                    <xdr:colOff>85725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Button 7">
              <controlPr defaultSize="0" print="0" autoFill="0" autoPict="0" macro="[0]!mkr_AB_Anlageverzeichnis">
                <anchor moveWithCells="1">
                  <from>
                    <xdr:col>23</xdr:col>
                    <xdr:colOff>104775</xdr:colOff>
                    <xdr:row>0</xdr:row>
                    <xdr:rowOff>9525</xdr:rowOff>
                  </from>
                  <to>
                    <xdr:col>34</xdr:col>
                    <xdr:colOff>9525</xdr:colOff>
                    <xdr:row>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tabColor rgb="FF00B050"/>
    <pageSetUpPr fitToPage="1"/>
  </sheetPr>
  <dimension ref="B3:X44"/>
  <sheetViews>
    <sheetView showRowColHeaders="0" topLeftCell="E3" zoomScale="110" zoomScaleNormal="110" workbookViewId="0">
      <selection activeCell="E3" sqref="E3"/>
    </sheetView>
  </sheetViews>
  <sheetFormatPr baseColWidth="10" defaultColWidth="0" defaultRowHeight="15.75" customHeight="1" zeroHeight="1" x14ac:dyDescent="0.25"/>
  <cols>
    <col min="1" max="3" width="11.42578125" style="172" hidden="1" customWidth="1"/>
    <col min="4" max="4" width="1.5703125" style="172" hidden="1" customWidth="1"/>
    <col min="5" max="5" width="1.5703125" style="172" customWidth="1"/>
    <col min="6" max="6" width="2.140625" style="172" customWidth="1"/>
    <col min="7" max="7" width="12.7109375" style="172" customWidth="1"/>
    <col min="8" max="8" width="1.28515625" style="172" customWidth="1"/>
    <col min="9" max="12" width="11.42578125" style="172" customWidth="1"/>
    <col min="13" max="13" width="1.28515625" style="172" customWidth="1"/>
    <col min="14" max="14" width="0" style="172" hidden="1" customWidth="1"/>
    <col min="15" max="18" width="11.5703125" style="197" customWidth="1"/>
    <col min="19" max="19" width="1.28515625" style="197" customWidth="1"/>
    <col min="20" max="20" width="0" style="197" hidden="1" customWidth="1"/>
    <col min="21" max="21" width="11.5703125" style="197" customWidth="1"/>
    <col min="22" max="23" width="1.42578125" style="172" customWidth="1"/>
    <col min="24" max="24" width="1.5703125" style="172" customWidth="1"/>
    <col min="25" max="16384" width="11.42578125" style="172" hidden="1"/>
  </cols>
  <sheetData>
    <row r="3" spans="2:23" ht="15.75" customHeight="1" thickBot="1" x14ac:dyDescent="0.3"/>
    <row r="4" spans="2:23" ht="22.5" customHeight="1" thickBot="1" x14ac:dyDescent="0.3">
      <c r="E4" s="517" t="s">
        <v>343</v>
      </c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9"/>
    </row>
    <row r="5" spans="2:23" ht="15.75" customHeight="1" x14ac:dyDescent="0.25">
      <c r="E5" s="260"/>
      <c r="W5" s="261"/>
    </row>
    <row r="6" spans="2:23" ht="22.5" customHeight="1" x14ac:dyDescent="0.25">
      <c r="E6" s="260"/>
      <c r="O6" s="172"/>
      <c r="P6" s="172"/>
      <c r="Q6" s="172"/>
      <c r="R6" s="172"/>
      <c r="S6" s="172"/>
      <c r="T6" s="172"/>
      <c r="U6" s="172"/>
      <c r="W6" s="261"/>
    </row>
    <row r="7" spans="2:23" ht="9.75" customHeight="1" thickBot="1" x14ac:dyDescent="0.3">
      <c r="E7" s="260"/>
      <c r="F7" s="176"/>
      <c r="G7" s="177"/>
      <c r="H7" s="177"/>
      <c r="I7" s="177"/>
      <c r="J7" s="177"/>
      <c r="K7" s="177"/>
      <c r="L7" s="177"/>
      <c r="M7" s="177"/>
      <c r="N7" s="177"/>
      <c r="O7" s="246"/>
      <c r="P7" s="246"/>
      <c r="Q7" s="246"/>
      <c r="R7" s="246"/>
      <c r="S7" s="246"/>
      <c r="T7" s="246"/>
      <c r="U7" s="246"/>
      <c r="V7" s="178"/>
      <c r="W7" s="261"/>
    </row>
    <row r="8" spans="2:23" ht="15.75" customHeight="1" thickBot="1" x14ac:dyDescent="0.3">
      <c r="E8" s="260"/>
      <c r="F8" s="179"/>
      <c r="G8" s="515" t="s">
        <v>329</v>
      </c>
      <c r="H8" s="513"/>
      <c r="I8" s="516"/>
      <c r="J8" s="512" t="s">
        <v>48</v>
      </c>
      <c r="K8" s="513"/>
      <c r="L8" s="514"/>
      <c r="V8" s="180"/>
      <c r="W8" s="261"/>
    </row>
    <row r="9" spans="2:23" ht="15.75" customHeight="1" thickBot="1" x14ac:dyDescent="0.3">
      <c r="E9" s="260"/>
      <c r="F9" s="179"/>
      <c r="V9" s="180"/>
      <c r="W9" s="261"/>
    </row>
    <row r="10" spans="2:23" ht="15.75" hidden="1" customHeight="1" x14ac:dyDescent="0.25">
      <c r="E10" s="260"/>
      <c r="F10" s="179"/>
      <c r="J10" s="247">
        <v>7.0000000000000007E-2</v>
      </c>
      <c r="K10" s="247">
        <v>0.19</v>
      </c>
      <c r="P10" s="247">
        <v>7.0000000000000007E-2</v>
      </c>
      <c r="Q10" s="247">
        <v>0.19</v>
      </c>
      <c r="V10" s="180"/>
      <c r="W10" s="261"/>
    </row>
    <row r="11" spans="2:23" ht="15.75" hidden="1" customHeight="1" thickBot="1" x14ac:dyDescent="0.3">
      <c r="E11" s="260"/>
      <c r="F11" s="179"/>
      <c r="V11" s="180"/>
      <c r="W11" s="261"/>
    </row>
    <row r="12" spans="2:23" s="244" customFormat="1" ht="29.25" customHeight="1" thickBot="1" x14ac:dyDescent="0.3">
      <c r="E12" s="262"/>
      <c r="F12" s="248"/>
      <c r="G12" s="235" t="s">
        <v>95</v>
      </c>
      <c r="I12" s="236" t="s">
        <v>327</v>
      </c>
      <c r="J12" s="237" t="s">
        <v>331</v>
      </c>
      <c r="K12" s="238" t="s">
        <v>332</v>
      </c>
      <c r="L12" s="239" t="s">
        <v>330</v>
      </c>
      <c r="N12" s="249"/>
      <c r="O12" s="236" t="s">
        <v>328</v>
      </c>
      <c r="P12" s="240" t="s">
        <v>356</v>
      </c>
      <c r="Q12" s="241" t="s">
        <v>357</v>
      </c>
      <c r="R12" s="242" t="s">
        <v>358</v>
      </c>
      <c r="S12" s="250"/>
      <c r="T12" s="251"/>
      <c r="U12" s="243" t="s">
        <v>333</v>
      </c>
      <c r="V12" s="252"/>
      <c r="W12" s="263"/>
    </row>
    <row r="13" spans="2:23" ht="15.75" customHeight="1" thickBot="1" x14ac:dyDescent="0.3">
      <c r="E13" s="260"/>
      <c r="F13" s="179"/>
      <c r="V13" s="180"/>
      <c r="W13" s="261"/>
    </row>
    <row r="14" spans="2:23" ht="15.75" customHeight="1" x14ac:dyDescent="0.25">
      <c r="B14" s="172">
        <v>1</v>
      </c>
      <c r="E14" s="260"/>
      <c r="F14" s="179"/>
      <c r="G14" s="139" t="s">
        <v>71</v>
      </c>
      <c r="I14" s="128">
        <f ca="1">+SUMIF(Einnahmen!$G$5:$I$200,B14,Einnahmen!$I$5:$I$200)</f>
        <v>1000</v>
      </c>
      <c r="J14" s="129">
        <f>+SUMIFS(Einnahmen!$K$5:$K$200,Einnahmen!$G$5:$G$200,$B14,Einnahmen!$J$5:$J$200,J$10)</f>
        <v>0</v>
      </c>
      <c r="K14" s="146">
        <f>+SUMIFS(Einnahmen!$K$5:$K$200,Einnahmen!$G$5:$G$200,$B14,Einnahmen!$J$5:$J$200,K$10)</f>
        <v>190</v>
      </c>
      <c r="L14" s="135">
        <f>+SUM(J14:K14)</f>
        <v>190</v>
      </c>
      <c r="N14"/>
      <c r="O14" s="128">
        <f ca="1">+SUMIF(Ausgaben!$G$5:$I$200,$B14,Ausgaben!$I$5:$I$200)+SUMIF(Bewirtungskosten!$G$5:$G$200,$B14,Bewirtungskosten!$Q$5:$Q$200)</f>
        <v>70</v>
      </c>
      <c r="P14" s="129">
        <f>+SUMIFS(Ausgaben!$K$5:$K$200,Ausgaben!$G$5:$G$200,$B14,Ausgaben!$J$5:$J$200,P$10)++SUMIFS(Bewirtungskosten!$K$5:$K$200,Bewirtungskosten!$G$5:$G$200,$B14,Bewirtungskosten!$J$5:$J$200,P$10)</f>
        <v>7</v>
      </c>
      <c r="Q14" s="146">
        <f>+SUMIFS(Ausgaben!$K$5:$K$200,Ausgaben!$G$5:$G$200,$B14,Ausgaben!$J$5:$J$200,Q$10)+SUMIFS(Bewirtungskosten!$K$5:$K$200,Bewirtungskosten!$G$5:$G$200,$B14,Bewirtungskosten!$J$5:$J$200,Q$10)</f>
        <v>0</v>
      </c>
      <c r="R14" s="135">
        <f>+SUM(P14:Q14)</f>
        <v>7</v>
      </c>
      <c r="T14" s="253"/>
      <c r="U14" s="135">
        <f>-R14+L14</f>
        <v>183</v>
      </c>
      <c r="V14" s="180"/>
      <c r="W14" s="261"/>
    </row>
    <row r="15" spans="2:23" ht="15.75" customHeight="1" x14ac:dyDescent="0.25">
      <c r="B15" s="172">
        <v>2</v>
      </c>
      <c r="E15" s="260"/>
      <c r="F15" s="179"/>
      <c r="G15" s="127" t="s">
        <v>72</v>
      </c>
      <c r="I15" s="130">
        <f ca="1">+SUMIF(Einnahmen!$G$5:$I$200,B15,Einnahmen!$I$5:$I$200)</f>
        <v>1375</v>
      </c>
      <c r="J15" s="126">
        <f>+SUMIFS(Einnahmen!$K$5:$K$200,Einnahmen!$G$5:$G$200,$B15,Einnahmen!$J$5:$J$200,J$10)</f>
        <v>0</v>
      </c>
      <c r="K15" s="147">
        <f>+SUMIFS(Einnahmen!$K$5:$K$200,Einnahmen!$G$5:$G$200,$B15,Einnahmen!$J$5:$J$200,K$10)</f>
        <v>237.5</v>
      </c>
      <c r="L15" s="136">
        <f>+SUM(J15:K15)</f>
        <v>237.5</v>
      </c>
      <c r="N15"/>
      <c r="O15" s="130">
        <f ca="1">+SUMIF(Ausgaben!$G$5:$I$200,$B15,Ausgaben!$I$5:$I$200)+SUMIF(Bewirtungskosten!$G$5:$G$200,$B15,Bewirtungskosten!$Q$5:$Q$200)</f>
        <v>1062</v>
      </c>
      <c r="P15" s="126">
        <f>+SUMIFS(Ausgaben!$K$5:$K$200,Ausgaben!$G$5:$G$200,$B15,Ausgaben!$J$5:$J$200,P$10)++SUMIFS(Bewirtungskosten!$K$5:$K$200,Bewirtungskosten!$G$5:$G$200,$B15,Bewirtungskosten!$J$5:$J$200,P$10)</f>
        <v>0</v>
      </c>
      <c r="Q15" s="147">
        <f>+SUMIFS(Ausgaben!$K$5:$K$200,Ausgaben!$G$5:$G$200,$B15,Ausgaben!$J$5:$J$200,Q$10)+SUMIFS(Bewirtungskosten!$K$5:$K$200,Bewirtungskosten!$G$5:$G$200,$B15,Bewirtungskosten!$J$5:$J$200,Q$10)</f>
        <v>204.63</v>
      </c>
      <c r="R15" s="136">
        <f>+SUM(P15:Q15)</f>
        <v>204.63</v>
      </c>
      <c r="T15" s="253"/>
      <c r="U15" s="136">
        <f>-R15+L15</f>
        <v>32.869999999999997</v>
      </c>
      <c r="V15" s="180"/>
      <c r="W15" s="261"/>
    </row>
    <row r="16" spans="2:23" ht="15.75" customHeight="1" thickBot="1" x14ac:dyDescent="0.3">
      <c r="B16" s="172">
        <v>3</v>
      </c>
      <c r="E16" s="260"/>
      <c r="F16" s="179"/>
      <c r="G16" s="140" t="s">
        <v>73</v>
      </c>
      <c r="I16" s="131">
        <f ca="1">+SUMIF(Einnahmen!$G$5:$I$200,B16,Einnahmen!$I$5:$I$200)</f>
        <v>0</v>
      </c>
      <c r="J16" s="132">
        <f>+SUMIFS(Einnahmen!$K$5:$K$200,Einnahmen!$G$5:$G$200,$B16,Einnahmen!$J$5:$J$200,J$10)</f>
        <v>0</v>
      </c>
      <c r="K16" s="148">
        <f>+SUMIFS(Einnahmen!$K$5:$K$200,Einnahmen!$G$5:$G$200,$B16,Einnahmen!$J$5:$J$200,K$10)</f>
        <v>0</v>
      </c>
      <c r="L16" s="137">
        <f>+SUM(J16:K16)</f>
        <v>0</v>
      </c>
      <c r="N16"/>
      <c r="O16" s="131">
        <f ca="1">+SUMIF(Ausgaben!$G$5:$I$200,$B16,Ausgaben!$I$5:$I$200)+SUMIF(Bewirtungskosten!$G$5:$G$200,$B16,Bewirtungskosten!$Q$5:$Q$200)</f>
        <v>200</v>
      </c>
      <c r="P16" s="132">
        <f>+SUMIFS(Ausgaben!$K$5:$K$200,Ausgaben!$G$5:$G$200,$B16,Ausgaben!$J$5:$J$200,P$10)++SUMIFS(Bewirtungskosten!$K$5:$K$200,Bewirtungskosten!$G$5:$G$200,$B16,Bewirtungskosten!$J$5:$J$200,P$10)</f>
        <v>0</v>
      </c>
      <c r="Q16" s="148">
        <f>+SUMIFS(Ausgaben!$K$5:$K$200,Ausgaben!$G$5:$G$200,$B16,Ausgaben!$J$5:$J$200,Q$10)+SUMIFS(Bewirtungskosten!$K$5:$K$200,Bewirtungskosten!$G$5:$G$200,$B16,Bewirtungskosten!$J$5:$J$200,Q$10)</f>
        <v>38</v>
      </c>
      <c r="R16" s="137">
        <f>+SUM(P16:Q16)</f>
        <v>38</v>
      </c>
      <c r="T16" s="253"/>
      <c r="U16" s="137">
        <f>-R16+L16</f>
        <v>-38</v>
      </c>
      <c r="V16" s="180"/>
      <c r="W16" s="261"/>
    </row>
    <row r="17" spans="2:23" ht="15.75" customHeight="1" thickBot="1" x14ac:dyDescent="0.3">
      <c r="E17" s="260"/>
      <c r="F17" s="179"/>
      <c r="G17" s="141" t="s">
        <v>336</v>
      </c>
      <c r="I17" s="133">
        <f ca="1">+SUM(I14:I16)</f>
        <v>2375</v>
      </c>
      <c r="J17" s="134">
        <f>+SUM(J14:J16)</f>
        <v>0</v>
      </c>
      <c r="K17" s="149">
        <f>+SUM(K14:K16)</f>
        <v>427.5</v>
      </c>
      <c r="L17" s="138">
        <f>+SUM(L14:L16)</f>
        <v>427.5</v>
      </c>
      <c r="N17"/>
      <c r="O17" s="133">
        <f ca="1">+SUM(O14:O16)</f>
        <v>1332</v>
      </c>
      <c r="P17" s="134">
        <f>+SUM(P14:P16)</f>
        <v>7</v>
      </c>
      <c r="Q17" s="149">
        <f>+SUM(Q14:Q16)</f>
        <v>242.63</v>
      </c>
      <c r="R17" s="138">
        <f>+SUM(R14:R16)</f>
        <v>249.63</v>
      </c>
      <c r="T17" s="253"/>
      <c r="U17" s="138">
        <f>+SUM(U14:U16)</f>
        <v>177.87</v>
      </c>
      <c r="V17" s="180"/>
      <c r="W17" s="261"/>
    </row>
    <row r="18" spans="2:23" ht="15.75" customHeight="1" thickBot="1" x14ac:dyDescent="0.3">
      <c r="E18" s="260"/>
      <c r="F18" s="179"/>
      <c r="I18" s="197"/>
      <c r="V18" s="180"/>
      <c r="W18" s="261"/>
    </row>
    <row r="19" spans="2:23" ht="15.75" customHeight="1" x14ac:dyDescent="0.25">
      <c r="B19" s="172">
        <v>4</v>
      </c>
      <c r="E19" s="260"/>
      <c r="F19" s="179"/>
      <c r="G19" s="139" t="s">
        <v>334</v>
      </c>
      <c r="I19" s="128">
        <f ca="1">+SUMIF(Einnahmen!$G$5:$I$200,B19,Einnahmen!$I$5:$I$200)</f>
        <v>1750</v>
      </c>
      <c r="J19" s="129">
        <f>+SUMIFS(Einnahmen!$K$5:$K$200,Einnahmen!$G$5:$G$200,$B19,Einnahmen!$J$5:$J$200,J$10)</f>
        <v>0</v>
      </c>
      <c r="K19" s="146">
        <f>+SUMIFS(Einnahmen!$K$5:$K$200,Einnahmen!$G$5:$G$200,$B19,Einnahmen!$J$5:$J$200,K$10)</f>
        <v>332.5</v>
      </c>
      <c r="L19" s="135">
        <f>+SUM(J19:K19)</f>
        <v>332.5</v>
      </c>
      <c r="N19"/>
      <c r="O19" s="128">
        <f ca="1">+SUMIF(Ausgaben!$G$5:$I$200,$B19,Ausgaben!$I$5:$I$200)+SUMIF(Bewirtungskosten!$G$5:$G$200,$B19,Bewirtungskosten!$Q$5:$Q$200)</f>
        <v>345</v>
      </c>
      <c r="P19" s="129">
        <f>+SUMIFS(Ausgaben!$K$5:$K$200,Ausgaben!$G$5:$G$200,$B19,Ausgaben!$J$5:$J$200,P$10)++SUMIFS(Bewirtungskosten!$K$5:$K$200,Bewirtungskosten!$G$5:$G$200,$B19,Bewirtungskosten!$J$5:$J$200,P$10)</f>
        <v>17.5</v>
      </c>
      <c r="Q19" s="146">
        <f>+SUMIFS(Ausgaben!$K$5:$K$200,Ausgaben!$G$5:$G$200,$B19,Ausgaben!$J$5:$J$200,Q$10)+SUMIFS(Bewirtungskosten!$K$5:$K$200,Bewirtungskosten!$G$5:$G$200,$B19,Bewirtungskosten!$J$5:$J$200,Q$10)</f>
        <v>38</v>
      </c>
      <c r="R19" s="135">
        <f>+SUM(P19:Q19)</f>
        <v>55.5</v>
      </c>
      <c r="T19" s="253"/>
      <c r="U19" s="135">
        <f>-R19+L19</f>
        <v>277</v>
      </c>
      <c r="V19" s="180"/>
      <c r="W19" s="261"/>
    </row>
    <row r="20" spans="2:23" ht="15.75" customHeight="1" x14ac:dyDescent="0.25">
      <c r="B20" s="172">
        <v>5</v>
      </c>
      <c r="E20" s="260"/>
      <c r="F20" s="179"/>
      <c r="G20" s="127" t="s">
        <v>75</v>
      </c>
      <c r="I20" s="130">
        <f ca="1">+SUMIF(Einnahmen!$G$5:$I$200,B20,Einnahmen!$I$5:$I$200)</f>
        <v>0</v>
      </c>
      <c r="J20" s="126">
        <f>+SUMIFS(Einnahmen!$K$5:$K$200,Einnahmen!$G$5:$G$200,$B20,Einnahmen!$J$5:$J$200,J$10)</f>
        <v>0</v>
      </c>
      <c r="K20" s="147">
        <f>+SUMIFS(Einnahmen!$K$5:$K$200,Einnahmen!$G$5:$G$200,$B20,Einnahmen!$J$5:$J$200,K$10)</f>
        <v>0</v>
      </c>
      <c r="L20" s="136">
        <f>+SUM(J20:K20)</f>
        <v>0</v>
      </c>
      <c r="N20"/>
      <c r="O20" s="130">
        <f ca="1">+SUMIF(Ausgaben!$G$5:$I$200,$B20,Ausgaben!$I$5:$I$200)+SUMIF(Bewirtungskosten!$G$5:$G$200,$B20,Bewirtungskosten!$Q$5:$Q$200)</f>
        <v>0</v>
      </c>
      <c r="P20" s="126">
        <f>+SUMIFS(Ausgaben!$K$5:$K$200,Ausgaben!$G$5:$G$200,$B20,Ausgaben!$J$5:$J$200,P$10)++SUMIFS(Bewirtungskosten!$K$5:$K$200,Bewirtungskosten!$G$5:$G$200,$B20,Bewirtungskosten!$J$5:$J$200,P$10)</f>
        <v>0</v>
      </c>
      <c r="Q20" s="147">
        <f>+SUMIFS(Ausgaben!$K$5:$K$200,Ausgaben!$G$5:$G$200,$B20,Ausgaben!$J$5:$J$200,Q$10)+SUMIFS(Bewirtungskosten!$K$5:$K$200,Bewirtungskosten!$G$5:$G$200,$B20,Bewirtungskosten!$J$5:$J$200,Q$10)</f>
        <v>0</v>
      </c>
      <c r="R20" s="136">
        <f>+SUM(P20:Q20)</f>
        <v>0</v>
      </c>
      <c r="T20" s="253"/>
      <c r="U20" s="136">
        <f>-R20+L20</f>
        <v>0</v>
      </c>
      <c r="V20" s="180"/>
      <c r="W20" s="261"/>
    </row>
    <row r="21" spans="2:23" ht="15.75" customHeight="1" thickBot="1" x14ac:dyDescent="0.3">
      <c r="B21" s="172">
        <v>6</v>
      </c>
      <c r="E21" s="260"/>
      <c r="F21" s="179"/>
      <c r="G21" s="140" t="s">
        <v>76</v>
      </c>
      <c r="I21" s="131">
        <f ca="1">+SUMIF(Einnahmen!$G$5:$I$200,B21,Einnahmen!$I$5:$I$200)</f>
        <v>2600</v>
      </c>
      <c r="J21" s="132">
        <f>+SUMIFS(Einnahmen!$K$5:$K$200,Einnahmen!$G$5:$G$200,$B21,Einnahmen!$J$5:$J$200,J$10)</f>
        <v>0</v>
      </c>
      <c r="K21" s="148">
        <f>+SUMIFS(Einnahmen!$K$5:$K$200,Einnahmen!$G$5:$G$200,$B21,Einnahmen!$J$5:$J$200,K$10)</f>
        <v>494</v>
      </c>
      <c r="L21" s="137">
        <f>+SUM(J21:K21)</f>
        <v>494</v>
      </c>
      <c r="N21"/>
      <c r="O21" s="131">
        <f ca="1">+SUMIF(Ausgaben!$G$5:$I$200,$B21,Ausgaben!$I$5:$I$200)+SUMIF(Bewirtungskosten!$G$5:$G$200,$B21,Bewirtungskosten!$Q$5:$Q$200)</f>
        <v>1055</v>
      </c>
      <c r="P21" s="132">
        <f>+SUMIFS(Ausgaben!$K$5:$K$200,Ausgaben!$G$5:$G$200,$B21,Ausgaben!$J$5:$J$200,P$10)++SUMIFS(Bewirtungskosten!$K$5:$K$200,Bewirtungskosten!$G$5:$G$200,$B21,Bewirtungskosten!$J$5:$J$200,P$10)</f>
        <v>0</v>
      </c>
      <c r="Q21" s="148">
        <f>+SUMIFS(Ausgaben!$K$5:$K$200,Ausgaben!$G$5:$G$200,$B21,Ausgaben!$J$5:$J$200,Q$10)+SUMIFS(Bewirtungskosten!$K$5:$K$200,Bewirtungskosten!$G$5:$G$200,$B21,Bewirtungskosten!$J$5:$J$200,Q$10)</f>
        <v>200.45</v>
      </c>
      <c r="R21" s="137">
        <f>+SUM(P21:Q21)</f>
        <v>200.45</v>
      </c>
      <c r="T21" s="253"/>
      <c r="U21" s="137">
        <f>-R21+L21</f>
        <v>293.55</v>
      </c>
      <c r="V21" s="180"/>
      <c r="W21" s="261"/>
    </row>
    <row r="22" spans="2:23" ht="15.75" customHeight="1" thickBot="1" x14ac:dyDescent="0.3">
      <c r="E22" s="260"/>
      <c r="F22" s="179"/>
      <c r="G22" s="141" t="s">
        <v>337</v>
      </c>
      <c r="I22" s="133">
        <f ca="1">+SUM(I19:I21)</f>
        <v>4350</v>
      </c>
      <c r="J22" s="134">
        <f>+SUM(J19:J21)</f>
        <v>0</v>
      </c>
      <c r="K22" s="149">
        <f>+SUM(K19:K21)</f>
        <v>826.5</v>
      </c>
      <c r="L22" s="138">
        <f>+SUM(L19:L21)</f>
        <v>826.5</v>
      </c>
      <c r="N22"/>
      <c r="O22" s="133">
        <f ca="1">+SUM(O19:O21)</f>
        <v>1400</v>
      </c>
      <c r="P22" s="134">
        <f>+SUM(P19:P21)</f>
        <v>17.5</v>
      </c>
      <c r="Q22" s="149">
        <f>+SUM(Q19:Q21)</f>
        <v>238.45</v>
      </c>
      <c r="R22" s="138">
        <f>+SUM(R19:R21)</f>
        <v>255.95</v>
      </c>
      <c r="T22" s="253"/>
      <c r="U22" s="138">
        <f>+SUM(U19:U21)</f>
        <v>570.54999999999995</v>
      </c>
      <c r="V22" s="180"/>
      <c r="W22" s="261"/>
    </row>
    <row r="23" spans="2:23" ht="15.75" customHeight="1" thickBot="1" x14ac:dyDescent="0.3">
      <c r="E23" s="260"/>
      <c r="F23" s="179"/>
      <c r="I23" s="197"/>
      <c r="V23" s="180"/>
      <c r="W23" s="261"/>
    </row>
    <row r="24" spans="2:23" ht="15.75" customHeight="1" x14ac:dyDescent="0.25">
      <c r="B24" s="172">
        <v>7</v>
      </c>
      <c r="E24" s="260"/>
      <c r="F24" s="179"/>
      <c r="G24" s="139" t="s">
        <v>77</v>
      </c>
      <c r="I24" s="128">
        <f ca="1">+SUMIF(Einnahmen!$G$5:$I$200,B24,Einnahmen!$I$5:$I$200)</f>
        <v>120</v>
      </c>
      <c r="J24" s="129">
        <f>+SUMIFS(Einnahmen!$K$5:$K$200,Einnahmen!$G$5:$G$200,$B24,Einnahmen!$J$5:$J$200,J$10)</f>
        <v>0</v>
      </c>
      <c r="K24" s="146">
        <f>+SUMIFS(Einnahmen!$K$5:$K$200,Einnahmen!$G$5:$G$200,$B24,Einnahmen!$J$5:$J$200,K$10)</f>
        <v>22.8</v>
      </c>
      <c r="L24" s="135">
        <f>+SUM(J24:K24)</f>
        <v>22.8</v>
      </c>
      <c r="N24"/>
      <c r="O24" s="128">
        <f ca="1">+SUMIF(Ausgaben!$G$5:$I$200,$B24,Ausgaben!$I$5:$I$200)+SUMIF(Bewirtungskosten!$G$5:$G$200,$B24,Bewirtungskosten!$Q$5:$Q$200)</f>
        <v>0</v>
      </c>
      <c r="P24" s="129">
        <f>+SUMIFS(Ausgaben!$K$5:$K$200,Ausgaben!$G$5:$G$200,$B24,Ausgaben!$J$5:$J$200,P$10)++SUMIFS(Bewirtungskosten!$K$5:$K$200,Bewirtungskosten!$G$5:$G$200,$B24,Bewirtungskosten!$J$5:$J$200,P$10)</f>
        <v>0</v>
      </c>
      <c r="Q24" s="146">
        <f>+SUMIFS(Ausgaben!$K$5:$K$200,Ausgaben!$G$5:$G$200,$B24,Ausgaben!$J$5:$J$200,Q$10)+SUMIFS(Bewirtungskosten!$K$5:$K$200,Bewirtungskosten!$G$5:$G$200,$B24,Bewirtungskosten!$J$5:$J$200,Q$10)</f>
        <v>0</v>
      </c>
      <c r="R24" s="135">
        <f>+SUM(P24:Q24)</f>
        <v>0</v>
      </c>
      <c r="T24" s="253"/>
      <c r="U24" s="135">
        <f>-R24+L24</f>
        <v>22.8</v>
      </c>
      <c r="V24" s="180"/>
      <c r="W24" s="261"/>
    </row>
    <row r="25" spans="2:23" ht="15.75" customHeight="1" x14ac:dyDescent="0.25">
      <c r="B25" s="172">
        <v>8</v>
      </c>
      <c r="E25" s="260"/>
      <c r="F25" s="179"/>
      <c r="G25" s="127" t="s">
        <v>78</v>
      </c>
      <c r="I25" s="130">
        <f ca="1">+SUMIF(Einnahmen!$G$5:$I$200,B25,Einnahmen!$I$5:$I$200)</f>
        <v>1750</v>
      </c>
      <c r="J25" s="126">
        <f>+SUMIFS(Einnahmen!$K$5:$K$200,Einnahmen!$G$5:$G$200,$B25,Einnahmen!$J$5:$J$200,J$10)</f>
        <v>0</v>
      </c>
      <c r="K25" s="147">
        <f>+SUMIFS(Einnahmen!$K$5:$K$200,Einnahmen!$G$5:$G$200,$B25,Einnahmen!$J$5:$J$200,K$10)</f>
        <v>332.5</v>
      </c>
      <c r="L25" s="136">
        <f>+SUM(J25:K25)</f>
        <v>332.5</v>
      </c>
      <c r="N25"/>
      <c r="O25" s="130">
        <f ca="1">+SUMIF(Ausgaben!$G$5:$I$200,$B25,Ausgaben!$I$5:$I$200)+SUMIF(Bewirtungskosten!$G$5:$G$200,$B25,Bewirtungskosten!$Q$5:$Q$200)</f>
        <v>200</v>
      </c>
      <c r="P25" s="126">
        <f>+SUMIFS(Ausgaben!$K$5:$K$200,Ausgaben!$G$5:$G$200,$B25,Ausgaben!$J$5:$J$200,P$10)++SUMIFS(Bewirtungskosten!$K$5:$K$200,Bewirtungskosten!$G$5:$G$200,$B25,Bewirtungskosten!$J$5:$J$200,P$10)</f>
        <v>0</v>
      </c>
      <c r="Q25" s="147">
        <f>+SUMIFS(Ausgaben!$K$5:$K$200,Ausgaben!$G$5:$G$200,$B25,Ausgaben!$J$5:$J$200,Q$10)+SUMIFS(Bewirtungskosten!$K$5:$K$200,Bewirtungskosten!$G$5:$G$200,$B25,Bewirtungskosten!$J$5:$J$200,Q$10)</f>
        <v>38</v>
      </c>
      <c r="R25" s="136">
        <f>+SUM(P25:Q25)</f>
        <v>38</v>
      </c>
      <c r="T25" s="253"/>
      <c r="U25" s="136">
        <f>-R25+L25</f>
        <v>294.5</v>
      </c>
      <c r="V25" s="180"/>
      <c r="W25" s="261"/>
    </row>
    <row r="26" spans="2:23" ht="15.75" customHeight="1" thickBot="1" x14ac:dyDescent="0.3">
      <c r="B26" s="172">
        <v>9</v>
      </c>
      <c r="E26" s="260"/>
      <c r="F26" s="179"/>
      <c r="G26" s="140" t="s">
        <v>79</v>
      </c>
      <c r="I26" s="131">
        <f ca="1">+SUMIF(Einnahmen!$G$5:$I$200,B26,Einnahmen!$I$5:$I$200)</f>
        <v>2770</v>
      </c>
      <c r="J26" s="132">
        <f>+SUMIFS(Einnahmen!$K$5:$K$200,Einnahmen!$G$5:$G$200,$B26,Einnahmen!$J$5:$J$200,J$10)</f>
        <v>0</v>
      </c>
      <c r="K26" s="148">
        <f>+SUMIFS(Einnahmen!$K$5:$K$200,Einnahmen!$G$5:$G$200,$B26,Einnahmen!$J$5:$J$200,K$10)</f>
        <v>526.29999999999995</v>
      </c>
      <c r="L26" s="137">
        <f>+SUM(J26:K26)</f>
        <v>526.29999999999995</v>
      </c>
      <c r="N26"/>
      <c r="O26" s="131">
        <f ca="1">+SUMIF(Ausgaben!$G$5:$I$200,$B26,Ausgaben!$I$5:$I$200)+SUMIF(Bewirtungskosten!$G$5:$G$200,$B26,Bewirtungskosten!$Q$5:$Q$200)</f>
        <v>1049</v>
      </c>
      <c r="P26" s="132">
        <f>+SUMIFS(Ausgaben!$K$5:$K$200,Ausgaben!$G$5:$G$200,$B26,Ausgaben!$J$5:$J$200,P$10)++SUMIFS(Bewirtungskosten!$K$5:$K$200,Bewirtungskosten!$G$5:$G$200,$B26,Bewirtungskosten!$J$5:$J$200,P$10)</f>
        <v>0</v>
      </c>
      <c r="Q26" s="148">
        <f>+SUMIFS(Ausgaben!$K$5:$K$200,Ausgaben!$G$5:$G$200,$B26,Ausgaben!$J$5:$J$200,Q$10)+SUMIFS(Bewirtungskosten!$K$5:$K$200,Bewirtungskosten!$G$5:$G$200,$B26,Bewirtungskosten!$J$5:$J$200,Q$10)</f>
        <v>199.31</v>
      </c>
      <c r="R26" s="137">
        <f>+SUM(P26:Q26)</f>
        <v>199.31</v>
      </c>
      <c r="T26" s="253"/>
      <c r="U26" s="137">
        <f>-R26+L26</f>
        <v>326.99</v>
      </c>
      <c r="V26" s="180"/>
      <c r="W26" s="261"/>
    </row>
    <row r="27" spans="2:23" ht="15.75" customHeight="1" thickBot="1" x14ac:dyDescent="0.3">
      <c r="E27" s="260"/>
      <c r="F27" s="179"/>
      <c r="G27" s="141" t="s">
        <v>338</v>
      </c>
      <c r="I27" s="133">
        <f ca="1">+SUM(I24:I26)</f>
        <v>4640</v>
      </c>
      <c r="J27" s="134">
        <f>+SUM(J24:J26)</f>
        <v>0</v>
      </c>
      <c r="K27" s="149">
        <f>+SUM(K24:K26)</f>
        <v>881.6</v>
      </c>
      <c r="L27" s="138">
        <f>+SUM(L24:L26)</f>
        <v>881.6</v>
      </c>
      <c r="N27"/>
      <c r="O27" s="133">
        <f ca="1">+SUM(O24:O26)</f>
        <v>1249</v>
      </c>
      <c r="P27" s="134">
        <f>+SUM(P24:P26)</f>
        <v>0</v>
      </c>
      <c r="Q27" s="149">
        <f>+SUM(Q24:Q26)</f>
        <v>237.31</v>
      </c>
      <c r="R27" s="138">
        <f>+SUM(R24:R26)</f>
        <v>237.31</v>
      </c>
      <c r="T27" s="253"/>
      <c r="U27" s="138">
        <f>+SUM(U24:U26)</f>
        <v>644.29</v>
      </c>
      <c r="V27" s="180"/>
      <c r="W27" s="261"/>
    </row>
    <row r="28" spans="2:23" ht="15.75" customHeight="1" thickBot="1" x14ac:dyDescent="0.3">
      <c r="E28" s="260"/>
      <c r="F28" s="179"/>
      <c r="I28" s="197"/>
      <c r="V28" s="180"/>
      <c r="W28" s="261"/>
    </row>
    <row r="29" spans="2:23" ht="15.75" customHeight="1" x14ac:dyDescent="0.25">
      <c r="B29" s="172">
        <v>10</v>
      </c>
      <c r="E29" s="260"/>
      <c r="F29" s="179"/>
      <c r="G29" s="139" t="s">
        <v>335</v>
      </c>
      <c r="I29" s="128">
        <f ca="1">+SUMIF(Einnahmen!$G$5:$I$200,B29,Einnahmen!$I$5:$I$200)</f>
        <v>1111</v>
      </c>
      <c r="J29" s="129">
        <f>+SUMIFS(Einnahmen!$K$5:$K$200,Einnahmen!$G$5:$G$200,$B29,Einnahmen!$J$5:$J$200,J$10)</f>
        <v>0</v>
      </c>
      <c r="K29" s="146">
        <f>+SUMIFS(Einnahmen!$K$5:$K$200,Einnahmen!$G$5:$G$200,$B29,Einnahmen!$J$5:$J$200,K$10)</f>
        <v>211.09</v>
      </c>
      <c r="L29" s="135">
        <f>+SUM(J29:K29)</f>
        <v>211.09</v>
      </c>
      <c r="N29"/>
      <c r="O29" s="128">
        <f ca="1">+SUMIF(Ausgaben!$G$5:$I$200,$B29,Ausgaben!$I$5:$I$200)+SUMIF(Bewirtungskosten!$G$5:$G$200,$B29,Bewirtungskosten!$Q$5:$Q$200)</f>
        <v>350</v>
      </c>
      <c r="P29" s="129">
        <f>+SUMIFS(Ausgaben!$K$5:$K$200,Ausgaben!$G$5:$G$200,$B29,Ausgaben!$J$5:$J$200,P$10)++SUMIFS(Bewirtungskosten!$K$5:$K$200,Bewirtungskosten!$G$5:$G$200,$B29,Bewirtungskosten!$J$5:$J$200,P$10)</f>
        <v>0</v>
      </c>
      <c r="Q29" s="146">
        <f>+SUMIFS(Ausgaben!$K$5:$K$200,Ausgaben!$G$5:$G$200,$B29,Ausgaben!$J$5:$J$200,Q$10)+SUMIFS(Bewirtungskosten!$K$5:$K$200,Bewirtungskosten!$G$5:$G$200,$B29,Bewirtungskosten!$J$5:$J$200,Q$10)</f>
        <v>66.5</v>
      </c>
      <c r="R29" s="135">
        <f>+SUM(P29:Q29)</f>
        <v>66.5</v>
      </c>
      <c r="T29" s="253"/>
      <c r="U29" s="135">
        <f>-R29+L29</f>
        <v>144.59</v>
      </c>
      <c r="V29" s="180"/>
      <c r="W29" s="261"/>
    </row>
    <row r="30" spans="2:23" ht="15.75" customHeight="1" x14ac:dyDescent="0.25">
      <c r="B30" s="172">
        <v>11</v>
      </c>
      <c r="E30" s="260"/>
      <c r="F30" s="179"/>
      <c r="G30" s="127" t="s">
        <v>81</v>
      </c>
      <c r="I30" s="130">
        <f ca="1">+SUMIF(Einnahmen!$G$5:$I$200,B30,Einnahmen!$I$5:$I$200)</f>
        <v>0</v>
      </c>
      <c r="J30" s="126">
        <f>+SUMIFS(Einnahmen!$K$5:$K$200,Einnahmen!$G$5:$G$200,$B30,Einnahmen!$J$5:$J$200,J$10)</f>
        <v>0</v>
      </c>
      <c r="K30" s="147">
        <f>+SUMIFS(Einnahmen!$K$5:$K$200,Einnahmen!$G$5:$G$200,$B30,Einnahmen!$J$5:$J$200,K$10)</f>
        <v>0</v>
      </c>
      <c r="L30" s="136">
        <f>+SUM(J30:K30)</f>
        <v>0</v>
      </c>
      <c r="N30"/>
      <c r="O30" s="130">
        <f ca="1">+SUMIF(Ausgaben!$G$5:$I$200,$B30,Ausgaben!$I$5:$I$200)+SUMIF(Bewirtungskosten!$G$5:$G$200,$B30,Bewirtungskosten!$Q$5:$Q$200)</f>
        <v>0</v>
      </c>
      <c r="P30" s="126">
        <f>+SUMIFS(Ausgaben!$K$5:$K$200,Ausgaben!$G$5:$G$200,$B30,Ausgaben!$J$5:$J$200,P$10)++SUMIFS(Bewirtungskosten!$K$5:$K$200,Bewirtungskosten!$G$5:$G$200,$B30,Bewirtungskosten!$J$5:$J$200,P$10)</f>
        <v>0</v>
      </c>
      <c r="Q30" s="147">
        <f>+SUMIFS(Ausgaben!$K$5:$K$200,Ausgaben!$G$5:$G$200,$B30,Ausgaben!$J$5:$J$200,Q$10)+SUMIFS(Bewirtungskosten!$K$5:$K$200,Bewirtungskosten!$G$5:$G$200,$B30,Bewirtungskosten!$J$5:$J$200,Q$10)</f>
        <v>0</v>
      </c>
      <c r="R30" s="136">
        <f>+SUM(P30:Q30)</f>
        <v>0</v>
      </c>
      <c r="T30" s="253"/>
      <c r="U30" s="136">
        <f>-R30+L30</f>
        <v>0</v>
      </c>
      <c r="V30" s="180"/>
      <c r="W30" s="261"/>
    </row>
    <row r="31" spans="2:23" ht="15.75" customHeight="1" thickBot="1" x14ac:dyDescent="0.3">
      <c r="B31" s="172">
        <v>12</v>
      </c>
      <c r="E31" s="260"/>
      <c r="F31" s="179"/>
      <c r="G31" s="140" t="s">
        <v>82</v>
      </c>
      <c r="I31" s="131">
        <f ca="1">+SUMIF(Einnahmen!$G$5:$I$200,B31,Einnahmen!$I$5:$I$200)</f>
        <v>4007</v>
      </c>
      <c r="J31" s="132">
        <f>+SUMIFS(Einnahmen!$K$5:$K$200,Einnahmen!$G$5:$G$200,$B31,Einnahmen!$J$5:$J$200,J$10)</f>
        <v>0</v>
      </c>
      <c r="K31" s="148">
        <f>+SUMIFS(Einnahmen!$K$5:$K$200,Einnahmen!$G$5:$G$200,$B31,Einnahmen!$J$5:$J$200,K$10)</f>
        <v>761.33</v>
      </c>
      <c r="L31" s="137">
        <f>+SUM(J31:K31)</f>
        <v>761.33</v>
      </c>
      <c r="N31"/>
      <c r="O31" s="131">
        <f ca="1">+SUMIF(Ausgaben!$G$5:$I$200,$B31,Ausgaben!$I$5:$I$200)+SUMIF(Bewirtungskosten!$G$5:$G$200,$B31,Bewirtungskosten!$Q$5:$Q$200)</f>
        <v>3300</v>
      </c>
      <c r="P31" s="132">
        <f>+SUMIFS(Ausgaben!$K$5:$K$200,Ausgaben!$G$5:$G$200,$B31,Ausgaben!$J$5:$J$200,P$10)++SUMIFS(Bewirtungskosten!$K$5:$K$200,Bewirtungskosten!$G$5:$G$200,$B31,Bewirtungskosten!$J$5:$J$200,P$10)</f>
        <v>0</v>
      </c>
      <c r="Q31" s="148">
        <f>+SUMIFS(Ausgaben!$K$5:$K$200,Ausgaben!$G$5:$G$200,$B31,Ausgaben!$J$5:$J$200,Q$10)+SUMIFS(Bewirtungskosten!$K$5:$K$200,Bewirtungskosten!$G$5:$G$200,$B31,Bewirtungskosten!$J$5:$J$200,Q$10)</f>
        <v>584.25</v>
      </c>
      <c r="R31" s="137">
        <f>+SUM(P31:Q31)</f>
        <v>584.25</v>
      </c>
      <c r="T31" s="253"/>
      <c r="U31" s="137">
        <f>-R31+L31</f>
        <v>177.08</v>
      </c>
      <c r="V31" s="180"/>
      <c r="W31" s="261"/>
    </row>
    <row r="32" spans="2:23" ht="15.75" customHeight="1" thickBot="1" x14ac:dyDescent="0.3">
      <c r="E32" s="260"/>
      <c r="F32" s="179"/>
      <c r="G32" s="141" t="s">
        <v>339</v>
      </c>
      <c r="I32" s="133">
        <f ca="1">+SUM(I29:I31)</f>
        <v>5118</v>
      </c>
      <c r="J32" s="134">
        <f>+SUM(J29:J31)</f>
        <v>0</v>
      </c>
      <c r="K32" s="149">
        <f>+SUM(K29:K31)</f>
        <v>972.42</v>
      </c>
      <c r="L32" s="138">
        <f>+SUM(L29:L31)</f>
        <v>972.42</v>
      </c>
      <c r="N32"/>
      <c r="O32" s="133">
        <f ca="1">+SUM(O29:O31)</f>
        <v>3650</v>
      </c>
      <c r="P32" s="134">
        <f>+SUM(P29:P31)</f>
        <v>0</v>
      </c>
      <c r="Q32" s="149">
        <f>+SUM(Q29:Q31)</f>
        <v>650.75</v>
      </c>
      <c r="R32" s="138">
        <f>+SUM(R29:R31)</f>
        <v>650.75</v>
      </c>
      <c r="T32" s="253"/>
      <c r="U32" s="138">
        <f>+SUM(U29:U31)</f>
        <v>321.67</v>
      </c>
      <c r="V32" s="180"/>
      <c r="W32" s="261"/>
    </row>
    <row r="33" spans="5:23" ht="15.75" customHeight="1" thickBot="1" x14ac:dyDescent="0.3">
      <c r="E33" s="260"/>
      <c r="F33" s="179"/>
      <c r="I33" s="197"/>
      <c r="V33" s="180"/>
      <c r="W33" s="261"/>
    </row>
    <row r="34" spans="5:23" ht="15.75" customHeight="1" thickBot="1" x14ac:dyDescent="0.3">
      <c r="E34" s="260"/>
      <c r="F34" s="179"/>
      <c r="G34" s="141" t="s">
        <v>340</v>
      </c>
      <c r="I34" s="138">
        <f ca="1">+I17+I22+I27+I32</f>
        <v>16483</v>
      </c>
      <c r="J34" s="133">
        <f>+J17+J22+J27+J32</f>
        <v>0</v>
      </c>
      <c r="K34" s="149">
        <f>+K17+K22+K27+K32</f>
        <v>3108.02</v>
      </c>
      <c r="L34" s="138">
        <f>+L17+L22+L27+L32</f>
        <v>3108.02</v>
      </c>
      <c r="N34"/>
      <c r="O34" s="133">
        <f ca="1">+O17+O22+O27+O32</f>
        <v>7631</v>
      </c>
      <c r="P34" s="134">
        <f>+P17+P22+P27+P32</f>
        <v>24.5</v>
      </c>
      <c r="Q34" s="149">
        <f>+Q17+Q22+Q27+Q32</f>
        <v>1369.14</v>
      </c>
      <c r="R34" s="138">
        <f>+R17+R22+R27+R32</f>
        <v>1393.64</v>
      </c>
      <c r="T34" s="253"/>
      <c r="U34" s="138">
        <f>+U17+U22+U27+U32</f>
        <v>1714.38</v>
      </c>
      <c r="V34" s="180"/>
      <c r="W34" s="261"/>
    </row>
    <row r="35" spans="5:23" ht="15.75" customHeight="1" thickBot="1" x14ac:dyDescent="0.3">
      <c r="E35" s="260"/>
      <c r="F35" s="179"/>
      <c r="V35" s="180"/>
      <c r="W35" s="261"/>
    </row>
    <row r="36" spans="5:23" ht="15.75" customHeight="1" thickBot="1" x14ac:dyDescent="0.3">
      <c r="E36" s="260"/>
      <c r="F36" s="179"/>
      <c r="G36" s="144" t="s">
        <v>341</v>
      </c>
      <c r="I36" s="143">
        <f>+SUM(Einnahmen!I5:I200)</f>
        <v>16483</v>
      </c>
      <c r="L36" s="143">
        <f>+SUM(Einnahmen!K5:K200)</f>
        <v>3108.02</v>
      </c>
      <c r="N36"/>
      <c r="O36" s="143">
        <f>+SUM(Ausgaben!I5:I200)+SUM(Bewirtungskosten!Q5:Q200)</f>
        <v>7631</v>
      </c>
      <c r="R36" s="143">
        <f>+SUM(Ausgaben!K5:K200)++SUM(Bewirtungskosten!K5:K200)</f>
        <v>1393.64</v>
      </c>
      <c r="T36" s="253"/>
      <c r="U36" s="138">
        <f>-R36+L36</f>
        <v>1714.38</v>
      </c>
      <c r="V36" s="180"/>
      <c r="W36" s="261"/>
    </row>
    <row r="37" spans="5:23" s="245" customFormat="1" ht="15.75" customHeight="1" thickBot="1" x14ac:dyDescent="0.3">
      <c r="E37" s="264"/>
      <c r="F37" s="254"/>
      <c r="G37" s="145" t="s">
        <v>342</v>
      </c>
      <c r="I37" s="142">
        <f ca="1">+I36-I34</f>
        <v>0</v>
      </c>
      <c r="L37" s="142">
        <f>+L36-L34</f>
        <v>0</v>
      </c>
      <c r="N37" s="255"/>
      <c r="O37" s="142">
        <f ca="1">+O36-O34</f>
        <v>0</v>
      </c>
      <c r="P37" s="256"/>
      <c r="Q37" s="256"/>
      <c r="R37" s="142">
        <f>+R36-R34</f>
        <v>0</v>
      </c>
      <c r="S37" s="256"/>
      <c r="T37" s="257"/>
      <c r="U37" s="142">
        <f>-U36+U34</f>
        <v>0</v>
      </c>
      <c r="V37" s="258"/>
      <c r="W37" s="265"/>
    </row>
    <row r="38" spans="5:23" ht="9" customHeight="1" x14ac:dyDescent="0.25">
      <c r="E38" s="260"/>
      <c r="F38" s="181"/>
      <c r="G38" s="182"/>
      <c r="H38" s="182"/>
      <c r="I38" s="182"/>
      <c r="J38" s="182"/>
      <c r="K38" s="182"/>
      <c r="L38" s="182"/>
      <c r="M38" s="182"/>
      <c r="N38" s="182"/>
      <c r="O38" s="259"/>
      <c r="P38" s="259"/>
      <c r="Q38" s="259"/>
      <c r="R38" s="259"/>
      <c r="S38" s="259"/>
      <c r="T38" s="259"/>
      <c r="U38" s="259"/>
      <c r="V38" s="183"/>
      <c r="W38" s="261"/>
    </row>
    <row r="39" spans="5:23" ht="15.75" customHeight="1" thickBot="1" x14ac:dyDescent="0.3">
      <c r="E39" s="266"/>
      <c r="F39" s="267"/>
      <c r="G39" s="267"/>
      <c r="H39" s="267"/>
      <c r="I39" s="267"/>
      <c r="J39" s="267"/>
      <c r="K39" s="267"/>
      <c r="L39" s="267"/>
      <c r="M39" s="267"/>
      <c r="N39" s="267"/>
      <c r="O39" s="268"/>
      <c r="P39" s="268"/>
      <c r="Q39" s="268"/>
      <c r="R39" s="268"/>
      <c r="S39" s="268"/>
      <c r="T39" s="268"/>
      <c r="U39" s="268"/>
      <c r="V39" s="267"/>
      <c r="W39" s="269"/>
    </row>
    <row r="40" spans="5:23" ht="4.5" customHeight="1" x14ac:dyDescent="0.25"/>
    <row r="41" spans="5:23" ht="15.75" customHeight="1" x14ac:dyDescent="0.25">
      <c r="F41" s="150" t="s">
        <v>449</v>
      </c>
    </row>
    <row r="42" spans="5:23" ht="15.75" customHeight="1" x14ac:dyDescent="0.25">
      <c r="F42" s="150" t="s">
        <v>377</v>
      </c>
    </row>
    <row r="43" spans="5:23" ht="15.75" customHeight="1" x14ac:dyDescent="0.25">
      <c r="F43" s="150" t="s">
        <v>378</v>
      </c>
    </row>
    <row r="44" spans="5:23" ht="4.5" customHeight="1" x14ac:dyDescent="0.25"/>
  </sheetData>
  <sheetProtection selectLockedCells="1"/>
  <mergeCells count="3">
    <mergeCell ref="J8:L8"/>
    <mergeCell ref="G8:I8"/>
    <mergeCell ref="E4:W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tnDrucken">
              <controlPr defaultSize="0" print="0" autoFill="0" autoPict="0" macro="[0]!mkr_Drucken">
                <anchor moveWithCells="1">
                  <from>
                    <xdr:col>5</xdr:col>
                    <xdr:colOff>76200</xdr:colOff>
                    <xdr:row>3</xdr:row>
                    <xdr:rowOff>57150</xdr:rowOff>
                  </from>
                  <to>
                    <xdr:col>6</xdr:col>
                    <xdr:colOff>514350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tabColor rgb="FF00B050"/>
    <pageSetUpPr fitToPage="1"/>
  </sheetPr>
  <dimension ref="A3:W44"/>
  <sheetViews>
    <sheetView showRowColHeaders="0" topLeftCell="D3" workbookViewId="0">
      <selection activeCell="D3" sqref="D3"/>
    </sheetView>
  </sheetViews>
  <sheetFormatPr baseColWidth="10" defaultColWidth="11.42578125" defaultRowHeight="15.75" customHeight="1" zeroHeight="1" x14ac:dyDescent="0.25"/>
  <cols>
    <col min="1" max="3" width="11.42578125" style="172" hidden="1" customWidth="1"/>
    <col min="4" max="4" width="1.7109375" style="172" customWidth="1"/>
    <col min="5" max="5" width="1.5703125" style="172" customWidth="1"/>
    <col min="6" max="6" width="2.140625" style="172" customWidth="1"/>
    <col min="7" max="7" width="12.7109375" style="172" customWidth="1"/>
    <col min="8" max="8" width="1.28515625" style="172" customWidth="1"/>
    <col min="9" max="12" width="11.42578125" style="172"/>
    <col min="13" max="13" width="1.28515625" style="172" customWidth="1"/>
    <col min="14" max="14" width="0" style="172" hidden="1" customWidth="1"/>
    <col min="15" max="18" width="11.42578125" style="197"/>
    <col min="19" max="19" width="1.28515625" style="197" customWidth="1"/>
    <col min="20" max="20" width="0" style="197" hidden="1" customWidth="1"/>
    <col min="21" max="21" width="11.42578125" style="197"/>
    <col min="22" max="23" width="1.42578125" style="172" customWidth="1"/>
    <col min="24" max="16384" width="11.42578125" style="172"/>
  </cols>
  <sheetData>
    <row r="3" spans="2:23" ht="15.75" customHeight="1" thickBot="1" x14ac:dyDescent="0.3"/>
    <row r="4" spans="2:23" ht="22.5" customHeight="1" thickBot="1" x14ac:dyDescent="0.3">
      <c r="E4" s="517" t="s">
        <v>343</v>
      </c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9"/>
    </row>
    <row r="5" spans="2:23" ht="15.75" customHeight="1" x14ac:dyDescent="0.25">
      <c r="E5" s="260"/>
      <c r="W5" s="261"/>
    </row>
    <row r="6" spans="2:23" ht="22.5" customHeight="1" x14ac:dyDescent="0.25">
      <c r="E6" s="260"/>
      <c r="O6" s="172"/>
      <c r="P6" s="172"/>
      <c r="Q6" s="172"/>
      <c r="R6" s="172"/>
      <c r="S6" s="172"/>
      <c r="T6" s="172"/>
      <c r="U6" s="172"/>
      <c r="W6" s="261"/>
    </row>
    <row r="7" spans="2:23" ht="9.75" customHeight="1" thickBot="1" x14ac:dyDescent="0.3">
      <c r="E7" s="260"/>
      <c r="F7" s="176"/>
      <c r="G7" s="177"/>
      <c r="H7" s="177"/>
      <c r="I7" s="177"/>
      <c r="J7" s="177"/>
      <c r="K7" s="177"/>
      <c r="L7" s="177"/>
      <c r="M7" s="177"/>
      <c r="N7" s="177"/>
      <c r="O7" s="246"/>
      <c r="P7" s="246"/>
      <c r="Q7" s="246"/>
      <c r="R7" s="246"/>
      <c r="S7" s="246"/>
      <c r="T7" s="246"/>
      <c r="U7" s="246"/>
      <c r="V7" s="178"/>
      <c r="W7" s="261"/>
    </row>
    <row r="8" spans="2:23" ht="15.75" customHeight="1" thickBot="1" x14ac:dyDescent="0.3">
      <c r="E8" s="260"/>
      <c r="F8" s="179"/>
      <c r="G8" s="515" t="s">
        <v>329</v>
      </c>
      <c r="H8" s="513"/>
      <c r="I8" s="516"/>
      <c r="J8" s="512" t="s">
        <v>49</v>
      </c>
      <c r="K8" s="513"/>
      <c r="L8" s="514"/>
      <c r="V8" s="180"/>
      <c r="W8" s="261"/>
    </row>
    <row r="9" spans="2:23" ht="15.75" customHeight="1" thickBot="1" x14ac:dyDescent="0.3">
      <c r="E9" s="260"/>
      <c r="F9" s="179"/>
      <c r="V9" s="180"/>
      <c r="W9" s="261"/>
    </row>
    <row r="10" spans="2:23" ht="15.75" hidden="1" customHeight="1" x14ac:dyDescent="0.25">
      <c r="E10" s="260"/>
      <c r="F10" s="179"/>
      <c r="J10" s="247">
        <v>7.0000000000000007E-2</v>
      </c>
      <c r="K10" s="247">
        <v>0.19</v>
      </c>
      <c r="P10" s="247">
        <v>7.0000000000000007E-2</v>
      </c>
      <c r="Q10" s="247">
        <v>0.19</v>
      </c>
      <c r="V10" s="180"/>
      <c r="W10" s="261"/>
    </row>
    <row r="11" spans="2:23" ht="15.75" hidden="1" customHeight="1" thickBot="1" x14ac:dyDescent="0.3">
      <c r="E11" s="260"/>
      <c r="F11" s="179"/>
      <c r="V11" s="180"/>
      <c r="W11" s="261"/>
    </row>
    <row r="12" spans="2:23" s="244" customFormat="1" ht="29.25" customHeight="1" thickBot="1" x14ac:dyDescent="0.3">
      <c r="E12" s="262"/>
      <c r="F12" s="248"/>
      <c r="G12" s="235" t="s">
        <v>95</v>
      </c>
      <c r="I12" s="236" t="s">
        <v>327</v>
      </c>
      <c r="J12" s="237" t="s">
        <v>331</v>
      </c>
      <c r="K12" s="238" t="s">
        <v>332</v>
      </c>
      <c r="L12" s="239" t="s">
        <v>330</v>
      </c>
      <c r="N12" s="249"/>
      <c r="O12" s="236" t="s">
        <v>328</v>
      </c>
      <c r="P12" s="240" t="s">
        <v>356</v>
      </c>
      <c r="Q12" s="241" t="s">
        <v>357</v>
      </c>
      <c r="R12" s="242" t="s">
        <v>358</v>
      </c>
      <c r="S12" s="250"/>
      <c r="T12" s="251"/>
      <c r="U12" s="243" t="s">
        <v>333</v>
      </c>
      <c r="V12" s="252"/>
      <c r="W12" s="263"/>
    </row>
    <row r="13" spans="2:23" ht="15.75" customHeight="1" thickBot="1" x14ac:dyDescent="0.3">
      <c r="E13" s="260"/>
      <c r="F13" s="179"/>
      <c r="V13" s="180"/>
      <c r="W13" s="261"/>
    </row>
    <row r="14" spans="2:23" ht="15.75" customHeight="1" x14ac:dyDescent="0.25">
      <c r="B14" s="172">
        <v>1</v>
      </c>
      <c r="E14" s="260"/>
      <c r="F14" s="179"/>
      <c r="G14" s="139" t="s">
        <v>71</v>
      </c>
      <c r="I14" s="128">
        <f>+SUMIF(Einnahmen!$E$5:$E$200,B14,Einnahmen!$I$5:$I$200)</f>
        <v>0</v>
      </c>
      <c r="J14" s="129">
        <f>+SUMIFS(Einnahmen!$K$5:$K$200,Einnahmen!$E$5:$E$200,$B14,Einnahmen!$J$5:$J$200,J$10)</f>
        <v>0</v>
      </c>
      <c r="K14" s="146">
        <f>+SUMIFS(Einnahmen!$K$5:$K$200,Einnahmen!$E$5:$E$200,$B14,Einnahmen!$J$5:$J$200,K$10)</f>
        <v>0</v>
      </c>
      <c r="L14" s="135">
        <f>+SUM(J14:K14)</f>
        <v>0</v>
      </c>
      <c r="N14"/>
      <c r="O14" s="128">
        <f>+SUMIF(Ausgaben!$E$5:$E$200,$B14,Ausgaben!$I$5:$I$200)+SUMIF(Bewirtungskosten!$E$5:$E$200,$B14,Bewirtungskosten!$Q$5:$Q$200)</f>
        <v>0</v>
      </c>
      <c r="P14" s="314">
        <f>+SUMIFS(Ausgaben!$K$5:$K$200,Ausgaben!$E$5:$E$200,$B14,Ausgaben!$J$5:$J$200,P$10)+SUMIFS(Bewirtungskosten!$K$5:$K$200,Bewirtungskosten!$E$5:$E$200,$B14,Bewirtungskosten!$J$5:$J$200,P$10)</f>
        <v>0</v>
      </c>
      <c r="Q14" s="146">
        <f>+SUMIFS(Ausgaben!$K$5:$K$200,Ausgaben!$E$5:$E$200,$B14,Ausgaben!$J$5:$J$200,Q$10)+SUMIFS(Bewirtungskosten!$K$5:$K$200,Bewirtungskosten!$E$5:$E$200,$B14,Bewirtungskosten!$J$5:$J$200,Q$10)</f>
        <v>0</v>
      </c>
      <c r="R14" s="135">
        <f>+SUM(P14:Q14)</f>
        <v>0</v>
      </c>
      <c r="T14" s="253"/>
      <c r="U14" s="135">
        <f>-R14+L14</f>
        <v>0</v>
      </c>
      <c r="V14" s="180"/>
      <c r="W14" s="261"/>
    </row>
    <row r="15" spans="2:23" ht="15.75" customHeight="1" x14ac:dyDescent="0.25">
      <c r="B15" s="172">
        <v>2</v>
      </c>
      <c r="E15" s="260"/>
      <c r="F15" s="179"/>
      <c r="G15" s="127" t="s">
        <v>72</v>
      </c>
      <c r="I15" s="130">
        <f>+SUMIF(Einnahmen!$E$5:$E$200,B15,Einnahmen!$I$5:$I$200)</f>
        <v>0</v>
      </c>
      <c r="J15" s="126">
        <f>+SUMIFS(Einnahmen!$K$5:$K$200,Einnahmen!$E$5:$E$200,$B15,Einnahmen!$J$5:$J$200,J$10)</f>
        <v>0</v>
      </c>
      <c r="K15" s="147">
        <f>+SUMIFS(Einnahmen!$K$5:$K$200,Einnahmen!$E$5:$E$200,$B15,Einnahmen!$J$5:$J$200,K$10)</f>
        <v>0</v>
      </c>
      <c r="L15" s="136">
        <f>+SUM(J15:K15)</f>
        <v>0</v>
      </c>
      <c r="N15"/>
      <c r="O15" s="130">
        <f>+SUMIF(Ausgaben!$E$5:$E$200,$B15,Ausgaben!$I$5:$I$200)+SUMIF(Bewirtungskosten!$E$5:$E$200,$B15,Bewirtungskosten!$Q$5:$Q$200)</f>
        <v>0</v>
      </c>
      <c r="P15" s="126">
        <f>+SUMIFS(Ausgaben!$K$5:$K$200,Ausgaben!$E$5:$E$200,$B15,Ausgaben!$J$5:$J$200,P$10)+SUMIFS(Bewirtungskosten!$K$5:$K$200,Bewirtungskosten!$E$5:$E$200,$B15,Bewirtungskosten!$J$5:$J$200,P$10)</f>
        <v>0</v>
      </c>
      <c r="Q15" s="147">
        <f>+SUMIFS(Ausgaben!$K$5:$K$200,Ausgaben!$E$5:$E$200,$B15,Ausgaben!$J$5:$J$200,Q$10)+SUMIFS(Bewirtungskosten!$K$5:$K$200,Bewirtungskosten!$E$5:$E$200,$B15,Bewirtungskosten!$J$5:$J$200,Q$10)</f>
        <v>0</v>
      </c>
      <c r="R15" s="136">
        <f>+SUM(P15:Q15)</f>
        <v>0</v>
      </c>
      <c r="T15" s="253"/>
      <c r="U15" s="136">
        <f>-R15+L15</f>
        <v>0</v>
      </c>
      <c r="V15" s="180"/>
      <c r="W15" s="261"/>
    </row>
    <row r="16" spans="2:23" ht="15.75" customHeight="1" thickBot="1" x14ac:dyDescent="0.3">
      <c r="B16" s="172">
        <v>3</v>
      </c>
      <c r="E16" s="260"/>
      <c r="F16" s="179"/>
      <c r="G16" s="140" t="s">
        <v>73</v>
      </c>
      <c r="I16" s="131">
        <f>+SUMIF(Einnahmen!$E$5:$E$200,B16,Einnahmen!$I$5:$I$200)</f>
        <v>0</v>
      </c>
      <c r="J16" s="132">
        <f>+SUMIFS(Einnahmen!$K$5:$K$200,Einnahmen!$E$5:$E$200,$B16,Einnahmen!$J$5:$J$200,J$10)</f>
        <v>0</v>
      </c>
      <c r="K16" s="148">
        <f>+SUMIFS(Einnahmen!$K$5:$K$200,Einnahmen!$E$5:$E$200,$B16,Einnahmen!$J$5:$J$200,K$10)</f>
        <v>0</v>
      </c>
      <c r="L16" s="137">
        <f>+SUM(J16:K16)</f>
        <v>0</v>
      </c>
      <c r="N16"/>
      <c r="O16" s="131">
        <f>+SUMIF(Ausgaben!$E$5:$E$200,$B16,Ausgaben!$I$5:$I$200)+SUMIF(Bewirtungskosten!$E$5:$E$200,$B16,Bewirtungskosten!$Q$5:$Q$200)</f>
        <v>0</v>
      </c>
      <c r="P16" s="132">
        <f>+SUMIFS(Ausgaben!$K$5:$K$200,Ausgaben!$E$5:$E$200,$B16,Ausgaben!$J$5:$J$200,P$10)+SUMIFS(Bewirtungskosten!$K$5:$K$200,Bewirtungskosten!$E$5:$E$200,$B16,Bewirtungskosten!$J$5:$J$200,P$10)</f>
        <v>0</v>
      </c>
      <c r="Q16" s="148">
        <f>+SUMIFS(Ausgaben!$K$5:$K$200,Ausgaben!$E$5:$E$200,$B16,Ausgaben!$J$5:$J$200,Q$10)+SUMIFS(Bewirtungskosten!$K$5:$K$200,Bewirtungskosten!$E$5:$E$200,$B16,Bewirtungskosten!$J$5:$J$200,Q$10)</f>
        <v>0</v>
      </c>
      <c r="R16" s="137">
        <f>+SUM(P16:Q16)</f>
        <v>0</v>
      </c>
      <c r="T16" s="253"/>
      <c r="U16" s="137">
        <f>-R16+L16</f>
        <v>0</v>
      </c>
      <c r="V16" s="180"/>
      <c r="W16" s="261"/>
    </row>
    <row r="17" spans="2:23" ht="15.75" customHeight="1" thickBot="1" x14ac:dyDescent="0.3">
      <c r="E17" s="260"/>
      <c r="F17" s="179"/>
      <c r="G17" s="141" t="s">
        <v>336</v>
      </c>
      <c r="I17" s="133">
        <f>+SUM(I14:I16)</f>
        <v>0</v>
      </c>
      <c r="J17" s="134">
        <f>+SUM(J14:J16)</f>
        <v>0</v>
      </c>
      <c r="K17" s="149">
        <f>+SUM(K14:K16)</f>
        <v>0</v>
      </c>
      <c r="L17" s="138">
        <f>+SUM(L14:L16)</f>
        <v>0</v>
      </c>
      <c r="N17"/>
      <c r="O17" s="133">
        <f>+SUM(O14:O16)</f>
        <v>0</v>
      </c>
      <c r="P17" s="134">
        <f>+SUM(P14:P16)</f>
        <v>0</v>
      </c>
      <c r="Q17" s="149">
        <f>+SUM(Q14:Q16)</f>
        <v>0</v>
      </c>
      <c r="R17" s="138">
        <f>+SUM(R14:R16)</f>
        <v>0</v>
      </c>
      <c r="T17" s="253"/>
      <c r="U17" s="138">
        <f>+SUM(U14:U16)</f>
        <v>0</v>
      </c>
      <c r="V17" s="180"/>
      <c r="W17" s="261"/>
    </row>
    <row r="18" spans="2:23" ht="15.75" customHeight="1" thickBot="1" x14ac:dyDescent="0.3">
      <c r="E18" s="260"/>
      <c r="F18" s="179"/>
      <c r="I18" s="197"/>
      <c r="V18" s="180"/>
      <c r="W18" s="261"/>
    </row>
    <row r="19" spans="2:23" ht="15.75" customHeight="1" x14ac:dyDescent="0.25">
      <c r="B19" s="172">
        <v>4</v>
      </c>
      <c r="E19" s="260"/>
      <c r="F19" s="179"/>
      <c r="G19" s="139" t="s">
        <v>334</v>
      </c>
      <c r="I19" s="128">
        <f>+SUMIF(Einnahmen!$E$5:$E$200,B19,Einnahmen!$I$5:$I$200)</f>
        <v>0</v>
      </c>
      <c r="J19" s="129">
        <f>+SUMIFS(Einnahmen!$K$5:$K$200,Einnahmen!$E$5:$E$200,$B19,Einnahmen!$J$5:$J$200,J$10)</f>
        <v>0</v>
      </c>
      <c r="K19" s="146">
        <f>+SUMIFS(Einnahmen!$K$5:$K$200,Einnahmen!$E$5:$E$200,$B19,Einnahmen!$J$5:$J$200,K$10)</f>
        <v>0</v>
      </c>
      <c r="L19" s="135">
        <f>+SUM(J19:K19)</f>
        <v>0</v>
      </c>
      <c r="N19"/>
      <c r="O19" s="128">
        <f>+SUMIF(Ausgaben!$E$5:$E$200,$B19,Ausgaben!$I$5:$I$200)+SUMIF(Bewirtungskosten!$E$5:$E$200,$B19,Bewirtungskosten!$Q$5:$Q$200)</f>
        <v>0</v>
      </c>
      <c r="P19" s="129">
        <f>+SUMIFS(Ausgaben!$K$5:$K$200,Ausgaben!$E$5:$E$200,$B19,Ausgaben!$J$5:$J$200,P$10)+SUMIFS(Bewirtungskosten!$K$5:$K$200,Bewirtungskosten!$E$5:$E$200,$B19,Bewirtungskosten!$J$5:$J$200,P$10)</f>
        <v>0</v>
      </c>
      <c r="Q19" s="146">
        <f>+SUMIFS(Ausgaben!$K$5:$K$200,Ausgaben!$E$5:$E$200,$B19,Ausgaben!$J$5:$J$200,Q$10)+SUMIFS(Bewirtungskosten!$K$5:$K$200,Bewirtungskosten!$E$5:$E$200,$B19,Bewirtungskosten!$J$5:$J$200,Q$10)</f>
        <v>0</v>
      </c>
      <c r="R19" s="135">
        <f>+SUM(P19:Q19)</f>
        <v>0</v>
      </c>
      <c r="T19" s="253"/>
      <c r="U19" s="135">
        <f>-R19+L19</f>
        <v>0</v>
      </c>
      <c r="V19" s="180"/>
      <c r="W19" s="261"/>
    </row>
    <row r="20" spans="2:23" ht="15.75" customHeight="1" x14ac:dyDescent="0.25">
      <c r="B20" s="172">
        <v>5</v>
      </c>
      <c r="E20" s="260"/>
      <c r="F20" s="179"/>
      <c r="G20" s="127" t="s">
        <v>75</v>
      </c>
      <c r="I20" s="130">
        <f>+SUMIF(Einnahmen!$E$5:$E$200,B20,Einnahmen!$I$5:$I$200)</f>
        <v>0</v>
      </c>
      <c r="J20" s="126">
        <f>+SUMIFS(Einnahmen!$K$5:$K$200,Einnahmen!$E$5:$E$200,$B20,Einnahmen!$J$5:$J$200,J$10)</f>
        <v>0</v>
      </c>
      <c r="K20" s="147">
        <f>+SUMIFS(Einnahmen!$K$5:$K$200,Einnahmen!$E$5:$E$200,$B20,Einnahmen!$J$5:$J$200,K$10)</f>
        <v>0</v>
      </c>
      <c r="L20" s="136">
        <f>+SUM(J20:K20)</f>
        <v>0</v>
      </c>
      <c r="N20"/>
      <c r="O20" s="130">
        <f>+SUMIF(Ausgaben!$E$5:$E$200,$B20,Ausgaben!$I$5:$I$200)+SUMIF(Bewirtungskosten!$E$5:$E$200,$B20,Bewirtungskosten!$Q$5:$Q$200)</f>
        <v>0</v>
      </c>
      <c r="P20" s="126">
        <f>+SUMIFS(Ausgaben!$K$5:$K$200,Ausgaben!$E$5:$E$200,$B20,Ausgaben!$J$5:$J$200,P$10)+SUMIFS(Bewirtungskosten!$K$5:$K$200,Bewirtungskosten!$E$5:$E$200,$B20,Bewirtungskosten!$J$5:$J$200,P$10)</f>
        <v>0</v>
      </c>
      <c r="Q20" s="147">
        <f>+SUMIFS(Ausgaben!$K$5:$K$200,Ausgaben!$E$5:$E$200,$B20,Ausgaben!$J$5:$J$200,Q$10)+SUMIFS(Bewirtungskosten!$K$5:$K$200,Bewirtungskosten!$E$5:$E$200,$B20,Bewirtungskosten!$J$5:$J$200,Q$10)</f>
        <v>0</v>
      </c>
      <c r="R20" s="136">
        <f>+SUM(P20:Q20)</f>
        <v>0</v>
      </c>
      <c r="T20" s="253"/>
      <c r="U20" s="136">
        <f>-R20+L20</f>
        <v>0</v>
      </c>
      <c r="V20" s="180"/>
      <c r="W20" s="261"/>
    </row>
    <row r="21" spans="2:23" ht="15.75" customHeight="1" thickBot="1" x14ac:dyDescent="0.3">
      <c r="B21" s="172">
        <v>6</v>
      </c>
      <c r="E21" s="260"/>
      <c r="F21" s="179"/>
      <c r="G21" s="140" t="s">
        <v>76</v>
      </c>
      <c r="I21" s="131">
        <f>+SUMIF(Einnahmen!$E$5:$E$200,B21,Einnahmen!$I$5:$I$200)</f>
        <v>0</v>
      </c>
      <c r="J21" s="132">
        <f>+SUMIFS(Einnahmen!$K$5:$K$200,Einnahmen!$E$5:$E$200,$B21,Einnahmen!$J$5:$J$200,J$10)</f>
        <v>0</v>
      </c>
      <c r="K21" s="148">
        <f>+SUMIFS(Einnahmen!$K$5:$K$200,Einnahmen!$E$5:$E$200,$B21,Einnahmen!$J$5:$J$200,K$10)</f>
        <v>0</v>
      </c>
      <c r="L21" s="137">
        <f>+SUM(J21:K21)</f>
        <v>0</v>
      </c>
      <c r="N21"/>
      <c r="O21" s="131">
        <f>+SUMIF(Ausgaben!$E$5:$E$200,$B21,Ausgaben!$I$5:$I$200)+SUMIF(Bewirtungskosten!$E$5:$E$200,$B21,Bewirtungskosten!$Q$5:$Q$200)</f>
        <v>0</v>
      </c>
      <c r="P21" s="132">
        <f>+SUMIFS(Ausgaben!$K$5:$K$200,Ausgaben!$E$5:$E$200,$B21,Ausgaben!$J$5:$J$200,P$10)+SUMIFS(Bewirtungskosten!$K$5:$K$200,Bewirtungskosten!$E$5:$E$200,$B21,Bewirtungskosten!$J$5:$J$200,P$10)</f>
        <v>0</v>
      </c>
      <c r="Q21" s="148">
        <f>+SUMIFS(Ausgaben!$K$5:$K$200,Ausgaben!$E$5:$E$200,$B21,Ausgaben!$J$5:$J$200,Q$10)+SUMIFS(Bewirtungskosten!$K$5:$K$200,Bewirtungskosten!$E$5:$E$200,$B21,Bewirtungskosten!$J$5:$J$200,Q$10)</f>
        <v>0</v>
      </c>
      <c r="R21" s="137">
        <f>+SUM(P21:Q21)</f>
        <v>0</v>
      </c>
      <c r="T21" s="253"/>
      <c r="U21" s="137">
        <f>-R21+L21</f>
        <v>0</v>
      </c>
      <c r="V21" s="180"/>
      <c r="W21" s="261"/>
    </row>
    <row r="22" spans="2:23" ht="15.75" customHeight="1" thickBot="1" x14ac:dyDescent="0.3">
      <c r="E22" s="260"/>
      <c r="F22" s="179"/>
      <c r="G22" s="141" t="s">
        <v>337</v>
      </c>
      <c r="I22" s="133">
        <f>+SUM(I19:I21)</f>
        <v>0</v>
      </c>
      <c r="J22" s="134">
        <f>+SUM(J19:J21)</f>
        <v>0</v>
      </c>
      <c r="K22" s="149">
        <f>+SUM(K19:K21)</f>
        <v>0</v>
      </c>
      <c r="L22" s="138">
        <f>+SUM(L19:L21)</f>
        <v>0</v>
      </c>
      <c r="N22"/>
      <c r="O22" s="133">
        <f>+SUM(O19:O21)</f>
        <v>0</v>
      </c>
      <c r="P22" s="134">
        <f>+SUM(P19:P21)</f>
        <v>0</v>
      </c>
      <c r="Q22" s="149">
        <f>+SUM(Q19:Q21)</f>
        <v>0</v>
      </c>
      <c r="R22" s="138">
        <f>+SUM(R19:R21)</f>
        <v>0</v>
      </c>
      <c r="T22" s="253"/>
      <c r="U22" s="138">
        <f>+SUM(U19:U21)</f>
        <v>0</v>
      </c>
      <c r="V22" s="180"/>
      <c r="W22" s="261"/>
    </row>
    <row r="23" spans="2:23" ht="15.75" customHeight="1" thickBot="1" x14ac:dyDescent="0.3">
      <c r="E23" s="260"/>
      <c r="F23" s="179"/>
      <c r="I23" s="197"/>
      <c r="V23" s="180"/>
      <c r="W23" s="261"/>
    </row>
    <row r="24" spans="2:23" ht="15.75" customHeight="1" x14ac:dyDescent="0.25">
      <c r="B24" s="172">
        <v>7</v>
      </c>
      <c r="E24" s="260"/>
      <c r="F24" s="179"/>
      <c r="G24" s="139" t="s">
        <v>77</v>
      </c>
      <c r="I24" s="128">
        <f>+SUMIF(Einnahmen!$E$5:$E$200,B24,Einnahmen!$I$5:$I$200)</f>
        <v>0</v>
      </c>
      <c r="J24" s="129">
        <f>+SUMIFS(Einnahmen!$K$5:$K$200,Einnahmen!$E$5:$E$200,$B24,Einnahmen!$J$5:$J$200,J$10)</f>
        <v>0</v>
      </c>
      <c r="K24" s="146">
        <f>+SUMIFS(Einnahmen!$K$5:$K$200,Einnahmen!$E$5:$E$200,$B24,Einnahmen!$J$5:$J$200,K$10)</f>
        <v>0</v>
      </c>
      <c r="L24" s="135">
        <f>+SUM(J24:K24)</f>
        <v>0</v>
      </c>
      <c r="N24"/>
      <c r="O24" s="128">
        <f>+SUMIF(Ausgaben!$E$5:$E$200,$B24,Ausgaben!$I$5:$I$200)+SUMIF(Bewirtungskosten!$E$5:$E$200,$B24,Bewirtungskosten!$Q$5:$Q$200)</f>
        <v>0</v>
      </c>
      <c r="P24" s="129">
        <f>+SUMIFS(Ausgaben!$K$5:$K$200,Ausgaben!$E$5:$E$200,$B24,Ausgaben!$J$5:$J$200,P$10)+SUMIFS(Bewirtungskosten!$K$5:$K$200,Bewirtungskosten!$E$5:$E$200,$B24,Bewirtungskosten!$J$5:$J$200,P$10)</f>
        <v>0</v>
      </c>
      <c r="Q24" s="146">
        <f>+SUMIFS(Ausgaben!$K$5:$K$200,Ausgaben!$E$5:$E$200,$B24,Ausgaben!$J$5:$J$200,Q$10)+SUMIFS(Bewirtungskosten!$K$5:$K$200,Bewirtungskosten!$E$5:$E$200,$B24,Bewirtungskosten!$J$5:$J$200,Q$10)</f>
        <v>0</v>
      </c>
      <c r="R24" s="135">
        <f>+SUM(P24:Q24)</f>
        <v>0</v>
      </c>
      <c r="T24" s="253"/>
      <c r="U24" s="135">
        <f>-R24+L24</f>
        <v>0</v>
      </c>
      <c r="V24" s="180"/>
      <c r="W24" s="261"/>
    </row>
    <row r="25" spans="2:23" ht="15.75" customHeight="1" x14ac:dyDescent="0.25">
      <c r="B25" s="172">
        <v>8</v>
      </c>
      <c r="E25" s="260"/>
      <c r="F25" s="179"/>
      <c r="G25" s="127" t="s">
        <v>78</v>
      </c>
      <c r="I25" s="130">
        <f>+SUMIF(Einnahmen!$E$5:$E$200,B25,Einnahmen!$I$5:$I$200)</f>
        <v>0</v>
      </c>
      <c r="J25" s="126">
        <f>+SUMIFS(Einnahmen!$K$5:$K$200,Einnahmen!$E$5:$E$200,$B25,Einnahmen!$J$5:$J$200,J$10)</f>
        <v>0</v>
      </c>
      <c r="K25" s="147">
        <f>+SUMIFS(Einnahmen!$K$5:$K$200,Einnahmen!$E$5:$E$200,$B25,Einnahmen!$J$5:$J$200,K$10)</f>
        <v>0</v>
      </c>
      <c r="L25" s="136">
        <f>+SUM(J25:K25)</f>
        <v>0</v>
      </c>
      <c r="N25"/>
      <c r="O25" s="130">
        <f>+SUMIF(Ausgaben!$E$5:$E$200,$B25,Ausgaben!$I$5:$I$200)+SUMIF(Bewirtungskosten!$E$5:$E$200,$B25,Bewirtungskosten!$Q$5:$Q$200)</f>
        <v>0</v>
      </c>
      <c r="P25" s="126">
        <f>+SUMIFS(Ausgaben!$K$5:$K$200,Ausgaben!$E$5:$E$200,$B25,Ausgaben!$J$5:$J$200,P$10)+SUMIFS(Bewirtungskosten!$K$5:$K$200,Bewirtungskosten!$E$5:$E$200,$B25,Bewirtungskosten!$J$5:$J$200,P$10)</f>
        <v>0</v>
      </c>
      <c r="Q25" s="147">
        <f>+SUMIFS(Ausgaben!$K$5:$K$200,Ausgaben!$E$5:$E$200,$B25,Ausgaben!$J$5:$J$200,Q$10)+SUMIFS(Bewirtungskosten!$K$5:$K$200,Bewirtungskosten!$E$5:$E$200,$B25,Bewirtungskosten!$J$5:$J$200,Q$10)</f>
        <v>0</v>
      </c>
      <c r="R25" s="136">
        <f>+SUM(P25:Q25)</f>
        <v>0</v>
      </c>
      <c r="T25" s="253"/>
      <c r="U25" s="136">
        <f>-R25+L25</f>
        <v>0</v>
      </c>
      <c r="V25" s="180"/>
      <c r="W25" s="261"/>
    </row>
    <row r="26" spans="2:23" ht="15.75" customHeight="1" thickBot="1" x14ac:dyDescent="0.3">
      <c r="B26" s="172">
        <v>9</v>
      </c>
      <c r="E26" s="260"/>
      <c r="F26" s="179"/>
      <c r="G26" s="140" t="s">
        <v>79</v>
      </c>
      <c r="I26" s="131">
        <f>+SUMIF(Einnahmen!$E$5:$E$200,B26,Einnahmen!$I$5:$I$200)</f>
        <v>0</v>
      </c>
      <c r="J26" s="132">
        <f>+SUMIFS(Einnahmen!$K$5:$K$200,Einnahmen!$E$5:$E$200,$B26,Einnahmen!$J$5:$J$200,J$10)</f>
        <v>0</v>
      </c>
      <c r="K26" s="148">
        <f>+SUMIFS(Einnahmen!$K$5:$K$200,Einnahmen!$E$5:$E$200,$B26,Einnahmen!$J$5:$J$200,K$10)</f>
        <v>0</v>
      </c>
      <c r="L26" s="137">
        <f>+SUM(J26:K26)</f>
        <v>0</v>
      </c>
      <c r="N26"/>
      <c r="O26" s="131">
        <f>+SUMIF(Ausgaben!$E$5:$E$200,$B26,Ausgaben!$I$5:$I$200)+SUMIF(Bewirtungskosten!$E$5:$E$200,$B26,Bewirtungskosten!$Q$5:$Q$200)</f>
        <v>0</v>
      </c>
      <c r="P26" s="132">
        <f>+SUMIFS(Ausgaben!$K$5:$K$200,Ausgaben!$E$5:$E$200,$B26,Ausgaben!$J$5:$J$200,P$10)+SUMIFS(Bewirtungskosten!$K$5:$K$200,Bewirtungskosten!$E$5:$E$200,$B26,Bewirtungskosten!$J$5:$J$200,P$10)</f>
        <v>0</v>
      </c>
      <c r="Q26" s="148">
        <f>+SUMIFS(Ausgaben!$K$5:$K$200,Ausgaben!$E$5:$E$200,$B26,Ausgaben!$J$5:$J$200,Q$10)+SUMIFS(Bewirtungskosten!$K$5:$K$200,Bewirtungskosten!$E$5:$E$200,$B26,Bewirtungskosten!$J$5:$J$200,Q$10)</f>
        <v>0</v>
      </c>
      <c r="R26" s="137">
        <f>+SUM(P26:Q26)</f>
        <v>0</v>
      </c>
      <c r="T26" s="253"/>
      <c r="U26" s="137">
        <f>-R26+L26</f>
        <v>0</v>
      </c>
      <c r="V26" s="180"/>
      <c r="W26" s="261"/>
    </row>
    <row r="27" spans="2:23" ht="15.75" customHeight="1" thickBot="1" x14ac:dyDescent="0.3">
      <c r="E27" s="260"/>
      <c r="F27" s="179"/>
      <c r="G27" s="141" t="s">
        <v>338</v>
      </c>
      <c r="I27" s="133">
        <f>+SUM(I24:I26)</f>
        <v>0</v>
      </c>
      <c r="J27" s="134">
        <f>+SUM(J24:J26)</f>
        <v>0</v>
      </c>
      <c r="K27" s="149">
        <f>+SUM(K24:K26)</f>
        <v>0</v>
      </c>
      <c r="L27" s="138">
        <f>+SUM(L24:L26)</f>
        <v>0</v>
      </c>
      <c r="N27"/>
      <c r="O27" s="133">
        <f>+SUM(O24:O26)</f>
        <v>0</v>
      </c>
      <c r="P27" s="134">
        <f>+SUM(P24:P26)</f>
        <v>0</v>
      </c>
      <c r="Q27" s="149">
        <f>+SUM(Q24:Q26)</f>
        <v>0</v>
      </c>
      <c r="R27" s="138">
        <f>+SUM(R24:R26)</f>
        <v>0</v>
      </c>
      <c r="T27" s="253"/>
      <c r="U27" s="138">
        <f>+SUM(U24:U26)</f>
        <v>0</v>
      </c>
      <c r="V27" s="180"/>
      <c r="W27" s="261"/>
    </row>
    <row r="28" spans="2:23" ht="15.75" customHeight="1" thickBot="1" x14ac:dyDescent="0.3">
      <c r="E28" s="260"/>
      <c r="F28" s="179"/>
      <c r="I28" s="197"/>
      <c r="V28" s="180"/>
      <c r="W28" s="261"/>
    </row>
    <row r="29" spans="2:23" ht="15.75" customHeight="1" x14ac:dyDescent="0.25">
      <c r="B29" s="172">
        <v>10</v>
      </c>
      <c r="E29" s="260"/>
      <c r="F29" s="179"/>
      <c r="G29" s="139" t="s">
        <v>335</v>
      </c>
      <c r="I29" s="128">
        <f>+SUMIF(Einnahmen!$E$5:$E$200,B29,Einnahmen!$I$5:$I$200)</f>
        <v>0</v>
      </c>
      <c r="J29" s="129">
        <f>+SUMIFS(Einnahmen!$K$5:$K$200,Einnahmen!$E$5:$E$200,$B29,Einnahmen!$J$5:$J$200,J$10)</f>
        <v>0</v>
      </c>
      <c r="K29" s="146">
        <f>+SUMIFS(Einnahmen!$K$5:$K$200,Einnahmen!$E$5:$E$200,$B29,Einnahmen!$J$5:$J$200,K$10)</f>
        <v>0</v>
      </c>
      <c r="L29" s="135">
        <f>+SUM(J29:K29)</f>
        <v>0</v>
      </c>
      <c r="N29"/>
      <c r="O29" s="128">
        <f>+SUMIF(Ausgaben!$E$5:$E$200,$B29,Ausgaben!$I$5:$I$200)+SUMIF(Bewirtungskosten!$E$5:$E$200,$B29,Bewirtungskosten!$Q$5:$Q$200)</f>
        <v>0</v>
      </c>
      <c r="P29" s="129">
        <f>+SUMIFS(Ausgaben!$K$5:$K$200,Ausgaben!$E$5:$E$200,$B29,Ausgaben!$J$5:$J$200,P$10)+SUMIFS(Bewirtungskosten!$K$5:$K$200,Bewirtungskosten!$E$5:$E$200,$B29,Bewirtungskosten!$J$5:$J$200,P$10)</f>
        <v>0</v>
      </c>
      <c r="Q29" s="146">
        <f>+SUMIFS(Ausgaben!$K$5:$K$200,Ausgaben!$E$5:$E$200,$B29,Ausgaben!$J$5:$J$200,Q$10)+SUMIFS(Bewirtungskosten!$K$5:$K$200,Bewirtungskosten!$E$5:$E$200,$B29,Bewirtungskosten!$J$5:$J$200,Q$10)</f>
        <v>0</v>
      </c>
      <c r="R29" s="135">
        <f>+SUM(P29:Q29)</f>
        <v>0</v>
      </c>
      <c r="T29" s="253"/>
      <c r="U29" s="135">
        <f>-R29+L29</f>
        <v>0</v>
      </c>
      <c r="V29" s="180"/>
      <c r="W29" s="261"/>
    </row>
    <row r="30" spans="2:23" ht="15.75" customHeight="1" x14ac:dyDescent="0.25">
      <c r="B30" s="172">
        <v>11</v>
      </c>
      <c r="E30" s="260"/>
      <c r="F30" s="179"/>
      <c r="G30" s="127" t="s">
        <v>81</v>
      </c>
      <c r="I30" s="130">
        <f>+SUMIF(Einnahmen!$E$5:$E$200,B30,Einnahmen!$I$5:$I$200)</f>
        <v>0</v>
      </c>
      <c r="J30" s="126">
        <f>+SUMIFS(Einnahmen!$K$5:$K$200,Einnahmen!$E$5:$E$200,$B30,Einnahmen!$J$5:$J$200,J$10)</f>
        <v>0</v>
      </c>
      <c r="K30" s="147">
        <f>+SUMIFS(Einnahmen!$K$5:$K$200,Einnahmen!$E$5:$E$200,$B30,Einnahmen!$J$5:$J$200,K$10)</f>
        <v>0</v>
      </c>
      <c r="L30" s="136">
        <f>+SUM(J30:K30)</f>
        <v>0</v>
      </c>
      <c r="N30"/>
      <c r="O30" s="130">
        <f>+SUMIF(Ausgaben!$E$5:$E$200,$B30,Ausgaben!$I$5:$I$200)+SUMIF(Bewirtungskosten!$E$5:$E$200,$B30,Bewirtungskosten!$Q$5:$Q$200)</f>
        <v>0</v>
      </c>
      <c r="P30" s="126">
        <f>+SUMIFS(Ausgaben!$K$5:$K$200,Ausgaben!$E$5:$E$200,$B30,Ausgaben!$J$5:$J$200,P$10)+SUMIFS(Bewirtungskosten!$K$5:$K$200,Bewirtungskosten!$E$5:$E$200,$B30,Bewirtungskosten!$J$5:$J$200,P$10)</f>
        <v>0</v>
      </c>
      <c r="Q30" s="147">
        <f>+SUMIFS(Ausgaben!$K$5:$K$200,Ausgaben!$E$5:$E$200,$B30,Ausgaben!$J$5:$J$200,Q$10)+SUMIFS(Bewirtungskosten!$K$5:$K$200,Bewirtungskosten!$E$5:$E$200,$B30,Bewirtungskosten!$J$5:$J$200,Q$10)</f>
        <v>0</v>
      </c>
      <c r="R30" s="136">
        <f>+SUM(P30:Q30)</f>
        <v>0</v>
      </c>
      <c r="T30" s="253"/>
      <c r="U30" s="136">
        <f>-R30+L30</f>
        <v>0</v>
      </c>
      <c r="V30" s="180"/>
      <c r="W30" s="261"/>
    </row>
    <row r="31" spans="2:23" ht="15.75" customHeight="1" thickBot="1" x14ac:dyDescent="0.3">
      <c r="B31" s="172">
        <v>12</v>
      </c>
      <c r="E31" s="260"/>
      <c r="F31" s="179"/>
      <c r="G31" s="140" t="s">
        <v>82</v>
      </c>
      <c r="I31" s="131">
        <f>+SUMIF(Einnahmen!$E$5:$E$200,B31,Einnahmen!$I$5:$I$200)</f>
        <v>0</v>
      </c>
      <c r="J31" s="132">
        <f>+SUMIFS(Einnahmen!$K$5:$K$200,Einnahmen!$E$5:$E$200,$B31,Einnahmen!$J$5:$J$200,J$10)</f>
        <v>0</v>
      </c>
      <c r="K31" s="148">
        <f>+SUMIFS(Einnahmen!$K$5:$K$200,Einnahmen!$E$5:$E$200,$B31,Einnahmen!$J$5:$J$200,K$10)</f>
        <v>0</v>
      </c>
      <c r="L31" s="137">
        <f>+SUM(J31:K31)</f>
        <v>0</v>
      </c>
      <c r="N31"/>
      <c r="O31" s="131">
        <f>+SUMIF(Ausgaben!$E$5:$E$200,$B31,Ausgaben!$I$5:$I$200)+SUMIF(Bewirtungskosten!$E$5:$E$200,$B31,Bewirtungskosten!$Q$5:$Q$200)</f>
        <v>0</v>
      </c>
      <c r="P31" s="132">
        <f>+SUMIFS(Ausgaben!$K$5:$K$200,Ausgaben!$E$5:$E$200,$B31,Ausgaben!$J$5:$J$200,P$10)+SUMIFS(Bewirtungskosten!$K$5:$K$200,Bewirtungskosten!$E$5:$E$200,$B31,Bewirtungskosten!$J$5:$J$200,P$10)</f>
        <v>0</v>
      </c>
      <c r="Q31" s="148">
        <f>+SUMIFS(Ausgaben!$K$5:$K$200,Ausgaben!$E$5:$E$200,$B31,Ausgaben!$J$5:$J$200,Q$10)+SUMIFS(Bewirtungskosten!$K$5:$K$200,Bewirtungskosten!$E$5:$E$200,$B31,Bewirtungskosten!$J$5:$J$200,Q$10)</f>
        <v>0</v>
      </c>
      <c r="R31" s="137">
        <f>+SUM(P31:Q31)</f>
        <v>0</v>
      </c>
      <c r="T31" s="253"/>
      <c r="U31" s="137">
        <f>-R31+L31</f>
        <v>0</v>
      </c>
      <c r="V31" s="180"/>
      <c r="W31" s="261"/>
    </row>
    <row r="32" spans="2:23" ht="15.75" customHeight="1" thickBot="1" x14ac:dyDescent="0.3">
      <c r="E32" s="260"/>
      <c r="F32" s="179"/>
      <c r="G32" s="141" t="s">
        <v>339</v>
      </c>
      <c r="I32" s="133">
        <f>+SUM(I29:I31)</f>
        <v>0</v>
      </c>
      <c r="J32" s="134">
        <f>+SUM(J29:J31)</f>
        <v>0</v>
      </c>
      <c r="K32" s="149">
        <f>+SUM(K29:K31)</f>
        <v>0</v>
      </c>
      <c r="L32" s="138">
        <f>+SUM(L29:L31)</f>
        <v>0</v>
      </c>
      <c r="N32"/>
      <c r="O32" s="133">
        <f>+SUM(O29:O31)</f>
        <v>0</v>
      </c>
      <c r="P32" s="134">
        <f>+SUM(P29:P31)</f>
        <v>0</v>
      </c>
      <c r="Q32" s="149">
        <f>+SUM(Q29:Q31)</f>
        <v>0</v>
      </c>
      <c r="R32" s="138">
        <f>+SUM(R29:R31)</f>
        <v>0</v>
      </c>
      <c r="T32" s="253"/>
      <c r="U32" s="138">
        <f>+SUM(U29:U31)</f>
        <v>0</v>
      </c>
      <c r="V32" s="180"/>
      <c r="W32" s="261"/>
    </row>
    <row r="33" spans="5:23" ht="15.75" customHeight="1" thickBot="1" x14ac:dyDescent="0.3">
      <c r="E33" s="260"/>
      <c r="F33" s="179"/>
      <c r="I33" s="197"/>
      <c r="V33" s="180"/>
      <c r="W33" s="261"/>
    </row>
    <row r="34" spans="5:23" ht="15.75" customHeight="1" thickBot="1" x14ac:dyDescent="0.3">
      <c r="E34" s="260"/>
      <c r="F34" s="179"/>
      <c r="G34" s="141" t="s">
        <v>340</v>
      </c>
      <c r="I34" s="138">
        <f>+I17+I22+I27+I32</f>
        <v>0</v>
      </c>
      <c r="J34" s="133">
        <f>+J17+J22+J27+J32</f>
        <v>0</v>
      </c>
      <c r="K34" s="149">
        <f>+K17+K22+K27+K32</f>
        <v>0</v>
      </c>
      <c r="L34" s="138">
        <f>+L17+L22+L27+L32</f>
        <v>0</v>
      </c>
      <c r="N34"/>
      <c r="O34" s="133">
        <f>+O17+O22+O27+O32</f>
        <v>0</v>
      </c>
      <c r="P34" s="134">
        <f>+P17+P22+P27+P32</f>
        <v>0</v>
      </c>
      <c r="Q34" s="149">
        <f>+Q17+Q22+Q27+Q32</f>
        <v>0</v>
      </c>
      <c r="R34" s="138">
        <f>+R17+R22+R27+R32</f>
        <v>0</v>
      </c>
      <c r="T34" s="253"/>
      <c r="U34" s="138">
        <f>+U17+U22+U27+U32</f>
        <v>0</v>
      </c>
      <c r="V34" s="180"/>
      <c r="W34" s="261"/>
    </row>
    <row r="35" spans="5:23" ht="15.75" customHeight="1" thickBot="1" x14ac:dyDescent="0.3">
      <c r="E35" s="260"/>
      <c r="F35" s="179"/>
      <c r="V35" s="180"/>
      <c r="W35" s="261"/>
    </row>
    <row r="36" spans="5:23" ht="15.75" customHeight="1" thickBot="1" x14ac:dyDescent="0.3">
      <c r="E36" s="260"/>
      <c r="F36" s="179"/>
      <c r="G36" s="144" t="s">
        <v>341</v>
      </c>
      <c r="I36" s="143">
        <f>+SUM(Einnahmen!I5:I200)</f>
        <v>16483</v>
      </c>
      <c r="L36" s="143">
        <f>+SUM(Einnahmen!K5:K200)</f>
        <v>3108.02</v>
      </c>
      <c r="N36"/>
      <c r="O36" s="143">
        <f>+SUM(Ausgaben!I5:I200)+SUM(Bewirtungskosten!Q5:Q200)</f>
        <v>7631</v>
      </c>
      <c r="R36" s="143">
        <f>+SUM(Ausgaben!K5:K200)+SUM(Bewirtungskosten!K5:K200)</f>
        <v>1393.64</v>
      </c>
      <c r="T36" s="253"/>
      <c r="U36" s="138">
        <f>-R36+L36</f>
        <v>1714.38</v>
      </c>
      <c r="V36" s="180"/>
      <c r="W36" s="261"/>
    </row>
    <row r="37" spans="5:23" s="245" customFormat="1" ht="15.75" customHeight="1" thickBot="1" x14ac:dyDescent="0.3">
      <c r="E37" s="264"/>
      <c r="F37" s="254"/>
      <c r="G37" s="145" t="s">
        <v>342</v>
      </c>
      <c r="I37" s="142">
        <f>+I36-I34</f>
        <v>16483</v>
      </c>
      <c r="L37" s="142">
        <f>+L36-L34</f>
        <v>3108.02</v>
      </c>
      <c r="N37" s="255"/>
      <c r="O37" s="142">
        <f>+O36-O34</f>
        <v>7631</v>
      </c>
      <c r="P37" s="256"/>
      <c r="Q37" s="256"/>
      <c r="R37" s="142">
        <f>+R36-R34</f>
        <v>1393.64</v>
      </c>
      <c r="S37" s="256"/>
      <c r="T37" s="257"/>
      <c r="U37" s="142">
        <f>-U36+U34</f>
        <v>-1714.38</v>
      </c>
      <c r="V37" s="258"/>
      <c r="W37" s="265"/>
    </row>
    <row r="38" spans="5:23" ht="9" customHeight="1" x14ac:dyDescent="0.25">
      <c r="E38" s="260"/>
      <c r="F38" s="181"/>
      <c r="G38" s="182"/>
      <c r="H38" s="182"/>
      <c r="I38" s="182"/>
      <c r="J38" s="182"/>
      <c r="K38" s="182"/>
      <c r="L38" s="182"/>
      <c r="M38" s="182"/>
      <c r="N38" s="182"/>
      <c r="O38" s="259"/>
      <c r="P38" s="259"/>
      <c r="Q38" s="259"/>
      <c r="R38" s="259"/>
      <c r="S38" s="259"/>
      <c r="T38" s="259"/>
      <c r="U38" s="259"/>
      <c r="V38" s="183"/>
      <c r="W38" s="261"/>
    </row>
    <row r="39" spans="5:23" ht="15.75" customHeight="1" thickBot="1" x14ac:dyDescent="0.3">
      <c r="E39" s="266"/>
      <c r="F39" s="267"/>
      <c r="G39" s="267"/>
      <c r="H39" s="267"/>
      <c r="I39" s="267"/>
      <c r="J39" s="267"/>
      <c r="K39" s="267"/>
      <c r="L39" s="267"/>
      <c r="M39" s="267"/>
      <c r="N39" s="267"/>
      <c r="O39" s="268"/>
      <c r="P39" s="268"/>
      <c r="Q39" s="268"/>
      <c r="R39" s="268"/>
      <c r="S39" s="268"/>
      <c r="T39" s="268"/>
      <c r="U39" s="268"/>
      <c r="V39" s="267"/>
      <c r="W39" s="269"/>
    </row>
    <row r="40" spans="5:23" ht="3.75" customHeight="1" x14ac:dyDescent="0.25"/>
    <row r="41" spans="5:23" ht="15.75" customHeight="1" x14ac:dyDescent="0.25">
      <c r="E41" s="150" t="s">
        <v>449</v>
      </c>
      <c r="F41" s="150"/>
    </row>
    <row r="42" spans="5:23" ht="15.75" customHeight="1" x14ac:dyDescent="0.25">
      <c r="E42" s="150" t="s">
        <v>377</v>
      </c>
      <c r="F42" s="150"/>
    </row>
    <row r="43" spans="5:23" ht="15.75" customHeight="1" x14ac:dyDescent="0.25">
      <c r="E43" s="150" t="s">
        <v>378</v>
      </c>
      <c r="F43" s="150"/>
    </row>
    <row r="44" spans="5:23" ht="4.5" customHeight="1" x14ac:dyDescent="0.25"/>
  </sheetData>
  <sheetProtection selectLockedCells="1"/>
  <mergeCells count="3">
    <mergeCell ref="E4:W4"/>
    <mergeCell ref="G8:I8"/>
    <mergeCell ref="J8:L8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tnDrucken">
              <controlPr defaultSize="0" print="0" autoFill="0" autoPict="0" macro="[0]!mkr_Drucken">
                <anchor moveWithCells="1">
                  <from>
                    <xdr:col>5</xdr:col>
                    <xdr:colOff>76200</xdr:colOff>
                    <xdr:row>3</xdr:row>
                    <xdr:rowOff>57150</xdr:rowOff>
                  </from>
                  <to>
                    <xdr:col>6</xdr:col>
                    <xdr:colOff>514350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tabColor rgb="FFFF0000"/>
  </sheetPr>
  <dimension ref="B1:E59"/>
  <sheetViews>
    <sheetView topLeftCell="A16" workbookViewId="0">
      <selection activeCell="B22" sqref="B22"/>
    </sheetView>
  </sheetViews>
  <sheetFormatPr baseColWidth="10" defaultRowHeight="15" x14ac:dyDescent="0.25"/>
  <cols>
    <col min="2" max="2" width="26.42578125" style="2" bestFit="1" customWidth="1"/>
    <col min="3" max="3" width="8.42578125" customWidth="1"/>
  </cols>
  <sheetData>
    <row r="1" spans="2:3" ht="15.75" thickBot="1" x14ac:dyDescent="0.3"/>
    <row r="2" spans="2:3" ht="15.75" thickBot="1" x14ac:dyDescent="0.3">
      <c r="B2" s="3" t="s">
        <v>36</v>
      </c>
    </row>
    <row r="3" spans="2:3" x14ac:dyDescent="0.25">
      <c r="B3" s="4" t="s">
        <v>24</v>
      </c>
    </row>
    <row r="4" spans="2:3" ht="15.75" thickBot="1" x14ac:dyDescent="0.3">
      <c r="B4" s="5" t="s">
        <v>25</v>
      </c>
    </row>
    <row r="5" spans="2:3" ht="15.75" thickBot="1" x14ac:dyDescent="0.3"/>
    <row r="6" spans="2:3" ht="15.75" thickBot="1" x14ac:dyDescent="0.3">
      <c r="B6" s="99" t="s">
        <v>36</v>
      </c>
      <c r="C6" s="100"/>
    </row>
    <row r="7" spans="2:3" x14ac:dyDescent="0.25">
      <c r="B7" s="101" t="s">
        <v>42</v>
      </c>
      <c r="C7" s="102">
        <v>1</v>
      </c>
    </row>
    <row r="8" spans="2:3" ht="15.75" thickBot="1" x14ac:dyDescent="0.3">
      <c r="B8" s="22" t="s">
        <v>43</v>
      </c>
      <c r="C8" s="104">
        <v>2</v>
      </c>
    </row>
    <row r="9" spans="2:3" ht="15.75" thickBot="1" x14ac:dyDescent="0.3"/>
    <row r="10" spans="2:3" ht="15.75" thickBot="1" x14ac:dyDescent="0.3">
      <c r="B10" s="3" t="s">
        <v>37</v>
      </c>
    </row>
    <row r="11" spans="2:3" x14ac:dyDescent="0.25">
      <c r="B11" s="4">
        <v>2025</v>
      </c>
    </row>
    <row r="12" spans="2:3" x14ac:dyDescent="0.25">
      <c r="B12" s="6">
        <f>+B11+1</f>
        <v>2026</v>
      </c>
    </row>
    <row r="13" spans="2:3" x14ac:dyDescent="0.25">
      <c r="B13" s="6">
        <f t="shared" ref="B13:B17" si="0">+B12+1</f>
        <v>2027</v>
      </c>
    </row>
    <row r="14" spans="2:3" x14ac:dyDescent="0.25">
      <c r="B14" s="6">
        <f t="shared" si="0"/>
        <v>2028</v>
      </c>
    </row>
    <row r="15" spans="2:3" x14ac:dyDescent="0.25">
      <c r="B15" s="6">
        <f t="shared" si="0"/>
        <v>2029</v>
      </c>
    </row>
    <row r="16" spans="2:3" x14ac:dyDescent="0.25">
      <c r="B16" s="6">
        <f t="shared" si="0"/>
        <v>2030</v>
      </c>
    </row>
    <row r="17" spans="2:3" ht="15.75" thickBot="1" x14ac:dyDescent="0.3">
      <c r="B17" s="5">
        <f t="shared" si="0"/>
        <v>2031</v>
      </c>
    </row>
    <row r="18" spans="2:3" ht="15.75" thickBot="1" x14ac:dyDescent="0.3"/>
    <row r="19" spans="2:3" ht="15.75" thickBot="1" x14ac:dyDescent="0.3">
      <c r="B19" s="7" t="s">
        <v>38</v>
      </c>
    </row>
    <row r="20" spans="2:3" x14ac:dyDescent="0.25">
      <c r="B20" s="8">
        <v>36526</v>
      </c>
    </row>
    <row r="21" spans="2:3" x14ac:dyDescent="0.25">
      <c r="B21" s="9">
        <f ca="1">+TODAY()</f>
        <v>45952</v>
      </c>
    </row>
    <row r="22" spans="2:3" ht="15.75" thickBot="1" x14ac:dyDescent="0.3">
      <c r="B22" s="10">
        <f>+DATE(Stammdaten!AE28,12,31)</f>
        <v>46022</v>
      </c>
    </row>
    <row r="23" spans="2:3" ht="15.75" thickBot="1" x14ac:dyDescent="0.3"/>
    <row r="24" spans="2:3" ht="15.75" thickBot="1" x14ac:dyDescent="0.3">
      <c r="B24" s="99" t="s">
        <v>35</v>
      </c>
      <c r="C24" s="100"/>
    </row>
    <row r="25" spans="2:3" x14ac:dyDescent="0.25">
      <c r="B25" s="101" t="s">
        <v>450</v>
      </c>
      <c r="C25" s="102">
        <v>1</v>
      </c>
    </row>
    <row r="26" spans="2:3" x14ac:dyDescent="0.25">
      <c r="B26" s="20" t="s">
        <v>451</v>
      </c>
      <c r="C26" s="103">
        <v>2</v>
      </c>
    </row>
    <row r="27" spans="2:3" ht="15.75" thickBot="1" x14ac:dyDescent="0.3">
      <c r="B27" s="22" t="s">
        <v>452</v>
      </c>
      <c r="C27" s="104">
        <v>3</v>
      </c>
    </row>
    <row r="28" spans="2:3" ht="15.75" thickBot="1" x14ac:dyDescent="0.3"/>
    <row r="29" spans="2:3" ht="15.75" thickBot="1" x14ac:dyDescent="0.3">
      <c r="B29" s="99" t="s">
        <v>8</v>
      </c>
      <c r="C29" s="100"/>
    </row>
    <row r="30" spans="2:3" x14ac:dyDescent="0.25">
      <c r="B30" s="101" t="s">
        <v>39</v>
      </c>
      <c r="C30" s="102">
        <v>1</v>
      </c>
    </row>
    <row r="31" spans="2:3" x14ac:dyDescent="0.25">
      <c r="B31" s="20" t="s">
        <v>40</v>
      </c>
      <c r="C31" s="103">
        <v>2</v>
      </c>
    </row>
    <row r="32" spans="2:3" ht="15.75" thickBot="1" x14ac:dyDescent="0.3">
      <c r="B32" s="22" t="s">
        <v>41</v>
      </c>
      <c r="C32" s="104">
        <v>3</v>
      </c>
    </row>
    <row r="33" spans="2:5" ht="15.75" thickBot="1" x14ac:dyDescent="0.3"/>
    <row r="34" spans="2:5" ht="15.75" thickBot="1" x14ac:dyDescent="0.3">
      <c r="B34" s="3" t="s">
        <v>47</v>
      </c>
    </row>
    <row r="35" spans="2:5" x14ac:dyDescent="0.25">
      <c r="B35" s="4" t="s">
        <v>48</v>
      </c>
    </row>
    <row r="36" spans="2:5" ht="15.75" thickBot="1" x14ac:dyDescent="0.3">
      <c r="B36" s="5" t="s">
        <v>49</v>
      </c>
    </row>
    <row r="37" spans="2:5" ht="15.75" thickBot="1" x14ac:dyDescent="0.3"/>
    <row r="38" spans="2:5" ht="15.75" thickBot="1" x14ac:dyDescent="0.3">
      <c r="B38" s="3" t="s">
        <v>51</v>
      </c>
    </row>
    <row r="39" spans="2:5" x14ac:dyDescent="0.25">
      <c r="B39" s="4" t="str">
        <f>+IF(Stammdaten!AE30="1 - Ja","1 - monatlich","")</f>
        <v>1 - monatlich</v>
      </c>
    </row>
    <row r="40" spans="2:5" ht="15.75" thickBot="1" x14ac:dyDescent="0.3">
      <c r="B40" s="5" t="str">
        <f>+IF(Stammdaten!AE30="1 - Ja","2 - quartalsweise","")</f>
        <v>2 - quartalsweise</v>
      </c>
    </row>
    <row r="41" spans="2:5" ht="15.75" thickBot="1" x14ac:dyDescent="0.3"/>
    <row r="42" spans="2:5" ht="15.75" thickBot="1" x14ac:dyDescent="0.3">
      <c r="B42" s="3" t="s">
        <v>62</v>
      </c>
    </row>
    <row r="43" spans="2:5" x14ac:dyDescent="0.25">
      <c r="B43" s="11">
        <v>0</v>
      </c>
    </row>
    <row r="44" spans="2:5" x14ac:dyDescent="0.25">
      <c r="B44" s="12">
        <v>7.0000000000000007E-2</v>
      </c>
    </row>
    <row r="45" spans="2:5" ht="15.75" thickBot="1" x14ac:dyDescent="0.3">
      <c r="B45" s="13">
        <v>0.19</v>
      </c>
    </row>
    <row r="46" spans="2:5" ht="15.75" thickBot="1" x14ac:dyDescent="0.3"/>
    <row r="47" spans="2:5" ht="15.75" thickBot="1" x14ac:dyDescent="0.3">
      <c r="B47" s="15" t="s">
        <v>95</v>
      </c>
      <c r="C47" s="25" t="s">
        <v>96</v>
      </c>
      <c r="D47" s="16" t="s">
        <v>97</v>
      </c>
      <c r="E47" s="17" t="s">
        <v>98</v>
      </c>
    </row>
    <row r="48" spans="2:5" x14ac:dyDescent="0.25">
      <c r="B48" s="18">
        <v>1</v>
      </c>
      <c r="C48" s="14">
        <v>1</v>
      </c>
      <c r="D48" s="14" t="s">
        <v>71</v>
      </c>
      <c r="E48" s="19" t="s">
        <v>83</v>
      </c>
    </row>
    <row r="49" spans="2:5" x14ac:dyDescent="0.25">
      <c r="B49" s="20">
        <v>2</v>
      </c>
      <c r="C49" s="1">
        <v>1</v>
      </c>
      <c r="D49" s="1" t="s">
        <v>72</v>
      </c>
      <c r="E49" s="21" t="s">
        <v>84</v>
      </c>
    </row>
    <row r="50" spans="2:5" x14ac:dyDescent="0.25">
      <c r="B50" s="20">
        <v>3</v>
      </c>
      <c r="C50" s="1">
        <v>1</v>
      </c>
      <c r="D50" s="1" t="s">
        <v>73</v>
      </c>
      <c r="E50" s="21" t="s">
        <v>85</v>
      </c>
    </row>
    <row r="51" spans="2:5" x14ac:dyDescent="0.25">
      <c r="B51" s="20">
        <v>4</v>
      </c>
      <c r="C51" s="1">
        <v>2</v>
      </c>
      <c r="D51" s="1" t="s">
        <v>74</v>
      </c>
      <c r="E51" s="21" t="s">
        <v>86</v>
      </c>
    </row>
    <row r="52" spans="2:5" x14ac:dyDescent="0.25">
      <c r="B52" s="20">
        <v>5</v>
      </c>
      <c r="C52" s="1">
        <v>2</v>
      </c>
      <c r="D52" s="1" t="s">
        <v>75</v>
      </c>
      <c r="E52" s="21" t="s">
        <v>87</v>
      </c>
    </row>
    <row r="53" spans="2:5" x14ac:dyDescent="0.25">
      <c r="B53" s="20">
        <v>6</v>
      </c>
      <c r="C53" s="1">
        <v>2</v>
      </c>
      <c r="D53" s="1" t="s">
        <v>76</v>
      </c>
      <c r="E53" s="21" t="s">
        <v>88</v>
      </c>
    </row>
    <row r="54" spans="2:5" x14ac:dyDescent="0.25">
      <c r="B54" s="20">
        <v>7</v>
      </c>
      <c r="C54" s="1">
        <v>3</v>
      </c>
      <c r="D54" s="1" t="s">
        <v>77</v>
      </c>
      <c r="E54" s="21" t="s">
        <v>89</v>
      </c>
    </row>
    <row r="55" spans="2:5" x14ac:dyDescent="0.25">
      <c r="B55" s="20">
        <v>8</v>
      </c>
      <c r="C55" s="1">
        <v>3</v>
      </c>
      <c r="D55" s="1" t="s">
        <v>78</v>
      </c>
      <c r="E55" s="21" t="s">
        <v>90</v>
      </c>
    </row>
    <row r="56" spans="2:5" x14ac:dyDescent="0.25">
      <c r="B56" s="20">
        <v>9</v>
      </c>
      <c r="C56" s="1">
        <v>3</v>
      </c>
      <c r="D56" s="1" t="s">
        <v>79</v>
      </c>
      <c r="E56" s="21" t="s">
        <v>91</v>
      </c>
    </row>
    <row r="57" spans="2:5" x14ac:dyDescent="0.25">
      <c r="B57" s="20">
        <v>10</v>
      </c>
      <c r="C57" s="1">
        <v>4</v>
      </c>
      <c r="D57" s="1" t="s">
        <v>80</v>
      </c>
      <c r="E57" s="21" t="s">
        <v>92</v>
      </c>
    </row>
    <row r="58" spans="2:5" x14ac:dyDescent="0.25">
      <c r="B58" s="20">
        <v>11</v>
      </c>
      <c r="C58" s="1">
        <v>4</v>
      </c>
      <c r="D58" s="1" t="s">
        <v>81</v>
      </c>
      <c r="E58" s="21" t="s">
        <v>93</v>
      </c>
    </row>
    <row r="59" spans="2:5" ht="15.75" thickBot="1" x14ac:dyDescent="0.3">
      <c r="B59" s="22">
        <v>12</v>
      </c>
      <c r="C59" s="23">
        <v>4</v>
      </c>
      <c r="D59" s="23" t="s">
        <v>82</v>
      </c>
      <c r="E59" s="24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FFFF00"/>
    <pageSetUpPr fitToPage="1"/>
  </sheetPr>
  <dimension ref="A1:J56"/>
  <sheetViews>
    <sheetView showRowColHeaders="0" zoomScaleNormal="100" workbookViewId="0"/>
  </sheetViews>
  <sheetFormatPr baseColWidth="10" defaultColWidth="0" defaultRowHeight="14.25" zeroHeight="1" x14ac:dyDescent="0.2"/>
  <cols>
    <col min="1" max="1" width="3.28515625" style="151" customWidth="1"/>
    <col min="2" max="2" width="2.28515625" style="151" customWidth="1"/>
    <col min="3" max="3" width="2.7109375" style="151" customWidth="1"/>
    <col min="4" max="4" width="11" style="150" bestFit="1" customWidth="1"/>
    <col min="5" max="5" width="22.7109375" style="151" bestFit="1" customWidth="1"/>
    <col min="6" max="6" width="44" style="151" bestFit="1" customWidth="1"/>
    <col min="7" max="7" width="6.140625" style="207" hidden="1" customWidth="1"/>
    <col min="8" max="8" width="2.7109375" style="151" customWidth="1"/>
    <col min="9" max="9" width="2.28515625" style="151" customWidth="1"/>
    <col min="10" max="10" width="1.7109375" style="151" customWidth="1"/>
    <col min="11" max="16384" width="11.42578125" style="151" hidden="1"/>
  </cols>
  <sheetData>
    <row r="1" spans="2:9" ht="15" thickBot="1" x14ac:dyDescent="0.25">
      <c r="D1" s="151"/>
      <c r="G1" s="151"/>
    </row>
    <row r="2" spans="2:9" ht="24" thickBot="1" x14ac:dyDescent="0.4">
      <c r="B2" s="398" t="s">
        <v>353</v>
      </c>
      <c r="C2" s="399"/>
      <c r="D2" s="399"/>
      <c r="E2" s="399"/>
      <c r="F2" s="399"/>
      <c r="G2" s="399"/>
      <c r="H2" s="399"/>
      <c r="I2" s="400"/>
    </row>
    <row r="3" spans="2:9" hidden="1" x14ac:dyDescent="0.2">
      <c r="B3" s="185"/>
      <c r="D3" s="151"/>
      <c r="G3" s="151"/>
      <c r="I3" s="186"/>
    </row>
    <row r="4" spans="2:9" x14ac:dyDescent="0.2">
      <c r="B4" s="185"/>
      <c r="D4" s="151"/>
      <c r="G4" s="151"/>
      <c r="I4" s="186"/>
    </row>
    <row r="5" spans="2:9" ht="5.0999999999999996" customHeight="1" x14ac:dyDescent="0.2">
      <c r="B5" s="185"/>
      <c r="C5" s="162"/>
      <c r="D5" s="153"/>
      <c r="E5" s="154"/>
      <c r="F5" s="154"/>
      <c r="G5" s="206"/>
      <c r="H5" s="155"/>
      <c r="I5" s="186"/>
    </row>
    <row r="6" spans="2:9" ht="20.25" x14ac:dyDescent="0.3">
      <c r="B6" s="185"/>
      <c r="C6" s="163"/>
      <c r="D6" s="397" t="s">
        <v>54</v>
      </c>
      <c r="E6" s="397"/>
      <c r="F6" s="397"/>
      <c r="H6" s="157"/>
      <c r="I6" s="186"/>
    </row>
    <row r="7" spans="2:9" ht="5.0999999999999996" customHeight="1" x14ac:dyDescent="0.2">
      <c r="B7" s="185"/>
      <c r="C7" s="164"/>
      <c r="D7" s="159"/>
      <c r="E7" s="160"/>
      <c r="F7" s="160"/>
      <c r="G7" s="208"/>
      <c r="H7" s="161"/>
      <c r="I7" s="186"/>
    </row>
    <row r="8" spans="2:9" x14ac:dyDescent="0.2">
      <c r="B8" s="185"/>
      <c r="I8" s="186"/>
    </row>
    <row r="9" spans="2:9" ht="15" thickBot="1" x14ac:dyDescent="0.25">
      <c r="B9" s="185"/>
      <c r="C9" s="162"/>
      <c r="D9" s="153"/>
      <c r="E9" s="154"/>
      <c r="F9" s="154"/>
      <c r="G9" s="206"/>
      <c r="H9" s="155"/>
      <c r="I9" s="186"/>
    </row>
    <row r="10" spans="2:9" s="209" customFormat="1" ht="15.75" thickBot="1" x14ac:dyDescent="0.3">
      <c r="B10" s="210"/>
      <c r="C10" s="211"/>
      <c r="D10" s="212" t="s">
        <v>53</v>
      </c>
      <c r="E10" s="213" t="s">
        <v>55</v>
      </c>
      <c r="F10" s="214" t="s">
        <v>57</v>
      </c>
      <c r="G10" s="215" t="s">
        <v>53</v>
      </c>
      <c r="H10" s="216"/>
      <c r="I10" s="217"/>
    </row>
    <row r="11" spans="2:9" x14ac:dyDescent="0.2">
      <c r="B11" s="185"/>
      <c r="C11" s="163"/>
      <c r="D11" s="221" t="s">
        <v>160</v>
      </c>
      <c r="E11" s="222" t="s">
        <v>56</v>
      </c>
      <c r="F11" s="223" t="s">
        <v>58</v>
      </c>
      <c r="G11" s="218" t="str">
        <f>IF(D11="","",D11)</f>
        <v>12</v>
      </c>
      <c r="H11" s="157"/>
      <c r="I11" s="186"/>
    </row>
    <row r="12" spans="2:9" x14ac:dyDescent="0.2">
      <c r="B12" s="185"/>
      <c r="C12" s="163"/>
      <c r="D12" s="224" t="s">
        <v>162</v>
      </c>
      <c r="E12" s="225" t="s">
        <v>60</v>
      </c>
      <c r="F12" s="226" t="s">
        <v>61</v>
      </c>
      <c r="G12" s="218" t="str">
        <f t="shared" ref="G12:G17" si="0">IF(D12="","",D12)</f>
        <v>14</v>
      </c>
      <c r="H12" s="157"/>
      <c r="I12" s="186"/>
    </row>
    <row r="13" spans="2:9" x14ac:dyDescent="0.2">
      <c r="B13" s="185"/>
      <c r="C13" s="163"/>
      <c r="D13" s="224" t="s">
        <v>64</v>
      </c>
      <c r="E13" s="225" t="s">
        <v>320</v>
      </c>
      <c r="F13" s="226" t="s">
        <v>63</v>
      </c>
      <c r="G13" s="218" t="str">
        <f t="shared" si="0"/>
        <v>15</v>
      </c>
      <c r="H13" s="157"/>
      <c r="I13" s="186"/>
    </row>
    <row r="14" spans="2:9" x14ac:dyDescent="0.2">
      <c r="B14" s="185"/>
      <c r="C14" s="163"/>
      <c r="D14" s="224" t="s">
        <v>165</v>
      </c>
      <c r="E14" s="225" t="s">
        <v>65</v>
      </c>
      <c r="F14" s="226" t="s">
        <v>66</v>
      </c>
      <c r="G14" s="218" t="str">
        <f t="shared" si="0"/>
        <v>16</v>
      </c>
      <c r="H14" s="157"/>
      <c r="I14" s="186"/>
    </row>
    <row r="15" spans="2:9" x14ac:dyDescent="0.2">
      <c r="B15" s="185"/>
      <c r="C15" s="163"/>
      <c r="D15" s="224" t="s">
        <v>69</v>
      </c>
      <c r="E15" s="225" t="s">
        <v>368</v>
      </c>
      <c r="F15" s="226" t="s">
        <v>368</v>
      </c>
      <c r="G15" s="218" t="str">
        <f t="shared" si="0"/>
        <v>20</v>
      </c>
      <c r="H15" s="157"/>
      <c r="I15" s="186"/>
    </row>
    <row r="16" spans="2:9" x14ac:dyDescent="0.2">
      <c r="B16" s="185"/>
      <c r="C16" s="163"/>
      <c r="D16" s="224"/>
      <c r="E16" s="225"/>
      <c r="F16" s="226"/>
      <c r="G16" s="218" t="str">
        <f t="shared" si="0"/>
        <v/>
      </c>
      <c r="H16" s="157"/>
      <c r="I16" s="186"/>
    </row>
    <row r="17" spans="2:9" ht="15" thickBot="1" x14ac:dyDescent="0.25">
      <c r="B17" s="185"/>
      <c r="C17" s="163"/>
      <c r="D17" s="227"/>
      <c r="E17" s="228"/>
      <c r="F17" s="229"/>
      <c r="G17" s="218" t="str">
        <f t="shared" si="0"/>
        <v/>
      </c>
      <c r="H17" s="157"/>
      <c r="I17" s="186"/>
    </row>
    <row r="18" spans="2:9" x14ac:dyDescent="0.2">
      <c r="B18" s="185"/>
      <c r="C18" s="164"/>
      <c r="D18" s="159"/>
      <c r="E18" s="160"/>
      <c r="F18" s="160"/>
      <c r="G18" s="208"/>
      <c r="H18" s="161"/>
      <c r="I18" s="186"/>
    </row>
    <row r="19" spans="2:9" x14ac:dyDescent="0.2">
      <c r="B19" s="185"/>
      <c r="I19" s="186"/>
    </row>
    <row r="20" spans="2:9" ht="5.0999999999999996" customHeight="1" x14ac:dyDescent="0.2">
      <c r="B20" s="185"/>
      <c r="C20" s="162"/>
      <c r="D20" s="153"/>
      <c r="E20" s="154"/>
      <c r="F20" s="154"/>
      <c r="G20" s="206"/>
      <c r="H20" s="155"/>
      <c r="I20" s="186"/>
    </row>
    <row r="21" spans="2:9" ht="20.25" x14ac:dyDescent="0.3">
      <c r="B21" s="185"/>
      <c r="C21" s="163"/>
      <c r="D21" s="397" t="s">
        <v>352</v>
      </c>
      <c r="E21" s="397"/>
      <c r="F21" s="397"/>
      <c r="H21" s="157"/>
      <c r="I21" s="186"/>
    </row>
    <row r="22" spans="2:9" ht="5.0999999999999996" customHeight="1" x14ac:dyDescent="0.2">
      <c r="B22" s="185"/>
      <c r="C22" s="164"/>
      <c r="D22" s="159"/>
      <c r="E22" s="160"/>
      <c r="F22" s="160"/>
      <c r="G22" s="208"/>
      <c r="H22" s="161"/>
      <c r="I22" s="186"/>
    </row>
    <row r="23" spans="2:9" x14ac:dyDescent="0.2">
      <c r="B23" s="185"/>
      <c r="I23" s="186"/>
    </row>
    <row r="24" spans="2:9" ht="15" thickBot="1" x14ac:dyDescent="0.25">
      <c r="B24" s="185"/>
      <c r="C24" s="162"/>
      <c r="D24" s="153"/>
      <c r="E24" s="154"/>
      <c r="F24" s="154"/>
      <c r="G24" s="206"/>
      <c r="H24" s="155"/>
      <c r="I24" s="186"/>
    </row>
    <row r="25" spans="2:9" s="209" customFormat="1" ht="15.75" thickBot="1" x14ac:dyDescent="0.3">
      <c r="B25" s="210"/>
      <c r="C25" s="211"/>
      <c r="D25" s="212" t="s">
        <v>53</v>
      </c>
      <c r="E25" s="213" t="s">
        <v>55</v>
      </c>
      <c r="F25" s="214" t="s">
        <v>57</v>
      </c>
      <c r="G25" s="215" t="s">
        <v>53</v>
      </c>
      <c r="H25" s="216"/>
      <c r="I25" s="217"/>
    </row>
    <row r="26" spans="2:9" x14ac:dyDescent="0.2">
      <c r="B26" s="185"/>
      <c r="C26" s="163"/>
      <c r="D26" s="221" t="s">
        <v>316</v>
      </c>
      <c r="E26" s="222" t="s">
        <v>321</v>
      </c>
      <c r="F26" s="223" t="s">
        <v>322</v>
      </c>
      <c r="G26" s="218" t="str">
        <f>IF(D26="","",D26)</f>
        <v>A</v>
      </c>
      <c r="H26" s="157"/>
      <c r="I26" s="186"/>
    </row>
    <row r="27" spans="2:9" x14ac:dyDescent="0.2">
      <c r="B27" s="185"/>
      <c r="C27" s="163"/>
      <c r="D27" s="224" t="s">
        <v>380</v>
      </c>
      <c r="E27" s="225" t="s">
        <v>100</v>
      </c>
      <c r="F27" s="226" t="s">
        <v>101</v>
      </c>
      <c r="G27" s="218" t="str">
        <f t="shared" ref="G27:G40" si="1">IF(D27="","",D27)</f>
        <v>29</v>
      </c>
      <c r="H27" s="157"/>
      <c r="I27" s="186"/>
    </row>
    <row r="28" spans="2:9" x14ac:dyDescent="0.2">
      <c r="B28" s="185"/>
      <c r="C28" s="163"/>
      <c r="D28" s="224" t="s">
        <v>381</v>
      </c>
      <c r="E28" s="225" t="s">
        <v>102</v>
      </c>
      <c r="F28" s="226" t="s">
        <v>355</v>
      </c>
      <c r="G28" s="218" t="str">
        <f t="shared" si="1"/>
        <v>30</v>
      </c>
      <c r="H28" s="157"/>
      <c r="I28" s="186"/>
    </row>
    <row r="29" spans="2:9" x14ac:dyDescent="0.2">
      <c r="B29" s="185"/>
      <c r="C29" s="163"/>
      <c r="D29" s="224" t="s">
        <v>185</v>
      </c>
      <c r="E29" s="225" t="s">
        <v>105</v>
      </c>
      <c r="F29" s="226" t="s">
        <v>106</v>
      </c>
      <c r="G29" s="218" t="str">
        <f t="shared" si="1"/>
        <v>43</v>
      </c>
      <c r="H29" s="157"/>
      <c r="I29" s="186"/>
    </row>
    <row r="30" spans="2:9" x14ac:dyDescent="0.2">
      <c r="B30" s="185"/>
      <c r="C30" s="163"/>
      <c r="D30" s="224" t="s">
        <v>426</v>
      </c>
      <c r="E30" s="225" t="s">
        <v>108</v>
      </c>
      <c r="F30" s="226" t="s">
        <v>109</v>
      </c>
      <c r="G30" s="218" t="str">
        <f t="shared" si="1"/>
        <v>44</v>
      </c>
      <c r="H30" s="157"/>
      <c r="I30" s="186"/>
    </row>
    <row r="31" spans="2:9" x14ac:dyDescent="0.2">
      <c r="B31" s="185"/>
      <c r="C31" s="163"/>
      <c r="D31" s="224" t="s">
        <v>427</v>
      </c>
      <c r="E31" s="225" t="s">
        <v>111</v>
      </c>
      <c r="F31" s="226" t="s">
        <v>112</v>
      </c>
      <c r="G31" s="218" t="str">
        <f t="shared" si="1"/>
        <v>45</v>
      </c>
      <c r="H31" s="157"/>
      <c r="I31" s="186"/>
    </row>
    <row r="32" spans="2:9" x14ac:dyDescent="0.2">
      <c r="B32" s="185"/>
      <c r="C32" s="163"/>
      <c r="D32" s="224" t="s">
        <v>103</v>
      </c>
      <c r="E32" s="225" t="s">
        <v>113</v>
      </c>
      <c r="F32" s="226" t="s">
        <v>114</v>
      </c>
      <c r="G32" s="218" t="str">
        <f t="shared" si="1"/>
        <v>46</v>
      </c>
      <c r="H32" s="157"/>
      <c r="I32" s="186"/>
    </row>
    <row r="33" spans="2:9" x14ac:dyDescent="0.2">
      <c r="B33" s="185"/>
      <c r="C33" s="163"/>
      <c r="D33" s="224" t="s">
        <v>428</v>
      </c>
      <c r="E33" s="225" t="s">
        <v>324</v>
      </c>
      <c r="F33" s="226" t="s">
        <v>325</v>
      </c>
      <c r="G33" s="218" t="str">
        <f t="shared" si="1"/>
        <v>47</v>
      </c>
      <c r="H33" s="157"/>
      <c r="I33" s="186"/>
    </row>
    <row r="34" spans="2:9" x14ac:dyDescent="0.2">
      <c r="B34" s="185"/>
      <c r="C34" s="163"/>
      <c r="D34" s="224" t="s">
        <v>429</v>
      </c>
      <c r="E34" s="225" t="s">
        <v>117</v>
      </c>
      <c r="F34" s="226" t="s">
        <v>118</v>
      </c>
      <c r="G34" s="218" t="str">
        <f t="shared" si="1"/>
        <v>48</v>
      </c>
      <c r="H34" s="157"/>
      <c r="I34" s="186"/>
    </row>
    <row r="35" spans="2:9" x14ac:dyDescent="0.2">
      <c r="B35" s="185"/>
      <c r="C35" s="163"/>
      <c r="D35" s="224" t="s">
        <v>104</v>
      </c>
      <c r="E35" s="225" t="s">
        <v>119</v>
      </c>
      <c r="F35" s="226" t="s">
        <v>359</v>
      </c>
      <c r="G35" s="218" t="str">
        <f t="shared" si="1"/>
        <v>49</v>
      </c>
      <c r="H35" s="157"/>
      <c r="I35" s="186"/>
    </row>
    <row r="36" spans="2:9" x14ac:dyDescent="0.2">
      <c r="B36" s="185"/>
      <c r="C36" s="163"/>
      <c r="D36" s="224" t="s">
        <v>107</v>
      </c>
      <c r="E36" s="225" t="s">
        <v>122</v>
      </c>
      <c r="F36" s="226" t="s">
        <v>122</v>
      </c>
      <c r="G36" s="218" t="str">
        <f t="shared" si="1"/>
        <v>50</v>
      </c>
      <c r="H36" s="157"/>
      <c r="I36" s="186"/>
    </row>
    <row r="37" spans="2:9" x14ac:dyDescent="0.2">
      <c r="B37" s="185"/>
      <c r="C37" s="163"/>
      <c r="D37" s="224" t="s">
        <v>110</v>
      </c>
      <c r="E37" s="225" t="s">
        <v>123</v>
      </c>
      <c r="F37" s="226" t="s">
        <v>123</v>
      </c>
      <c r="G37" s="218" t="str">
        <f t="shared" si="1"/>
        <v>51</v>
      </c>
      <c r="H37" s="157"/>
      <c r="I37" s="186"/>
    </row>
    <row r="38" spans="2:9" x14ac:dyDescent="0.2">
      <c r="B38" s="185"/>
      <c r="C38" s="163"/>
      <c r="D38" s="224" t="s">
        <v>116</v>
      </c>
      <c r="E38" s="225" t="s">
        <v>124</v>
      </c>
      <c r="F38" s="226" t="s">
        <v>124</v>
      </c>
      <c r="G38" s="218" t="str">
        <f t="shared" si="1"/>
        <v>54</v>
      </c>
      <c r="H38" s="157"/>
      <c r="I38" s="186"/>
    </row>
    <row r="39" spans="2:9" x14ac:dyDescent="0.2">
      <c r="B39" s="185"/>
      <c r="C39" s="163"/>
      <c r="D39" s="224" t="s">
        <v>233</v>
      </c>
      <c r="E39" s="225" t="s">
        <v>115</v>
      </c>
      <c r="F39" s="226" t="s">
        <v>115</v>
      </c>
      <c r="G39" s="218" t="str">
        <f t="shared" si="1"/>
        <v>68</v>
      </c>
      <c r="H39" s="157"/>
      <c r="I39" s="186"/>
    </row>
    <row r="40" spans="2:9" x14ac:dyDescent="0.2">
      <c r="B40" s="185"/>
      <c r="C40" s="163"/>
      <c r="D40" s="224" t="s">
        <v>237</v>
      </c>
      <c r="E40" s="225" t="s">
        <v>369</v>
      </c>
      <c r="F40" s="226" t="s">
        <v>249</v>
      </c>
      <c r="G40" s="218" t="str">
        <f t="shared" si="1"/>
        <v>69</v>
      </c>
      <c r="H40" s="157"/>
      <c r="I40" s="186"/>
    </row>
    <row r="41" spans="2:9" x14ac:dyDescent="0.2">
      <c r="B41" s="185"/>
      <c r="C41" s="163"/>
      <c r="D41" s="224" t="s">
        <v>240</v>
      </c>
      <c r="E41" s="225" t="s">
        <v>370</v>
      </c>
      <c r="F41" s="226" t="s">
        <v>373</v>
      </c>
      <c r="G41" s="218" t="str">
        <f t="shared" ref="G41:G49" si="2">IF(D41="","",D41)</f>
        <v>70</v>
      </c>
      <c r="H41" s="157"/>
      <c r="I41" s="186"/>
    </row>
    <row r="42" spans="2:9" x14ac:dyDescent="0.2">
      <c r="B42" s="185"/>
      <c r="C42" s="163"/>
      <c r="D42" s="224" t="s">
        <v>243</v>
      </c>
      <c r="E42" s="225" t="s">
        <v>371</v>
      </c>
      <c r="F42" s="226" t="s">
        <v>374</v>
      </c>
      <c r="G42" s="218" t="str">
        <f t="shared" si="2"/>
        <v>71</v>
      </c>
      <c r="H42" s="157"/>
      <c r="I42" s="186"/>
    </row>
    <row r="43" spans="2:9" x14ac:dyDescent="0.2">
      <c r="B43" s="185"/>
      <c r="C43" s="163"/>
      <c r="D43" s="224" t="s">
        <v>436</v>
      </c>
      <c r="E43" s="225" t="s">
        <v>318</v>
      </c>
      <c r="F43" s="226" t="s">
        <v>318</v>
      </c>
      <c r="G43" s="218" t="str">
        <f t="shared" si="2"/>
        <v>36</v>
      </c>
      <c r="H43" s="157"/>
      <c r="I43" s="186"/>
    </row>
    <row r="44" spans="2:9" x14ac:dyDescent="0.2">
      <c r="B44" s="185"/>
      <c r="C44" s="163"/>
      <c r="D44" s="224"/>
      <c r="E44" s="225"/>
      <c r="F44" s="226"/>
      <c r="G44" s="218" t="str">
        <f t="shared" si="2"/>
        <v/>
      </c>
      <c r="H44" s="157"/>
      <c r="I44" s="186"/>
    </row>
    <row r="45" spans="2:9" x14ac:dyDescent="0.2">
      <c r="B45" s="185"/>
      <c r="C45" s="163"/>
      <c r="D45" s="224"/>
      <c r="E45" s="225"/>
      <c r="F45" s="226"/>
      <c r="G45" s="218" t="str">
        <f t="shared" si="2"/>
        <v/>
      </c>
      <c r="H45" s="157"/>
      <c r="I45" s="186"/>
    </row>
    <row r="46" spans="2:9" x14ac:dyDescent="0.2">
      <c r="B46" s="185"/>
      <c r="C46" s="163"/>
      <c r="D46" s="224"/>
      <c r="E46" s="225"/>
      <c r="F46" s="226"/>
      <c r="G46" s="218" t="str">
        <f t="shared" si="2"/>
        <v/>
      </c>
      <c r="H46" s="157"/>
      <c r="I46" s="186"/>
    </row>
    <row r="47" spans="2:9" x14ac:dyDescent="0.2">
      <c r="B47" s="185"/>
      <c r="C47" s="163"/>
      <c r="D47" s="224"/>
      <c r="E47" s="225"/>
      <c r="F47" s="226"/>
      <c r="G47" s="218" t="str">
        <f t="shared" si="2"/>
        <v/>
      </c>
      <c r="H47" s="157"/>
      <c r="I47" s="186"/>
    </row>
    <row r="48" spans="2:9" x14ac:dyDescent="0.2">
      <c r="B48" s="185"/>
      <c r="C48" s="163"/>
      <c r="D48" s="224"/>
      <c r="E48" s="225"/>
      <c r="F48" s="226"/>
      <c r="G48" s="218" t="str">
        <f t="shared" si="2"/>
        <v/>
      </c>
      <c r="H48" s="157"/>
      <c r="I48" s="186"/>
    </row>
    <row r="49" spans="2:9" ht="15" thickBot="1" x14ac:dyDescent="0.25">
      <c r="B49" s="185"/>
      <c r="C49" s="163"/>
      <c r="D49" s="227"/>
      <c r="E49" s="228"/>
      <c r="F49" s="229"/>
      <c r="G49" s="218" t="str">
        <f t="shared" si="2"/>
        <v/>
      </c>
      <c r="H49" s="157"/>
      <c r="I49" s="186"/>
    </row>
    <row r="50" spans="2:9" x14ac:dyDescent="0.2">
      <c r="B50" s="185"/>
      <c r="C50" s="164"/>
      <c r="D50" s="159"/>
      <c r="E50" s="160"/>
      <c r="F50" s="160"/>
      <c r="G50" s="208"/>
      <c r="H50" s="161"/>
      <c r="I50" s="186"/>
    </row>
    <row r="51" spans="2:9" ht="15" thickBot="1" x14ac:dyDescent="0.25">
      <c r="B51" s="219"/>
      <c r="C51" s="191"/>
      <c r="D51" s="190"/>
      <c r="E51" s="191"/>
      <c r="F51" s="191"/>
      <c r="G51" s="220"/>
      <c r="H51" s="191"/>
      <c r="I51" s="192"/>
    </row>
    <row r="52" spans="2:9" ht="6.75" customHeight="1" x14ac:dyDescent="0.2"/>
    <row r="53" spans="2:9" x14ac:dyDescent="0.2">
      <c r="B53" s="150" t="s">
        <v>449</v>
      </c>
    </row>
    <row r="54" spans="2:9" x14ac:dyDescent="0.2">
      <c r="B54" s="150" t="s">
        <v>377</v>
      </c>
    </row>
    <row r="55" spans="2:9" x14ac:dyDescent="0.2">
      <c r="B55" s="150" t="s">
        <v>378</v>
      </c>
    </row>
    <row r="56" spans="2:9" ht="5.25" customHeight="1" x14ac:dyDescent="0.2"/>
  </sheetData>
  <sheetProtection selectLockedCells="1"/>
  <mergeCells count="3">
    <mergeCell ref="D6:F6"/>
    <mergeCell ref="D21:F21"/>
    <mergeCell ref="B2:I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tnDrucken">
              <controlPr defaultSize="0" print="0" autoFill="0" autoPict="0" macro="[0]!mkr_Drucken">
                <anchor moveWithCells="1">
                  <from>
                    <xdr:col>2</xdr:col>
                    <xdr:colOff>28575</xdr:colOff>
                    <xdr:row>1</xdr:row>
                    <xdr:rowOff>66675</xdr:rowOff>
                  </from>
                  <to>
                    <xdr:col>3</xdr:col>
                    <xdr:colOff>428625</xdr:colOff>
                    <xdr:row>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00B0F0"/>
    <outlinePr showOutlineSymbols="0"/>
  </sheetPr>
  <dimension ref="A1:AF205"/>
  <sheetViews>
    <sheetView showRowColHeaders="0" showOutlineSymbols="0" zoomScaleNormal="100" workbookViewId="0"/>
  </sheetViews>
  <sheetFormatPr baseColWidth="10" defaultColWidth="11.42578125" defaultRowHeight="15" zeroHeight="1" outlineLevelCol="1" x14ac:dyDescent="0.25"/>
  <cols>
    <col min="1" max="1" width="2" style="172" customWidth="1"/>
    <col min="2" max="2" width="9" style="184" customWidth="1"/>
    <col min="3" max="3" width="7.28515625" style="174" hidden="1" customWidth="1" outlineLevel="1"/>
    <col min="4" max="4" width="11.5703125" style="195" customWidth="1" collapsed="1"/>
    <col min="5" max="5" width="6.42578125" style="196" hidden="1" customWidth="1" outlineLevel="1"/>
    <col min="6" max="6" width="11.5703125" style="195" customWidth="1" collapsed="1"/>
    <col min="7" max="7" width="6.42578125" style="172" hidden="1" customWidth="1" outlineLevel="1"/>
    <col min="8" max="8" width="22.7109375" style="172" customWidth="1" collapsed="1"/>
    <col min="9" max="9" width="12.28515625" style="197" bestFit="1" customWidth="1"/>
    <col min="10" max="10" width="5.42578125" style="174" customWidth="1"/>
    <col min="11" max="11" width="7.140625" style="198" bestFit="1" customWidth="1"/>
    <col min="12" max="12" width="12.28515625" style="197" bestFit="1" customWidth="1"/>
    <col min="13" max="13" width="18" style="173" customWidth="1"/>
    <col min="14" max="15" width="18" style="172" hidden="1" customWidth="1" outlineLevel="1"/>
    <col min="16" max="16" width="3.140625" style="172" customWidth="1" collapsed="1"/>
    <col min="17" max="17" width="23.42578125" style="172" customWidth="1"/>
    <col min="18" max="18" width="1.7109375" style="172" customWidth="1"/>
    <col min="19" max="20" width="11.42578125" style="172" hidden="1" customWidth="1"/>
    <col min="21" max="23" width="2" style="172" hidden="1" customWidth="1"/>
    <col min="24" max="25" width="3" style="172" hidden="1" customWidth="1"/>
    <col min="26" max="26" width="2.42578125" style="172" hidden="1" customWidth="1"/>
    <col min="27" max="28" width="3.140625" style="172" hidden="1" customWidth="1"/>
    <col min="29" max="29" width="3.28515625" style="172" hidden="1" customWidth="1"/>
    <col min="30" max="30" width="3" style="172" hidden="1" customWidth="1"/>
    <col min="31" max="32" width="11.42578125" style="172" hidden="1" customWidth="1"/>
    <col min="33" max="35" width="11.42578125" style="172" customWidth="1"/>
    <col min="36" max="16384" width="11.42578125" style="172"/>
  </cols>
  <sheetData>
    <row r="1" spans="1:30" x14ac:dyDescent="0.25"/>
    <row r="2" spans="1:30" ht="15.75" thickBot="1" x14ac:dyDescent="0.3"/>
    <row r="3" spans="1:30" ht="15.75" hidden="1" thickBot="1" x14ac:dyDescent="0.3">
      <c r="B3" s="184" t="s">
        <v>1</v>
      </c>
      <c r="C3" s="184">
        <f t="shared" ref="C3:O3" si="0">1+B3</f>
        <v>2</v>
      </c>
      <c r="D3" s="184">
        <f t="shared" si="0"/>
        <v>3</v>
      </c>
      <c r="E3" s="184">
        <f t="shared" si="0"/>
        <v>4</v>
      </c>
      <c r="F3" s="184">
        <f t="shared" si="0"/>
        <v>5</v>
      </c>
      <c r="G3" s="184">
        <f t="shared" si="0"/>
        <v>6</v>
      </c>
      <c r="H3" s="184">
        <f t="shared" si="0"/>
        <v>7</v>
      </c>
      <c r="I3" s="184">
        <f t="shared" si="0"/>
        <v>8</v>
      </c>
      <c r="J3" s="184">
        <f t="shared" si="0"/>
        <v>9</v>
      </c>
      <c r="K3" s="184">
        <f t="shared" si="0"/>
        <v>10</v>
      </c>
      <c r="L3" s="184">
        <f t="shared" si="0"/>
        <v>11</v>
      </c>
      <c r="M3" s="184">
        <f t="shared" si="0"/>
        <v>12</v>
      </c>
      <c r="N3" s="184">
        <f t="shared" si="0"/>
        <v>13</v>
      </c>
      <c r="O3" s="184">
        <f t="shared" si="0"/>
        <v>14</v>
      </c>
      <c r="AB3" s="194">
        <v>5</v>
      </c>
    </row>
    <row r="4" spans="1:30" s="230" customFormat="1" ht="15.75" thickBot="1" x14ac:dyDescent="0.3">
      <c r="B4" s="199" t="s">
        <v>125</v>
      </c>
      <c r="C4" s="200" t="s">
        <v>53</v>
      </c>
      <c r="D4" s="201" t="s">
        <v>126</v>
      </c>
      <c r="E4" s="202" t="s">
        <v>95</v>
      </c>
      <c r="F4" s="201" t="s">
        <v>132</v>
      </c>
      <c r="G4" s="175" t="s">
        <v>95</v>
      </c>
      <c r="H4" s="175" t="s">
        <v>354</v>
      </c>
      <c r="I4" s="203" t="s">
        <v>129</v>
      </c>
      <c r="J4" s="200" t="s">
        <v>131</v>
      </c>
      <c r="K4" s="309" t="s">
        <v>130</v>
      </c>
      <c r="L4" s="203" t="s">
        <v>128</v>
      </c>
      <c r="M4" s="204" t="s">
        <v>315</v>
      </c>
      <c r="N4" s="270" t="s">
        <v>319</v>
      </c>
      <c r="O4" s="271" t="s">
        <v>323</v>
      </c>
      <c r="Q4" s="205" t="s">
        <v>326</v>
      </c>
      <c r="U4" s="230" t="str">
        <f>+B3</f>
        <v>1</v>
      </c>
      <c r="V4" s="230">
        <f>+D3</f>
        <v>3</v>
      </c>
      <c r="W4" s="230">
        <f>+H3</f>
        <v>7</v>
      </c>
      <c r="X4" s="231">
        <f>+L3</f>
        <v>11</v>
      </c>
      <c r="Y4" s="231">
        <f>+F3</f>
        <v>5</v>
      </c>
      <c r="AA4" s="230" t="s">
        <v>134</v>
      </c>
      <c r="AB4" s="230" t="s">
        <v>135</v>
      </c>
      <c r="AC4" s="230" t="s">
        <v>136</v>
      </c>
      <c r="AD4" s="230" t="s">
        <v>137</v>
      </c>
    </row>
    <row r="5" spans="1:30" x14ac:dyDescent="0.25">
      <c r="A5" s="195"/>
      <c r="B5" s="272" t="s">
        <v>1</v>
      </c>
      <c r="C5" s="273" t="str">
        <f>IF(H5="","",VLOOKUP(H5,Steuerung!$E$11:$G$17,3,FALSE))</f>
        <v>15</v>
      </c>
      <c r="D5" s="274">
        <v>45657</v>
      </c>
      <c r="E5" s="275" t="str">
        <f>IF(Stammdaten!$AE$29="2 - Vereinbarte Entgelte",IF(ISNUMBER(D5),IF(YEAR(D5)&lt;Stammdaten!$AE$28,1,IF(YEAR(D5)&gt;Stammdaten!$AE$28,12,MONTH(D5))),""),"")</f>
        <v/>
      </c>
      <c r="F5" s="274">
        <v>45670</v>
      </c>
      <c r="G5" s="275">
        <f>IF(Stammdaten!$AE$29="1 - Vereinnahmte Entgelte",IF(ISNUMBER(F5),IF(YEAR(F5)&lt;Stammdaten!$AE$28,1,IF(YEAR(F5)&gt;Stammdaten!$AE$28,12,MONTH(F5))),""),"")</f>
        <v>1</v>
      </c>
      <c r="H5" s="276" t="s">
        <v>320</v>
      </c>
      <c r="I5" s="277">
        <v>1000</v>
      </c>
      <c r="J5" s="278">
        <v>0.19</v>
      </c>
      <c r="K5" s="279">
        <f t="shared" ref="K5:K36" si="1">+IF(AND(ISNUMBER(I5),ISNUMBER(J5)),ROUND(I5*J5,2),"")</f>
        <v>190</v>
      </c>
      <c r="L5" s="280">
        <f>+IF(AND(ISNUMBER(I5),ISNUMBER(K5)),I5+K5,"")</f>
        <v>1190</v>
      </c>
      <c r="M5" s="306"/>
      <c r="N5" s="281">
        <f>+IF(Stammdaten!$AE$30="1 - Ja",Einnahmen!I5,Einnahmen!L5)</f>
        <v>1000</v>
      </c>
      <c r="O5" s="282">
        <f>+IF(Stammdaten!$AE$30="1 - Ja",K5,0)</f>
        <v>190</v>
      </c>
      <c r="P5" s="283"/>
      <c r="Q5" s="284" t="str">
        <f>+IF(AD5=0,"","Eingaben unvollständig")</f>
        <v/>
      </c>
      <c r="U5" s="193">
        <f t="shared" ref="U5:U36" si="2">+IF(B5="",0,1)</f>
        <v>1</v>
      </c>
      <c r="V5" s="193">
        <f t="shared" ref="V5:V36" si="3">+IF(ISNUMBER(D5),1,0)</f>
        <v>1</v>
      </c>
      <c r="W5" s="193">
        <f t="shared" ref="W5:W36" si="4">+IF(H5="",0,1)</f>
        <v>1</v>
      </c>
      <c r="X5" s="193">
        <f t="shared" ref="X5:X36" si="5">+IF(ISNUMBER(L5),1,0)</f>
        <v>1</v>
      </c>
      <c r="Y5" s="193">
        <f t="shared" ref="Y5:Y36" si="6">+IF(ISNUMBER(F5),1,0)</f>
        <v>1</v>
      </c>
      <c r="Z5" s="193"/>
      <c r="AA5" s="193">
        <f>+SUM(U5:Z5)</f>
        <v>5</v>
      </c>
      <c r="AB5" s="193">
        <f>+$AB$3</f>
        <v>5</v>
      </c>
      <c r="AC5" s="193">
        <f>+IF(AA5=AB5,1,0)</f>
        <v>1</v>
      </c>
      <c r="AD5" s="193">
        <f>+IF(AND(AA5&gt;0,AC5=0),1,0)</f>
        <v>0</v>
      </c>
    </row>
    <row r="6" spans="1:30" x14ac:dyDescent="0.25">
      <c r="A6" s="195"/>
      <c r="B6" s="285" t="s">
        <v>2</v>
      </c>
      <c r="C6" s="286" t="str">
        <f>IF(H6="","",VLOOKUP(H6,Steuerung!$E$11:$G$17,3,FALSE))</f>
        <v>15</v>
      </c>
      <c r="D6" s="287">
        <v>45703</v>
      </c>
      <c r="E6" s="288" t="str">
        <f>IF(Stammdaten!$AE$29="2 - Vereinbarte Entgelte",IF(ISNUMBER(D6),IF(YEAR(D6)&lt;Stammdaten!$AE$28,1,IF(YEAR(D6)&gt;Stammdaten!$AE$28,12,MONTH(D6))),""),"")</f>
        <v/>
      </c>
      <c r="F6" s="287">
        <v>45716</v>
      </c>
      <c r="G6" s="288">
        <f>IF(Stammdaten!$AE$29="1 - Vereinnahmte Entgelte",IF(ISNUMBER(F6),IF(YEAR(F6)&lt;Stammdaten!$AE$28,1,IF(YEAR(F6)&gt;Stammdaten!$AE$28,12,MONTH(F6))),""),"")</f>
        <v>2</v>
      </c>
      <c r="H6" s="289" t="s">
        <v>320</v>
      </c>
      <c r="I6" s="290">
        <v>1250</v>
      </c>
      <c r="J6" s="291">
        <v>0.19</v>
      </c>
      <c r="K6" s="292">
        <f t="shared" si="1"/>
        <v>237.5</v>
      </c>
      <c r="L6" s="293">
        <f t="shared" ref="L6:L14" si="7">+IF(AND(ISNUMBER(I6),ISNUMBER(K6)),I6+K6,"")</f>
        <v>1487.5</v>
      </c>
      <c r="M6" s="307"/>
      <c r="N6" s="281">
        <f>+IF(Stammdaten!$AE$30="1 - Ja",Einnahmen!I6,Einnahmen!L6)</f>
        <v>1250</v>
      </c>
      <c r="O6" s="282">
        <f>+IF(Stammdaten!$AE$30="1 - Ja",K6,0)</f>
        <v>237.5</v>
      </c>
      <c r="P6" s="283"/>
      <c r="Q6" s="284" t="str">
        <f t="shared" ref="Q6:Q49" si="8">+IF(AD6=0,"","Eingaben unvollständig")</f>
        <v/>
      </c>
      <c r="U6" s="193">
        <f t="shared" si="2"/>
        <v>1</v>
      </c>
      <c r="V6" s="193">
        <f t="shared" si="3"/>
        <v>1</v>
      </c>
      <c r="W6" s="193">
        <f t="shared" si="4"/>
        <v>1</v>
      </c>
      <c r="X6" s="193">
        <f t="shared" si="5"/>
        <v>1</v>
      </c>
      <c r="Y6" s="193">
        <f t="shared" si="6"/>
        <v>1</v>
      </c>
      <c r="Z6" s="193"/>
      <c r="AA6" s="193">
        <f t="shared" ref="AA6:AA14" si="9">+SUM(U6:Z6)</f>
        <v>5</v>
      </c>
      <c r="AB6" s="193">
        <f t="shared" ref="AB6:AB69" si="10">+$AB$3</f>
        <v>5</v>
      </c>
      <c r="AC6" s="193">
        <f t="shared" ref="AC6:AC14" si="11">+IF(AA6=AB6,1,0)</f>
        <v>1</v>
      </c>
      <c r="AD6" s="193">
        <f t="shared" ref="AD6:AD50" si="12">+IF(AND(AA6&gt;0,AC6=0),1,0)</f>
        <v>0</v>
      </c>
    </row>
    <row r="7" spans="1:30" x14ac:dyDescent="0.25">
      <c r="A7" s="195"/>
      <c r="B7" s="285" t="s">
        <v>3</v>
      </c>
      <c r="C7" s="286" t="str">
        <f>IF(H7="","",VLOOKUP(H7,Steuerung!$E$11:$G$17,3,FALSE))</f>
        <v>15</v>
      </c>
      <c r="D7" s="287">
        <v>45746</v>
      </c>
      <c r="E7" s="288" t="str">
        <f>IF(Stammdaten!$AE$29="2 - Vereinbarte Entgelte",IF(ISNUMBER(D7),IF(YEAR(D7)&lt;Stammdaten!$AE$28,1,IF(YEAR(D7)&gt;Stammdaten!$AE$28,12,MONTH(D7))),""),"")</f>
        <v/>
      </c>
      <c r="F7" s="287">
        <v>45762</v>
      </c>
      <c r="G7" s="288">
        <f>IF(Stammdaten!$AE$29="1 - Vereinnahmte Entgelte",IF(ISNUMBER(F7),IF(YEAR(F7)&lt;Stammdaten!$AE$28,1,IF(YEAR(F7)&gt;Stammdaten!$AE$28,12,MONTH(F7))),""),"")</f>
        <v>4</v>
      </c>
      <c r="H7" s="289" t="s">
        <v>320</v>
      </c>
      <c r="I7" s="290">
        <v>1750</v>
      </c>
      <c r="J7" s="291">
        <v>0.19</v>
      </c>
      <c r="K7" s="292">
        <f t="shared" si="1"/>
        <v>332.5</v>
      </c>
      <c r="L7" s="293">
        <f t="shared" si="7"/>
        <v>2082.5</v>
      </c>
      <c r="M7" s="307"/>
      <c r="N7" s="281">
        <f>+IF(Stammdaten!$AE$30="1 - Ja",Einnahmen!I7,Einnahmen!L7)</f>
        <v>1750</v>
      </c>
      <c r="O7" s="282">
        <f>+IF(Stammdaten!$AE$30="1 - Ja",K7,0)</f>
        <v>332.5</v>
      </c>
      <c r="P7" s="283"/>
      <c r="Q7" s="284" t="str">
        <f t="shared" si="8"/>
        <v/>
      </c>
      <c r="U7" s="193">
        <f t="shared" si="2"/>
        <v>1</v>
      </c>
      <c r="V7" s="193">
        <f t="shared" si="3"/>
        <v>1</v>
      </c>
      <c r="W7" s="193">
        <f t="shared" si="4"/>
        <v>1</v>
      </c>
      <c r="X7" s="193">
        <f t="shared" si="5"/>
        <v>1</v>
      </c>
      <c r="Y7" s="193">
        <f t="shared" si="6"/>
        <v>1</v>
      </c>
      <c r="Z7" s="193"/>
      <c r="AA7" s="193">
        <f t="shared" si="9"/>
        <v>5</v>
      </c>
      <c r="AB7" s="193">
        <f t="shared" si="10"/>
        <v>5</v>
      </c>
      <c r="AC7" s="193">
        <f t="shared" si="11"/>
        <v>1</v>
      </c>
      <c r="AD7" s="193">
        <f t="shared" si="12"/>
        <v>0</v>
      </c>
    </row>
    <row r="8" spans="1:30" x14ac:dyDescent="0.25">
      <c r="A8" s="195"/>
      <c r="B8" s="285" t="s">
        <v>133</v>
      </c>
      <c r="C8" s="286" t="str">
        <f>IF(H8="","",VLOOKUP(H8,Steuerung!$E$11:$G$17,3,FALSE))</f>
        <v>15</v>
      </c>
      <c r="D8" s="287">
        <v>45807</v>
      </c>
      <c r="E8" s="288" t="str">
        <f>IF(Stammdaten!$AE$29="2 - Vereinbarte Entgelte",IF(ISNUMBER(D8),IF(YEAR(D8)&lt;Stammdaten!$AE$28,1,IF(YEAR(D8)&gt;Stammdaten!$AE$28,12,MONTH(D8))),""),"")</f>
        <v/>
      </c>
      <c r="F8" s="287">
        <v>45838</v>
      </c>
      <c r="G8" s="288">
        <f>IF(Stammdaten!$AE$29="1 - Vereinnahmte Entgelte",IF(ISNUMBER(F8),IF(YEAR(F8)&lt;Stammdaten!$AE$28,1,IF(YEAR(F8)&gt;Stammdaten!$AE$28,12,MONTH(F8))),""),"")</f>
        <v>6</v>
      </c>
      <c r="H8" s="289" t="s">
        <v>320</v>
      </c>
      <c r="I8" s="290">
        <v>800</v>
      </c>
      <c r="J8" s="291">
        <v>0.19</v>
      </c>
      <c r="K8" s="292">
        <f t="shared" si="1"/>
        <v>152</v>
      </c>
      <c r="L8" s="293">
        <f t="shared" si="7"/>
        <v>952</v>
      </c>
      <c r="M8" s="307"/>
      <c r="N8" s="281">
        <f>+IF(Stammdaten!$AE$30="1 - Ja",Einnahmen!I8,Einnahmen!L8)</f>
        <v>800</v>
      </c>
      <c r="O8" s="282">
        <f>+IF(Stammdaten!$AE$30="1 - Ja",K8,0)</f>
        <v>152</v>
      </c>
      <c r="P8" s="283"/>
      <c r="Q8" s="284" t="str">
        <f t="shared" si="8"/>
        <v/>
      </c>
      <c r="U8" s="193">
        <f t="shared" si="2"/>
        <v>1</v>
      </c>
      <c r="V8" s="193">
        <f t="shared" si="3"/>
        <v>1</v>
      </c>
      <c r="W8" s="193">
        <f t="shared" si="4"/>
        <v>1</v>
      </c>
      <c r="X8" s="193">
        <f t="shared" si="5"/>
        <v>1</v>
      </c>
      <c r="Y8" s="193">
        <f t="shared" si="6"/>
        <v>1</v>
      </c>
      <c r="Z8" s="193"/>
      <c r="AA8" s="193">
        <f t="shared" si="9"/>
        <v>5</v>
      </c>
      <c r="AB8" s="193">
        <f t="shared" si="10"/>
        <v>5</v>
      </c>
      <c r="AC8" s="193">
        <f t="shared" si="11"/>
        <v>1</v>
      </c>
      <c r="AD8" s="193">
        <f t="shared" si="12"/>
        <v>0</v>
      </c>
    </row>
    <row r="9" spans="1:30" x14ac:dyDescent="0.25">
      <c r="A9" s="195"/>
      <c r="B9" s="285" t="s">
        <v>5</v>
      </c>
      <c r="C9" s="286" t="str">
        <f>IF(H9="","",VLOOKUP(H9,Steuerung!$E$11:$G$17,3,FALSE))</f>
        <v>15</v>
      </c>
      <c r="D9" s="287">
        <v>45868</v>
      </c>
      <c r="E9" s="288" t="str">
        <f>IF(Stammdaten!$AE$29="2 - Vereinbarte Entgelte",IF(ISNUMBER(D9),IF(YEAR(D9)&lt;Stammdaten!$AE$28,1,IF(YEAR(D9)&gt;Stammdaten!$AE$28,12,MONTH(D9))),""),"")</f>
        <v/>
      </c>
      <c r="F9" s="287">
        <v>45899</v>
      </c>
      <c r="G9" s="288">
        <f>IF(Stammdaten!$AE$29="1 - Vereinnahmte Entgelte",IF(ISNUMBER(F9),IF(YEAR(F9)&lt;Stammdaten!$AE$28,1,IF(YEAR(F9)&gt;Stammdaten!$AE$28,12,MONTH(F9))),""),"")</f>
        <v>8</v>
      </c>
      <c r="H9" s="289" t="s">
        <v>320</v>
      </c>
      <c r="I9" s="290">
        <v>1750</v>
      </c>
      <c r="J9" s="291">
        <v>0.19</v>
      </c>
      <c r="K9" s="292">
        <f t="shared" si="1"/>
        <v>332.5</v>
      </c>
      <c r="L9" s="293">
        <f t="shared" si="7"/>
        <v>2082.5</v>
      </c>
      <c r="M9" s="307"/>
      <c r="N9" s="281">
        <f>+IF(Stammdaten!$AE$30="1 - Ja",Einnahmen!I9,Einnahmen!L9)</f>
        <v>1750</v>
      </c>
      <c r="O9" s="282">
        <f>+IF(Stammdaten!$AE$30="1 - Ja",K9,0)</f>
        <v>332.5</v>
      </c>
      <c r="P9" s="283"/>
      <c r="Q9" s="284" t="str">
        <f t="shared" si="8"/>
        <v/>
      </c>
      <c r="U9" s="193">
        <f t="shared" si="2"/>
        <v>1</v>
      </c>
      <c r="V9" s="193">
        <f t="shared" si="3"/>
        <v>1</v>
      </c>
      <c r="W9" s="193">
        <f t="shared" si="4"/>
        <v>1</v>
      </c>
      <c r="X9" s="193">
        <f t="shared" si="5"/>
        <v>1</v>
      </c>
      <c r="Y9" s="193">
        <f t="shared" si="6"/>
        <v>1</v>
      </c>
      <c r="Z9" s="193"/>
      <c r="AA9" s="193">
        <f t="shared" si="9"/>
        <v>5</v>
      </c>
      <c r="AB9" s="193">
        <f t="shared" si="10"/>
        <v>5</v>
      </c>
      <c r="AC9" s="193">
        <f t="shared" si="11"/>
        <v>1</v>
      </c>
      <c r="AD9" s="193">
        <f t="shared" si="12"/>
        <v>0</v>
      </c>
    </row>
    <row r="10" spans="1:30" x14ac:dyDescent="0.25">
      <c r="A10" s="195"/>
      <c r="B10" s="285" t="s">
        <v>6</v>
      </c>
      <c r="C10" s="286" t="str">
        <f>IF(H10="","",VLOOKUP(H10,Steuerung!$E$11:$G$17,3,FALSE))</f>
        <v>15</v>
      </c>
      <c r="D10" s="287">
        <v>45901</v>
      </c>
      <c r="E10" s="288" t="str">
        <f>IF(Stammdaten!$AE$29="2 - Vereinbarte Entgelte",IF(ISNUMBER(D10),IF(YEAR(D10)&lt;Stammdaten!$AE$28,1,IF(YEAR(D10)&gt;Stammdaten!$AE$28,12,MONTH(D10))),""),"")</f>
        <v/>
      </c>
      <c r="F10" s="287">
        <v>45930</v>
      </c>
      <c r="G10" s="288">
        <f>IF(Stammdaten!$AE$29="1 - Vereinnahmte Entgelte",IF(ISNUMBER(F10),IF(YEAR(F10)&lt;Stammdaten!$AE$28,1,IF(YEAR(F10)&gt;Stammdaten!$AE$28,12,MONTH(F10))),""),"")</f>
        <v>9</v>
      </c>
      <c r="H10" s="289" t="s">
        <v>320</v>
      </c>
      <c r="I10" s="290">
        <v>2500</v>
      </c>
      <c r="J10" s="291">
        <v>0.19</v>
      </c>
      <c r="K10" s="292">
        <f t="shared" si="1"/>
        <v>475</v>
      </c>
      <c r="L10" s="293">
        <f t="shared" si="7"/>
        <v>2975</v>
      </c>
      <c r="M10" s="307"/>
      <c r="N10" s="281">
        <f>+IF(Stammdaten!$AE$30="1 - Ja",Einnahmen!I10,Einnahmen!L10)</f>
        <v>2500</v>
      </c>
      <c r="O10" s="282">
        <f>+IF(Stammdaten!$AE$30="1 - Ja",K10,0)</f>
        <v>475</v>
      </c>
      <c r="P10" s="283"/>
      <c r="Q10" s="284" t="str">
        <f t="shared" si="8"/>
        <v/>
      </c>
      <c r="U10" s="193">
        <f t="shared" si="2"/>
        <v>1</v>
      </c>
      <c r="V10" s="193">
        <f t="shared" si="3"/>
        <v>1</v>
      </c>
      <c r="W10" s="193">
        <f t="shared" si="4"/>
        <v>1</v>
      </c>
      <c r="X10" s="193">
        <f t="shared" si="5"/>
        <v>1</v>
      </c>
      <c r="Y10" s="193">
        <f t="shared" si="6"/>
        <v>1</v>
      </c>
      <c r="Z10" s="193"/>
      <c r="AA10" s="193">
        <f t="shared" si="9"/>
        <v>5</v>
      </c>
      <c r="AB10" s="193">
        <f t="shared" si="10"/>
        <v>5</v>
      </c>
      <c r="AC10" s="193">
        <f t="shared" si="11"/>
        <v>1</v>
      </c>
      <c r="AD10" s="193">
        <f t="shared" si="12"/>
        <v>0</v>
      </c>
    </row>
    <row r="11" spans="1:30" x14ac:dyDescent="0.25">
      <c r="A11" s="195"/>
      <c r="B11" s="285" t="s">
        <v>7</v>
      </c>
      <c r="C11" s="286" t="str">
        <f>IF(H11="","",VLOOKUP(H11,Steuerung!$E$11:$G$17,3,FALSE))</f>
        <v>15</v>
      </c>
      <c r="D11" s="287">
        <v>45950</v>
      </c>
      <c r="E11" s="288" t="str">
        <f>IF(Stammdaten!$AE$29="2 - Vereinbarte Entgelte",IF(ISNUMBER(D11),IF(YEAR(D11)&lt;Stammdaten!$AE$28,1,IF(YEAR(D11)&gt;Stammdaten!$AE$28,12,MONTH(D11))),""),"")</f>
        <v/>
      </c>
      <c r="F11" s="287">
        <v>45960</v>
      </c>
      <c r="G11" s="288">
        <f>IF(Stammdaten!$AE$29="1 - Vereinnahmte Entgelte",IF(ISNUMBER(F11),IF(YEAR(F11)&lt;Stammdaten!$AE$28,1,IF(YEAR(F11)&gt;Stammdaten!$AE$28,12,MONTH(F11))),""),"")</f>
        <v>10</v>
      </c>
      <c r="H11" s="289" t="s">
        <v>320</v>
      </c>
      <c r="I11" s="290">
        <v>1111</v>
      </c>
      <c r="J11" s="291">
        <v>0.19</v>
      </c>
      <c r="K11" s="292">
        <f t="shared" si="1"/>
        <v>211.09</v>
      </c>
      <c r="L11" s="293">
        <f t="shared" si="7"/>
        <v>1322.09</v>
      </c>
      <c r="M11" s="307"/>
      <c r="N11" s="281">
        <f>+IF(Stammdaten!$AE$30="1 - Ja",Einnahmen!I11,Einnahmen!L11)</f>
        <v>1111</v>
      </c>
      <c r="O11" s="282">
        <f>+IF(Stammdaten!$AE$30="1 - Ja",K11,0)</f>
        <v>211.09</v>
      </c>
      <c r="P11" s="283"/>
      <c r="Q11" s="284" t="str">
        <f t="shared" si="8"/>
        <v/>
      </c>
      <c r="U11" s="193">
        <f t="shared" si="2"/>
        <v>1</v>
      </c>
      <c r="V11" s="193">
        <f t="shared" si="3"/>
        <v>1</v>
      </c>
      <c r="W11" s="193">
        <f t="shared" si="4"/>
        <v>1</v>
      </c>
      <c r="X11" s="193">
        <f t="shared" si="5"/>
        <v>1</v>
      </c>
      <c r="Y11" s="193">
        <f t="shared" si="6"/>
        <v>1</v>
      </c>
      <c r="Z11" s="193"/>
      <c r="AA11" s="193">
        <f t="shared" si="9"/>
        <v>5</v>
      </c>
      <c r="AB11" s="193">
        <f t="shared" si="10"/>
        <v>5</v>
      </c>
      <c r="AC11" s="193">
        <f t="shared" si="11"/>
        <v>1</v>
      </c>
      <c r="AD11" s="193">
        <f t="shared" si="12"/>
        <v>0</v>
      </c>
    </row>
    <row r="12" spans="1:30" x14ac:dyDescent="0.25">
      <c r="A12" s="195"/>
      <c r="B12" s="285" t="s">
        <v>9</v>
      </c>
      <c r="C12" s="286" t="str">
        <f>IF(H12="","",VLOOKUP(H12,Steuerung!$E$11:$G$17,3,FALSE))</f>
        <v>15</v>
      </c>
      <c r="D12" s="287">
        <v>45976</v>
      </c>
      <c r="E12" s="288" t="str">
        <f>IF(Stammdaten!$AE$29="2 - Vereinbarte Entgelte",IF(ISNUMBER(D12),IF(YEAR(D12)&lt;Stammdaten!$AE$28,1,IF(YEAR(D12)&gt;Stammdaten!$AE$28,12,MONTH(D12))),""),"")</f>
        <v/>
      </c>
      <c r="F12" s="287">
        <v>45992</v>
      </c>
      <c r="G12" s="288">
        <f>IF(Stammdaten!$AE$29="1 - Vereinnahmte Entgelte",IF(ISNUMBER(F12),IF(YEAR(F12)&lt;Stammdaten!$AE$28,1,IF(YEAR(F12)&gt;Stammdaten!$AE$28,12,MONTH(F12))),""),"")</f>
        <v>12</v>
      </c>
      <c r="H12" s="289" t="s">
        <v>320</v>
      </c>
      <c r="I12" s="290">
        <v>1980</v>
      </c>
      <c r="J12" s="291">
        <v>0.19</v>
      </c>
      <c r="K12" s="292">
        <f t="shared" si="1"/>
        <v>376.2</v>
      </c>
      <c r="L12" s="293">
        <f t="shared" si="7"/>
        <v>2356.1999999999998</v>
      </c>
      <c r="M12" s="307"/>
      <c r="N12" s="281">
        <f>+IF(Stammdaten!$AE$30="1 - Ja",Einnahmen!I12,Einnahmen!L12)</f>
        <v>1980</v>
      </c>
      <c r="O12" s="282">
        <f>+IF(Stammdaten!$AE$30="1 - Ja",K12,0)</f>
        <v>376.2</v>
      </c>
      <c r="P12" s="283"/>
      <c r="Q12" s="284" t="str">
        <f t="shared" si="8"/>
        <v/>
      </c>
      <c r="U12" s="193">
        <f t="shared" si="2"/>
        <v>1</v>
      </c>
      <c r="V12" s="193">
        <f t="shared" si="3"/>
        <v>1</v>
      </c>
      <c r="W12" s="193">
        <f t="shared" si="4"/>
        <v>1</v>
      </c>
      <c r="X12" s="193">
        <f t="shared" si="5"/>
        <v>1</v>
      </c>
      <c r="Y12" s="193">
        <f t="shared" si="6"/>
        <v>1</v>
      </c>
      <c r="Z12" s="193"/>
      <c r="AA12" s="193">
        <f t="shared" si="9"/>
        <v>5</v>
      </c>
      <c r="AB12" s="193">
        <f t="shared" si="10"/>
        <v>5</v>
      </c>
      <c r="AC12" s="193">
        <f t="shared" si="11"/>
        <v>1</v>
      </c>
      <c r="AD12" s="193">
        <f t="shared" si="12"/>
        <v>0</v>
      </c>
    </row>
    <row r="13" spans="1:30" x14ac:dyDescent="0.25">
      <c r="A13" s="195"/>
      <c r="B13" s="285" t="s">
        <v>11</v>
      </c>
      <c r="C13" s="286" t="str">
        <f>IF(H13="","",VLOOKUP(H13,Steuerung!$E$11:$G$17,3,FALSE))</f>
        <v>15</v>
      </c>
      <c r="D13" s="287">
        <v>46006</v>
      </c>
      <c r="E13" s="288" t="str">
        <f>IF(Stammdaten!$AE$29="2 - Vereinbarte Entgelte",IF(ISNUMBER(D13),IF(YEAR(D13)&lt;Stammdaten!$AE$28,1,IF(YEAR(D13)&gt;Stammdaten!$AE$28,12,MONTH(D13))),""),"")</f>
        <v/>
      </c>
      <c r="F13" s="287">
        <v>46023</v>
      </c>
      <c r="G13" s="288">
        <f>IF(Stammdaten!$AE$29="1 - Vereinnahmte Entgelte",IF(ISNUMBER(F13),IF(YEAR(F13)&lt;Stammdaten!$AE$28,1,IF(YEAR(F13)&gt;Stammdaten!$AE$28,12,MONTH(F13))),""),"")</f>
        <v>12</v>
      </c>
      <c r="H13" s="289" t="s">
        <v>320</v>
      </c>
      <c r="I13" s="290">
        <v>777</v>
      </c>
      <c r="J13" s="291">
        <v>0.19</v>
      </c>
      <c r="K13" s="292">
        <f t="shared" si="1"/>
        <v>147.63</v>
      </c>
      <c r="L13" s="293">
        <f t="shared" si="7"/>
        <v>924.63</v>
      </c>
      <c r="M13" s="307"/>
      <c r="N13" s="281">
        <f>+IF(Stammdaten!$AE$30="1 - Ja",Einnahmen!I13,Einnahmen!L13)</f>
        <v>777</v>
      </c>
      <c r="O13" s="282">
        <f>+IF(Stammdaten!$AE$30="1 - Ja",K13,0)</f>
        <v>147.63</v>
      </c>
      <c r="P13" s="283"/>
      <c r="Q13" s="284" t="str">
        <f t="shared" si="8"/>
        <v/>
      </c>
      <c r="U13" s="193">
        <f t="shared" si="2"/>
        <v>1</v>
      </c>
      <c r="V13" s="193">
        <f t="shared" si="3"/>
        <v>1</v>
      </c>
      <c r="W13" s="193">
        <f t="shared" si="4"/>
        <v>1</v>
      </c>
      <c r="X13" s="193">
        <f t="shared" si="5"/>
        <v>1</v>
      </c>
      <c r="Y13" s="193">
        <f t="shared" si="6"/>
        <v>1</v>
      </c>
      <c r="Z13" s="193"/>
      <c r="AA13" s="193">
        <f t="shared" si="9"/>
        <v>5</v>
      </c>
      <c r="AB13" s="193">
        <f t="shared" si="10"/>
        <v>5</v>
      </c>
      <c r="AC13" s="193">
        <f t="shared" si="11"/>
        <v>1</v>
      </c>
      <c r="AD13" s="193">
        <f t="shared" si="12"/>
        <v>0</v>
      </c>
    </row>
    <row r="14" spans="1:30" x14ac:dyDescent="0.25">
      <c r="B14" s="285" t="s">
        <v>12</v>
      </c>
      <c r="C14" s="286" t="str">
        <f>IF(H14="","",VLOOKUP(H14,Steuerung!$E$11:$G$17,3,FALSE))</f>
        <v>15</v>
      </c>
      <c r="D14" s="287">
        <v>46006</v>
      </c>
      <c r="E14" s="288" t="str">
        <f>IF(Stammdaten!$AE$29="2 - Vereinbarte Entgelte",IF(ISNUMBER(D14),IF(YEAR(D14)&lt;Stammdaten!$AE$28,1,IF(YEAR(D14)&gt;Stammdaten!$AE$28,12,MONTH(D14))),""),"")</f>
        <v/>
      </c>
      <c r="F14" s="287">
        <v>46371</v>
      </c>
      <c r="G14" s="288">
        <f>IF(Stammdaten!$AE$29="1 - Vereinnahmte Entgelte",IF(ISNUMBER(F14),IF(YEAR(F14)&lt;Stammdaten!$AE$28,1,IF(YEAR(F14)&gt;Stammdaten!$AE$28,12,MONTH(F14))),""),"")</f>
        <v>12</v>
      </c>
      <c r="H14" s="289" t="s">
        <v>320</v>
      </c>
      <c r="I14" s="290">
        <v>1250</v>
      </c>
      <c r="J14" s="291">
        <v>0.19</v>
      </c>
      <c r="K14" s="292">
        <f t="shared" si="1"/>
        <v>237.5</v>
      </c>
      <c r="L14" s="293">
        <f t="shared" si="7"/>
        <v>1487.5</v>
      </c>
      <c r="M14" s="307"/>
      <c r="N14" s="281">
        <f>+IF(Stammdaten!$AE$30="1 - Ja",Einnahmen!I14,Einnahmen!L14)</f>
        <v>1250</v>
      </c>
      <c r="O14" s="282">
        <f>+IF(Stammdaten!$AE$30="1 - Ja",K14,0)</f>
        <v>237.5</v>
      </c>
      <c r="P14" s="283"/>
      <c r="Q14" s="284" t="str">
        <f t="shared" si="8"/>
        <v/>
      </c>
      <c r="U14" s="193">
        <f t="shared" si="2"/>
        <v>1</v>
      </c>
      <c r="V14" s="193">
        <f t="shared" si="3"/>
        <v>1</v>
      </c>
      <c r="W14" s="193">
        <f t="shared" si="4"/>
        <v>1</v>
      </c>
      <c r="X14" s="193">
        <f t="shared" si="5"/>
        <v>1</v>
      </c>
      <c r="Y14" s="193">
        <f t="shared" si="6"/>
        <v>1</v>
      </c>
      <c r="Z14" s="193"/>
      <c r="AA14" s="193">
        <f t="shared" si="9"/>
        <v>5</v>
      </c>
      <c r="AB14" s="193">
        <f t="shared" si="10"/>
        <v>5</v>
      </c>
      <c r="AC14" s="193">
        <f t="shared" si="11"/>
        <v>1</v>
      </c>
      <c r="AD14" s="193">
        <f t="shared" si="12"/>
        <v>0</v>
      </c>
    </row>
    <row r="15" spans="1:30" x14ac:dyDescent="0.25">
      <c r="B15" s="285" t="s">
        <v>157</v>
      </c>
      <c r="C15" s="286" t="str">
        <f>IF(H15="","",VLOOKUP(H15,Steuerung!$E$11:$G$17,3,FALSE))</f>
        <v>15</v>
      </c>
      <c r="D15" s="287">
        <v>45809</v>
      </c>
      <c r="E15" s="288" t="str">
        <f>IF(Stammdaten!$AE$29="2 - Vereinbarte Entgelte",IF(ISNUMBER(D15),IF(YEAR(D15)&lt;Stammdaten!$AE$28,1,IF(YEAR(D15)&gt;Stammdaten!$AE$28,12,MONTH(D15))),""),"")</f>
        <v/>
      </c>
      <c r="F15" s="287">
        <v>45809</v>
      </c>
      <c r="G15" s="288">
        <f>IF(Stammdaten!$AE$29="1 - Vereinnahmte Entgelte",IF(ISNUMBER(F15),IF(YEAR(F15)&lt;Stammdaten!$AE$28,1,IF(YEAR(F15)&gt;Stammdaten!$AE$28,12,MONTH(F15))),""),"")</f>
        <v>6</v>
      </c>
      <c r="H15" s="289" t="s">
        <v>320</v>
      </c>
      <c r="I15" s="290">
        <v>1800</v>
      </c>
      <c r="J15" s="291">
        <v>0.19</v>
      </c>
      <c r="K15" s="292">
        <f t="shared" si="1"/>
        <v>342</v>
      </c>
      <c r="L15" s="293">
        <f t="shared" ref="L15:L49" si="13">+IF(AND(ISNUMBER(I15),ISNUMBER(K15)),I15+K15,"")</f>
        <v>2142</v>
      </c>
      <c r="M15" s="307"/>
      <c r="N15" s="281">
        <f>+IF(Stammdaten!$AE$30="1 - Ja",Einnahmen!I15,Einnahmen!L15)</f>
        <v>1800</v>
      </c>
      <c r="O15" s="282">
        <f>+IF(Stammdaten!$AE$30="1 - Ja",K15,0)</f>
        <v>342</v>
      </c>
      <c r="P15" s="283"/>
      <c r="Q15" s="284" t="str">
        <f t="shared" si="8"/>
        <v/>
      </c>
      <c r="U15" s="193">
        <f t="shared" si="2"/>
        <v>1</v>
      </c>
      <c r="V15" s="193">
        <f t="shared" si="3"/>
        <v>1</v>
      </c>
      <c r="W15" s="193">
        <f t="shared" si="4"/>
        <v>1</v>
      </c>
      <c r="X15" s="193">
        <f t="shared" si="5"/>
        <v>1</v>
      </c>
      <c r="Y15" s="193">
        <f t="shared" si="6"/>
        <v>1</v>
      </c>
      <c r="Z15" s="193"/>
      <c r="AA15" s="193">
        <f t="shared" ref="AA15:AA50" si="14">+SUM(U15:Z15)</f>
        <v>5</v>
      </c>
      <c r="AB15" s="193">
        <f t="shared" si="10"/>
        <v>5</v>
      </c>
      <c r="AC15" s="193">
        <f t="shared" ref="AC15:AC50" si="15">+IF(AA15=AB15,1,0)</f>
        <v>1</v>
      </c>
      <c r="AD15" s="193">
        <f t="shared" si="12"/>
        <v>0</v>
      </c>
    </row>
    <row r="16" spans="1:30" x14ac:dyDescent="0.25">
      <c r="B16" s="285" t="s">
        <v>160</v>
      </c>
      <c r="C16" s="286" t="str">
        <f>IF(H16="","",VLOOKUP(H16,Steuerung!$E$11:$G$17,3,FALSE))</f>
        <v>15</v>
      </c>
      <c r="D16" s="287">
        <v>45853</v>
      </c>
      <c r="E16" s="288" t="str">
        <f>IF(Stammdaten!$AE$29="2 - Vereinbarte Entgelte",IF(ISNUMBER(D16),IF(YEAR(D16)&lt;Stammdaten!$AE$28,1,IF(YEAR(D16)&gt;Stammdaten!$AE$28,12,MONTH(D16))),""),"")</f>
        <v/>
      </c>
      <c r="F16" s="287">
        <v>45853</v>
      </c>
      <c r="G16" s="288">
        <f>IF(Stammdaten!$AE$29="1 - Vereinnahmte Entgelte",IF(ISNUMBER(F16),IF(YEAR(F16)&lt;Stammdaten!$AE$28,1,IF(YEAR(F16)&gt;Stammdaten!$AE$28,12,MONTH(F16))),""),"")</f>
        <v>7</v>
      </c>
      <c r="H16" s="289" t="s">
        <v>320</v>
      </c>
      <c r="I16" s="290">
        <v>120</v>
      </c>
      <c r="J16" s="291">
        <v>0.19</v>
      </c>
      <c r="K16" s="292">
        <f t="shared" si="1"/>
        <v>22.8</v>
      </c>
      <c r="L16" s="293">
        <f t="shared" si="13"/>
        <v>142.80000000000001</v>
      </c>
      <c r="M16" s="307"/>
      <c r="N16" s="281">
        <f>+IF(Stammdaten!$AE$30="1 - Ja",Einnahmen!I16,Einnahmen!L16)</f>
        <v>120</v>
      </c>
      <c r="O16" s="282">
        <f>+IF(Stammdaten!$AE$30="1 - Ja",K16,0)</f>
        <v>22.8</v>
      </c>
      <c r="P16" s="283"/>
      <c r="Q16" s="284" t="str">
        <f t="shared" si="8"/>
        <v/>
      </c>
      <c r="U16" s="193">
        <f t="shared" si="2"/>
        <v>1</v>
      </c>
      <c r="V16" s="193">
        <f t="shared" si="3"/>
        <v>1</v>
      </c>
      <c r="W16" s="193">
        <f t="shared" si="4"/>
        <v>1</v>
      </c>
      <c r="X16" s="193">
        <f t="shared" si="5"/>
        <v>1</v>
      </c>
      <c r="Y16" s="193">
        <f t="shared" si="6"/>
        <v>1</v>
      </c>
      <c r="Z16" s="193"/>
      <c r="AA16" s="193">
        <f t="shared" si="14"/>
        <v>5</v>
      </c>
      <c r="AB16" s="193">
        <f t="shared" si="10"/>
        <v>5</v>
      </c>
      <c r="AC16" s="193">
        <f t="shared" si="15"/>
        <v>1</v>
      </c>
      <c r="AD16" s="193">
        <f t="shared" si="12"/>
        <v>0</v>
      </c>
    </row>
    <row r="17" spans="2:30" x14ac:dyDescent="0.25">
      <c r="B17" s="285" t="s">
        <v>59</v>
      </c>
      <c r="C17" s="286" t="str">
        <f>IF(H17="","",VLOOKUP(H17,Steuerung!$E$11:$G$17,3,FALSE))</f>
        <v>15</v>
      </c>
      <c r="D17" s="287">
        <v>45884</v>
      </c>
      <c r="E17" s="288" t="str">
        <f>IF(Stammdaten!$AE$29="2 - Vereinbarte Entgelte",IF(ISNUMBER(D17),IF(YEAR(D17)&lt;Stammdaten!$AE$28,1,IF(YEAR(D17)&gt;Stammdaten!$AE$28,12,MONTH(D17))),""),"")</f>
        <v/>
      </c>
      <c r="F17" s="287">
        <v>45915</v>
      </c>
      <c r="G17" s="288">
        <f>IF(Stammdaten!$AE$29="1 - Vereinnahmte Entgelte",IF(ISNUMBER(F17),IF(YEAR(F17)&lt;Stammdaten!$AE$28,1,IF(YEAR(F17)&gt;Stammdaten!$AE$28,12,MONTH(F17))),""),"")</f>
        <v>9</v>
      </c>
      <c r="H17" s="289" t="s">
        <v>320</v>
      </c>
      <c r="I17" s="290">
        <v>270</v>
      </c>
      <c r="J17" s="291">
        <v>0.19</v>
      </c>
      <c r="K17" s="292">
        <f t="shared" si="1"/>
        <v>51.3</v>
      </c>
      <c r="L17" s="293">
        <f t="shared" si="13"/>
        <v>321.3</v>
      </c>
      <c r="M17" s="307"/>
      <c r="N17" s="281">
        <f>+IF(Stammdaten!$AE$30="1 - Ja",Einnahmen!I17,Einnahmen!L17)</f>
        <v>270</v>
      </c>
      <c r="O17" s="282">
        <f>+IF(Stammdaten!$AE$30="1 - Ja",K17,0)</f>
        <v>51.3</v>
      </c>
      <c r="P17" s="283"/>
      <c r="Q17" s="284" t="str">
        <f t="shared" si="8"/>
        <v/>
      </c>
      <c r="U17" s="193">
        <f t="shared" si="2"/>
        <v>1</v>
      </c>
      <c r="V17" s="193">
        <f t="shared" si="3"/>
        <v>1</v>
      </c>
      <c r="W17" s="193">
        <f t="shared" si="4"/>
        <v>1</v>
      </c>
      <c r="X17" s="193">
        <f t="shared" si="5"/>
        <v>1</v>
      </c>
      <c r="Y17" s="193">
        <f t="shared" si="6"/>
        <v>1</v>
      </c>
      <c r="Z17" s="193"/>
      <c r="AA17" s="193">
        <f t="shared" si="14"/>
        <v>5</v>
      </c>
      <c r="AB17" s="193">
        <f t="shared" si="10"/>
        <v>5</v>
      </c>
      <c r="AC17" s="193">
        <f t="shared" si="15"/>
        <v>1</v>
      </c>
      <c r="AD17" s="193">
        <f t="shared" si="12"/>
        <v>0</v>
      </c>
    </row>
    <row r="18" spans="2:30" x14ac:dyDescent="0.25">
      <c r="B18" s="285" t="s">
        <v>162</v>
      </c>
      <c r="C18" s="286" t="str">
        <f>IF(H18="","",VLOOKUP(H18,Steuerung!$E$11:$G$17,3,FALSE))</f>
        <v>20</v>
      </c>
      <c r="D18" s="287">
        <v>45706</v>
      </c>
      <c r="E18" s="288" t="str">
        <f>IF(Stammdaten!$AE$29="2 - Vereinbarte Entgelte",IF(ISNUMBER(D18),IF(YEAR(D18)&lt;Stammdaten!$AE$28,1,IF(YEAR(D18)&gt;Stammdaten!$AE$28,12,MONTH(D18))),""),"")</f>
        <v/>
      </c>
      <c r="F18" s="287">
        <v>45706</v>
      </c>
      <c r="G18" s="288">
        <f>IF(Stammdaten!$AE$29="1 - Vereinnahmte Entgelte",IF(ISNUMBER(F18),IF(YEAR(F18)&lt;Stammdaten!$AE$28,1,IF(YEAR(F18)&gt;Stammdaten!$AE$28,12,MONTH(F18))),""),"")</f>
        <v>2</v>
      </c>
      <c r="H18" s="289" t="s">
        <v>368</v>
      </c>
      <c r="I18" s="290">
        <v>125</v>
      </c>
      <c r="J18" s="291">
        <v>0</v>
      </c>
      <c r="K18" s="292">
        <f t="shared" si="1"/>
        <v>0</v>
      </c>
      <c r="L18" s="293">
        <f t="shared" si="13"/>
        <v>125</v>
      </c>
      <c r="M18" s="307"/>
      <c r="N18" s="281">
        <f>+IF(Stammdaten!$AE$30="1 - Ja",Einnahmen!I18,Einnahmen!L18)</f>
        <v>125</v>
      </c>
      <c r="O18" s="282">
        <f>+IF(Stammdaten!$AE$30="1 - Ja",K18,0)</f>
        <v>0</v>
      </c>
      <c r="P18" s="283"/>
      <c r="Q18" s="284" t="str">
        <f t="shared" si="8"/>
        <v/>
      </c>
      <c r="U18" s="193">
        <f t="shared" si="2"/>
        <v>1</v>
      </c>
      <c r="V18" s="193">
        <f t="shared" si="3"/>
        <v>1</v>
      </c>
      <c r="W18" s="193">
        <f t="shared" si="4"/>
        <v>1</v>
      </c>
      <c r="X18" s="193">
        <f t="shared" si="5"/>
        <v>1</v>
      </c>
      <c r="Y18" s="193">
        <f t="shared" si="6"/>
        <v>1</v>
      </c>
      <c r="Z18" s="193"/>
      <c r="AA18" s="193">
        <f t="shared" si="14"/>
        <v>5</v>
      </c>
      <c r="AB18" s="193">
        <f t="shared" si="10"/>
        <v>5</v>
      </c>
      <c r="AC18" s="193">
        <f t="shared" si="15"/>
        <v>1</v>
      </c>
      <c r="AD18" s="193">
        <f t="shared" si="12"/>
        <v>0</v>
      </c>
    </row>
    <row r="19" spans="2:30" x14ac:dyDescent="0.25">
      <c r="B19" s="285"/>
      <c r="C19" s="286" t="str">
        <f>IF(H19="","",VLOOKUP(H19,Steuerung!$E$11:$G$17,3,FALSE))</f>
        <v/>
      </c>
      <c r="D19" s="287"/>
      <c r="E19" s="288" t="str">
        <f>IF(Stammdaten!$AE$29="2 - Vereinbarte Entgelte",IF(ISNUMBER(D19),IF(YEAR(D19)&lt;Stammdaten!$AE$28,1,IF(YEAR(D19)&gt;Stammdaten!$AE$28,12,MONTH(D19))),""),"")</f>
        <v/>
      </c>
      <c r="F19" s="287"/>
      <c r="G19" s="288" t="str">
        <f>IF(Stammdaten!$AE$29="1 - Vereinnahmte Entgelte",IF(ISNUMBER(F19),IF(YEAR(F19)&lt;Stammdaten!$AE$28,1,IF(YEAR(F19)&gt;Stammdaten!$AE$28,12,MONTH(F19))),""),"")</f>
        <v/>
      </c>
      <c r="H19" s="289"/>
      <c r="I19" s="290"/>
      <c r="J19" s="291"/>
      <c r="K19" s="292" t="str">
        <f t="shared" si="1"/>
        <v/>
      </c>
      <c r="L19" s="293" t="str">
        <f t="shared" si="13"/>
        <v/>
      </c>
      <c r="M19" s="307"/>
      <c r="N19" s="281">
        <f>+IF(Stammdaten!$AE$30="1 - Ja",Einnahmen!I19,Einnahmen!L19)</f>
        <v>0</v>
      </c>
      <c r="O19" s="282" t="str">
        <f>+IF(Stammdaten!$AE$30="1 - Ja",K19,0)</f>
        <v/>
      </c>
      <c r="P19" s="283"/>
      <c r="Q19" s="284" t="str">
        <f t="shared" si="8"/>
        <v/>
      </c>
      <c r="U19" s="193">
        <f t="shared" si="2"/>
        <v>0</v>
      </c>
      <c r="V19" s="193">
        <f t="shared" si="3"/>
        <v>0</v>
      </c>
      <c r="W19" s="193">
        <f t="shared" si="4"/>
        <v>0</v>
      </c>
      <c r="X19" s="193">
        <f t="shared" si="5"/>
        <v>0</v>
      </c>
      <c r="Y19" s="193">
        <f t="shared" si="6"/>
        <v>0</v>
      </c>
      <c r="Z19" s="193"/>
      <c r="AA19" s="193">
        <f t="shared" si="14"/>
        <v>0</v>
      </c>
      <c r="AB19" s="193">
        <f t="shared" si="10"/>
        <v>5</v>
      </c>
      <c r="AC19" s="193">
        <f t="shared" si="15"/>
        <v>0</v>
      </c>
      <c r="AD19" s="193">
        <f t="shared" si="12"/>
        <v>0</v>
      </c>
    </row>
    <row r="20" spans="2:30" x14ac:dyDescent="0.25">
      <c r="B20" s="285"/>
      <c r="C20" s="286" t="str">
        <f>IF(H20="","",VLOOKUP(H20,Steuerung!$E$11:$G$17,3,FALSE))</f>
        <v/>
      </c>
      <c r="D20" s="287"/>
      <c r="E20" s="288" t="str">
        <f>IF(Stammdaten!$AE$29="2 - Vereinbarte Entgelte",IF(ISNUMBER(D20),IF(YEAR(D20)&lt;Stammdaten!$AE$28,1,IF(YEAR(D20)&gt;Stammdaten!$AE$28,12,MONTH(D20))),""),"")</f>
        <v/>
      </c>
      <c r="F20" s="287"/>
      <c r="G20" s="288" t="str">
        <f>IF(Stammdaten!$AE$29="1 - Vereinnahmte Entgelte",IF(ISNUMBER(F20),IF(YEAR(F20)&lt;Stammdaten!$AE$28,1,IF(YEAR(F20)&gt;Stammdaten!$AE$28,12,MONTH(F20))),""),"")</f>
        <v/>
      </c>
      <c r="H20" s="289"/>
      <c r="I20" s="290"/>
      <c r="J20" s="291"/>
      <c r="K20" s="292" t="str">
        <f t="shared" si="1"/>
        <v/>
      </c>
      <c r="L20" s="293" t="str">
        <f t="shared" si="13"/>
        <v/>
      </c>
      <c r="M20" s="307"/>
      <c r="N20" s="281">
        <f>+IF(Stammdaten!$AE$30="1 - Ja",Einnahmen!I20,Einnahmen!L20)</f>
        <v>0</v>
      </c>
      <c r="O20" s="282" t="str">
        <f>+IF(Stammdaten!$AE$30="1 - Ja",K20,0)</f>
        <v/>
      </c>
      <c r="P20" s="283"/>
      <c r="Q20" s="284" t="str">
        <f t="shared" si="8"/>
        <v/>
      </c>
      <c r="U20" s="193">
        <f t="shared" si="2"/>
        <v>0</v>
      </c>
      <c r="V20" s="193">
        <f t="shared" si="3"/>
        <v>0</v>
      </c>
      <c r="W20" s="193">
        <f t="shared" si="4"/>
        <v>0</v>
      </c>
      <c r="X20" s="193">
        <f t="shared" si="5"/>
        <v>0</v>
      </c>
      <c r="Y20" s="193">
        <f t="shared" si="6"/>
        <v>0</v>
      </c>
      <c r="Z20" s="193"/>
      <c r="AA20" s="193">
        <f t="shared" si="14"/>
        <v>0</v>
      </c>
      <c r="AB20" s="193">
        <f t="shared" si="10"/>
        <v>5</v>
      </c>
      <c r="AC20" s="193">
        <f t="shared" si="15"/>
        <v>0</v>
      </c>
      <c r="AD20" s="193">
        <f t="shared" si="12"/>
        <v>0</v>
      </c>
    </row>
    <row r="21" spans="2:30" x14ac:dyDescent="0.25">
      <c r="B21" s="285"/>
      <c r="C21" s="286" t="str">
        <f>IF(H21="","",VLOOKUP(H21,Steuerung!$E$11:$G$17,3,FALSE))</f>
        <v/>
      </c>
      <c r="D21" s="287"/>
      <c r="E21" s="288" t="str">
        <f>IF(Stammdaten!$AE$29="2 - Vereinbarte Entgelte",IF(ISNUMBER(D21),IF(YEAR(D21)&lt;Stammdaten!$AE$28,1,IF(YEAR(D21)&gt;Stammdaten!$AE$28,12,MONTH(D21))),""),"")</f>
        <v/>
      </c>
      <c r="F21" s="287"/>
      <c r="G21" s="288" t="str">
        <f>IF(Stammdaten!$AE$29="1 - Vereinnahmte Entgelte",IF(ISNUMBER(F21),IF(YEAR(F21)&lt;Stammdaten!$AE$28,1,IF(YEAR(F21)&gt;Stammdaten!$AE$28,12,MONTH(F21))),""),"")</f>
        <v/>
      </c>
      <c r="H21" s="289"/>
      <c r="I21" s="290"/>
      <c r="J21" s="291"/>
      <c r="K21" s="292" t="str">
        <f t="shared" si="1"/>
        <v/>
      </c>
      <c r="L21" s="293" t="str">
        <f t="shared" si="13"/>
        <v/>
      </c>
      <c r="M21" s="307"/>
      <c r="N21" s="281">
        <f>+IF(Stammdaten!$AE$30="1 - Ja",Einnahmen!I21,Einnahmen!L21)</f>
        <v>0</v>
      </c>
      <c r="O21" s="282" t="str">
        <f>+IF(Stammdaten!$AE$30="1 - Ja",K21,0)</f>
        <v/>
      </c>
      <c r="P21" s="283"/>
      <c r="Q21" s="284" t="str">
        <f t="shared" si="8"/>
        <v/>
      </c>
      <c r="U21" s="193">
        <f t="shared" si="2"/>
        <v>0</v>
      </c>
      <c r="V21" s="193">
        <f t="shared" si="3"/>
        <v>0</v>
      </c>
      <c r="W21" s="193">
        <f t="shared" si="4"/>
        <v>0</v>
      </c>
      <c r="X21" s="193">
        <f t="shared" si="5"/>
        <v>0</v>
      </c>
      <c r="Y21" s="193">
        <f t="shared" si="6"/>
        <v>0</v>
      </c>
      <c r="Z21" s="193"/>
      <c r="AA21" s="193">
        <f t="shared" si="14"/>
        <v>0</v>
      </c>
      <c r="AB21" s="193">
        <f t="shared" si="10"/>
        <v>5</v>
      </c>
      <c r="AC21" s="193">
        <f t="shared" si="15"/>
        <v>0</v>
      </c>
      <c r="AD21" s="193">
        <f t="shared" si="12"/>
        <v>0</v>
      </c>
    </row>
    <row r="22" spans="2:30" x14ac:dyDescent="0.25">
      <c r="B22" s="285"/>
      <c r="C22" s="286" t="str">
        <f>IF(H22="","",VLOOKUP(H22,Steuerung!$E$11:$G$17,3,FALSE))</f>
        <v/>
      </c>
      <c r="D22" s="287"/>
      <c r="E22" s="288" t="str">
        <f>IF(Stammdaten!$AE$29="2 - Vereinbarte Entgelte",IF(ISNUMBER(D22),IF(YEAR(D22)&lt;Stammdaten!$AE$28,1,IF(YEAR(D22)&gt;Stammdaten!$AE$28,12,MONTH(D22))),""),"")</f>
        <v/>
      </c>
      <c r="F22" s="287"/>
      <c r="G22" s="288" t="str">
        <f>IF(Stammdaten!$AE$29="1 - Vereinnahmte Entgelte",IF(ISNUMBER(F22),IF(YEAR(F22)&lt;Stammdaten!$AE$28,1,IF(YEAR(F22)&gt;Stammdaten!$AE$28,12,MONTH(F22))),""),"")</f>
        <v/>
      </c>
      <c r="H22" s="289"/>
      <c r="I22" s="290"/>
      <c r="J22" s="291"/>
      <c r="K22" s="292" t="str">
        <f t="shared" si="1"/>
        <v/>
      </c>
      <c r="L22" s="293" t="str">
        <f t="shared" si="13"/>
        <v/>
      </c>
      <c r="M22" s="307"/>
      <c r="N22" s="281">
        <f>+IF(Stammdaten!$AE$30="1 - Ja",Einnahmen!I22,Einnahmen!L22)</f>
        <v>0</v>
      </c>
      <c r="O22" s="282" t="str">
        <f>+IF(Stammdaten!$AE$30="1 - Ja",K22,0)</f>
        <v/>
      </c>
      <c r="P22" s="283"/>
      <c r="Q22" s="284" t="str">
        <f t="shared" si="8"/>
        <v/>
      </c>
      <c r="U22" s="193">
        <f t="shared" si="2"/>
        <v>0</v>
      </c>
      <c r="V22" s="193">
        <f t="shared" si="3"/>
        <v>0</v>
      </c>
      <c r="W22" s="193">
        <f t="shared" si="4"/>
        <v>0</v>
      </c>
      <c r="X22" s="193">
        <f t="shared" si="5"/>
        <v>0</v>
      </c>
      <c r="Y22" s="193">
        <f t="shared" si="6"/>
        <v>0</v>
      </c>
      <c r="Z22" s="193"/>
      <c r="AA22" s="193">
        <f t="shared" si="14"/>
        <v>0</v>
      </c>
      <c r="AB22" s="193">
        <f t="shared" si="10"/>
        <v>5</v>
      </c>
      <c r="AC22" s="193">
        <f t="shared" si="15"/>
        <v>0</v>
      </c>
      <c r="AD22" s="193">
        <f t="shared" si="12"/>
        <v>0</v>
      </c>
    </row>
    <row r="23" spans="2:30" x14ac:dyDescent="0.25">
      <c r="B23" s="285"/>
      <c r="C23" s="286" t="str">
        <f>IF(H23="","",VLOOKUP(H23,Steuerung!$E$11:$G$17,3,FALSE))</f>
        <v/>
      </c>
      <c r="D23" s="287"/>
      <c r="E23" s="288" t="str">
        <f>IF(Stammdaten!$AE$29="2 - Vereinbarte Entgelte",IF(ISNUMBER(D23),IF(YEAR(D23)&lt;Stammdaten!$AE$28,1,IF(YEAR(D23)&gt;Stammdaten!$AE$28,12,MONTH(D23))),""),"")</f>
        <v/>
      </c>
      <c r="F23" s="287"/>
      <c r="G23" s="288" t="str">
        <f>IF(Stammdaten!$AE$29="1 - Vereinnahmte Entgelte",IF(ISNUMBER(F23),IF(YEAR(F23)&lt;Stammdaten!$AE$28,1,IF(YEAR(F23)&gt;Stammdaten!$AE$28,12,MONTH(F23))),""),"")</f>
        <v/>
      </c>
      <c r="H23" s="289"/>
      <c r="I23" s="290"/>
      <c r="J23" s="291"/>
      <c r="K23" s="292" t="str">
        <f t="shared" si="1"/>
        <v/>
      </c>
      <c r="L23" s="293" t="str">
        <f t="shared" si="13"/>
        <v/>
      </c>
      <c r="M23" s="307"/>
      <c r="N23" s="281">
        <f>+IF(Stammdaten!$AE$30="1 - Ja",Einnahmen!I23,Einnahmen!L23)</f>
        <v>0</v>
      </c>
      <c r="O23" s="282" t="str">
        <f>+IF(Stammdaten!$AE$30="1 - Ja",K23,0)</f>
        <v/>
      </c>
      <c r="P23" s="283"/>
      <c r="Q23" s="284" t="str">
        <f t="shared" si="8"/>
        <v/>
      </c>
      <c r="U23" s="193">
        <f t="shared" si="2"/>
        <v>0</v>
      </c>
      <c r="V23" s="193">
        <f t="shared" si="3"/>
        <v>0</v>
      </c>
      <c r="W23" s="193">
        <f t="shared" si="4"/>
        <v>0</v>
      </c>
      <c r="X23" s="193">
        <f t="shared" si="5"/>
        <v>0</v>
      </c>
      <c r="Y23" s="193">
        <f t="shared" si="6"/>
        <v>0</v>
      </c>
      <c r="Z23" s="193"/>
      <c r="AA23" s="193">
        <f t="shared" si="14"/>
        <v>0</v>
      </c>
      <c r="AB23" s="193">
        <f t="shared" si="10"/>
        <v>5</v>
      </c>
      <c r="AC23" s="193">
        <f t="shared" si="15"/>
        <v>0</v>
      </c>
      <c r="AD23" s="193">
        <f t="shared" si="12"/>
        <v>0</v>
      </c>
    </row>
    <row r="24" spans="2:30" x14ac:dyDescent="0.25">
      <c r="B24" s="285"/>
      <c r="C24" s="286" t="str">
        <f>IF(H24="","",VLOOKUP(H24,Steuerung!$E$11:$G$17,3,FALSE))</f>
        <v/>
      </c>
      <c r="D24" s="287"/>
      <c r="E24" s="288" t="str">
        <f>IF(Stammdaten!$AE$29="2 - Vereinbarte Entgelte",IF(ISNUMBER(D24),IF(YEAR(D24)&lt;Stammdaten!$AE$28,1,IF(YEAR(D24)&gt;Stammdaten!$AE$28,12,MONTH(D24))),""),"")</f>
        <v/>
      </c>
      <c r="F24" s="287"/>
      <c r="G24" s="288" t="str">
        <f>IF(Stammdaten!$AE$29="1 - Vereinnahmte Entgelte",IF(ISNUMBER(F24),IF(YEAR(F24)&lt;Stammdaten!$AE$28,1,IF(YEAR(F24)&gt;Stammdaten!$AE$28,12,MONTH(F24))),""),"")</f>
        <v/>
      </c>
      <c r="H24" s="289"/>
      <c r="I24" s="290"/>
      <c r="J24" s="291"/>
      <c r="K24" s="292" t="str">
        <f t="shared" si="1"/>
        <v/>
      </c>
      <c r="L24" s="293" t="str">
        <f t="shared" si="13"/>
        <v/>
      </c>
      <c r="M24" s="307"/>
      <c r="N24" s="281">
        <f>+IF(Stammdaten!$AE$30="1 - Ja",Einnahmen!I24,Einnahmen!L24)</f>
        <v>0</v>
      </c>
      <c r="O24" s="282" t="str">
        <f>+IF(Stammdaten!$AE$30="1 - Ja",K24,0)</f>
        <v/>
      </c>
      <c r="P24" s="283"/>
      <c r="Q24" s="284" t="str">
        <f t="shared" si="8"/>
        <v/>
      </c>
      <c r="U24" s="193">
        <f t="shared" si="2"/>
        <v>0</v>
      </c>
      <c r="V24" s="193">
        <f t="shared" si="3"/>
        <v>0</v>
      </c>
      <c r="W24" s="193">
        <f t="shared" si="4"/>
        <v>0</v>
      </c>
      <c r="X24" s="193">
        <f t="shared" si="5"/>
        <v>0</v>
      </c>
      <c r="Y24" s="193">
        <f t="shared" si="6"/>
        <v>0</v>
      </c>
      <c r="Z24" s="193"/>
      <c r="AA24" s="193">
        <f t="shared" si="14"/>
        <v>0</v>
      </c>
      <c r="AB24" s="193">
        <f t="shared" si="10"/>
        <v>5</v>
      </c>
      <c r="AC24" s="193">
        <f t="shared" si="15"/>
        <v>0</v>
      </c>
      <c r="AD24" s="193">
        <f t="shared" si="12"/>
        <v>0</v>
      </c>
    </row>
    <row r="25" spans="2:30" x14ac:dyDescent="0.25">
      <c r="B25" s="285"/>
      <c r="C25" s="286" t="str">
        <f>IF(H25="","",VLOOKUP(H25,Steuerung!$E$11:$G$17,3,FALSE))</f>
        <v/>
      </c>
      <c r="D25" s="287"/>
      <c r="E25" s="288" t="str">
        <f>IF(Stammdaten!$AE$29="2 - Vereinbarte Entgelte",IF(ISNUMBER(D25),IF(YEAR(D25)&lt;Stammdaten!$AE$28,1,IF(YEAR(D25)&gt;Stammdaten!$AE$28,12,MONTH(D25))),""),"")</f>
        <v/>
      </c>
      <c r="F25" s="287"/>
      <c r="G25" s="288" t="str">
        <f>IF(Stammdaten!$AE$29="1 - Vereinnahmte Entgelte",IF(ISNUMBER(F25),IF(YEAR(F25)&lt;Stammdaten!$AE$28,1,IF(YEAR(F25)&gt;Stammdaten!$AE$28,12,MONTH(F25))),""),"")</f>
        <v/>
      </c>
      <c r="H25" s="289"/>
      <c r="I25" s="290"/>
      <c r="J25" s="291"/>
      <c r="K25" s="292" t="str">
        <f t="shared" si="1"/>
        <v/>
      </c>
      <c r="L25" s="293" t="str">
        <f t="shared" si="13"/>
        <v/>
      </c>
      <c r="M25" s="307"/>
      <c r="N25" s="281">
        <f>+IF(Stammdaten!$AE$30="1 - Ja",Einnahmen!I25,Einnahmen!L25)</f>
        <v>0</v>
      </c>
      <c r="O25" s="282" t="str">
        <f>+IF(Stammdaten!$AE$30="1 - Ja",K25,0)</f>
        <v/>
      </c>
      <c r="P25" s="283"/>
      <c r="Q25" s="284" t="str">
        <f t="shared" si="8"/>
        <v/>
      </c>
      <c r="U25" s="193">
        <f t="shared" si="2"/>
        <v>0</v>
      </c>
      <c r="V25" s="193">
        <f t="shared" si="3"/>
        <v>0</v>
      </c>
      <c r="W25" s="193">
        <f t="shared" si="4"/>
        <v>0</v>
      </c>
      <c r="X25" s="193">
        <f t="shared" si="5"/>
        <v>0</v>
      </c>
      <c r="Y25" s="193">
        <f t="shared" si="6"/>
        <v>0</v>
      </c>
      <c r="Z25" s="193"/>
      <c r="AA25" s="193">
        <f t="shared" si="14"/>
        <v>0</v>
      </c>
      <c r="AB25" s="193">
        <f t="shared" si="10"/>
        <v>5</v>
      </c>
      <c r="AC25" s="193">
        <f t="shared" si="15"/>
        <v>0</v>
      </c>
      <c r="AD25" s="193">
        <f t="shared" si="12"/>
        <v>0</v>
      </c>
    </row>
    <row r="26" spans="2:30" x14ac:dyDescent="0.25">
      <c r="B26" s="285"/>
      <c r="C26" s="286" t="str">
        <f>IF(H26="","",VLOOKUP(H26,Steuerung!$E$11:$G$17,3,FALSE))</f>
        <v/>
      </c>
      <c r="D26" s="287"/>
      <c r="E26" s="288" t="str">
        <f>IF(Stammdaten!$AE$29="2 - Vereinbarte Entgelte",IF(ISNUMBER(D26),IF(YEAR(D26)&lt;Stammdaten!$AE$28,1,IF(YEAR(D26)&gt;Stammdaten!$AE$28,12,MONTH(D26))),""),"")</f>
        <v/>
      </c>
      <c r="F26" s="287"/>
      <c r="G26" s="288" t="str">
        <f>IF(Stammdaten!$AE$29="1 - Vereinnahmte Entgelte",IF(ISNUMBER(F26),IF(YEAR(F26)&lt;Stammdaten!$AE$28,1,IF(YEAR(F26)&gt;Stammdaten!$AE$28,12,MONTH(F26))),""),"")</f>
        <v/>
      </c>
      <c r="H26" s="289"/>
      <c r="I26" s="290"/>
      <c r="J26" s="291"/>
      <c r="K26" s="292" t="str">
        <f t="shared" si="1"/>
        <v/>
      </c>
      <c r="L26" s="293" t="str">
        <f t="shared" si="13"/>
        <v/>
      </c>
      <c r="M26" s="307"/>
      <c r="N26" s="281">
        <f>+IF(Stammdaten!$AE$30="1 - Ja",Einnahmen!I26,Einnahmen!L26)</f>
        <v>0</v>
      </c>
      <c r="O26" s="282" t="str">
        <f>+IF(Stammdaten!$AE$30="1 - Ja",K26,0)</f>
        <v/>
      </c>
      <c r="P26" s="283"/>
      <c r="Q26" s="284" t="str">
        <f t="shared" si="8"/>
        <v/>
      </c>
      <c r="U26" s="193">
        <f t="shared" si="2"/>
        <v>0</v>
      </c>
      <c r="V26" s="193">
        <f t="shared" si="3"/>
        <v>0</v>
      </c>
      <c r="W26" s="193">
        <f t="shared" si="4"/>
        <v>0</v>
      </c>
      <c r="X26" s="193">
        <f t="shared" si="5"/>
        <v>0</v>
      </c>
      <c r="Y26" s="193">
        <f t="shared" si="6"/>
        <v>0</v>
      </c>
      <c r="Z26" s="193"/>
      <c r="AA26" s="193">
        <f t="shared" si="14"/>
        <v>0</v>
      </c>
      <c r="AB26" s="193">
        <f t="shared" si="10"/>
        <v>5</v>
      </c>
      <c r="AC26" s="193">
        <f t="shared" si="15"/>
        <v>0</v>
      </c>
      <c r="AD26" s="193">
        <f t="shared" si="12"/>
        <v>0</v>
      </c>
    </row>
    <row r="27" spans="2:30" x14ac:dyDescent="0.25">
      <c r="B27" s="285"/>
      <c r="C27" s="286" t="str">
        <f>IF(H27="","",VLOOKUP(H27,Steuerung!$E$11:$G$17,3,FALSE))</f>
        <v/>
      </c>
      <c r="D27" s="287"/>
      <c r="E27" s="288" t="str">
        <f>IF(Stammdaten!$AE$29="2 - Vereinbarte Entgelte",IF(ISNUMBER(D27),IF(YEAR(D27)&lt;Stammdaten!$AE$28,1,IF(YEAR(D27)&gt;Stammdaten!$AE$28,12,MONTH(D27))),""),"")</f>
        <v/>
      </c>
      <c r="F27" s="287"/>
      <c r="G27" s="288" t="str">
        <f>IF(Stammdaten!$AE$29="1 - Vereinnahmte Entgelte",IF(ISNUMBER(F27),IF(YEAR(F27)&lt;Stammdaten!$AE$28,1,IF(YEAR(F27)&gt;Stammdaten!$AE$28,12,MONTH(F27))),""),"")</f>
        <v/>
      </c>
      <c r="H27" s="289"/>
      <c r="I27" s="290"/>
      <c r="J27" s="291"/>
      <c r="K27" s="292" t="str">
        <f t="shared" si="1"/>
        <v/>
      </c>
      <c r="L27" s="293" t="str">
        <f t="shared" si="13"/>
        <v/>
      </c>
      <c r="M27" s="307"/>
      <c r="N27" s="281">
        <f>+IF(Stammdaten!$AE$30="1 - Ja",Einnahmen!I27,Einnahmen!L27)</f>
        <v>0</v>
      </c>
      <c r="O27" s="282" t="str">
        <f>+IF(Stammdaten!$AE$30="1 - Ja",K27,0)</f>
        <v/>
      </c>
      <c r="P27" s="283"/>
      <c r="Q27" s="284" t="str">
        <f t="shared" si="8"/>
        <v/>
      </c>
      <c r="U27" s="193">
        <f t="shared" si="2"/>
        <v>0</v>
      </c>
      <c r="V27" s="193">
        <f t="shared" si="3"/>
        <v>0</v>
      </c>
      <c r="W27" s="193">
        <f t="shared" si="4"/>
        <v>0</v>
      </c>
      <c r="X27" s="193">
        <f t="shared" si="5"/>
        <v>0</v>
      </c>
      <c r="Y27" s="193">
        <f t="shared" si="6"/>
        <v>0</v>
      </c>
      <c r="Z27" s="193"/>
      <c r="AA27" s="193">
        <f t="shared" si="14"/>
        <v>0</v>
      </c>
      <c r="AB27" s="193">
        <f t="shared" si="10"/>
        <v>5</v>
      </c>
      <c r="AC27" s="193">
        <f t="shared" si="15"/>
        <v>0</v>
      </c>
      <c r="AD27" s="193">
        <f t="shared" si="12"/>
        <v>0</v>
      </c>
    </row>
    <row r="28" spans="2:30" x14ac:dyDescent="0.25">
      <c r="B28" s="285"/>
      <c r="C28" s="286" t="str">
        <f>IF(H28="","",VLOOKUP(H28,Steuerung!$E$11:$G$17,3,FALSE))</f>
        <v/>
      </c>
      <c r="D28" s="287"/>
      <c r="E28" s="288" t="str">
        <f>IF(Stammdaten!$AE$29="2 - Vereinbarte Entgelte",IF(ISNUMBER(D28),IF(YEAR(D28)&lt;Stammdaten!$AE$28,1,IF(YEAR(D28)&gt;Stammdaten!$AE$28,12,MONTH(D28))),""),"")</f>
        <v/>
      </c>
      <c r="F28" s="287"/>
      <c r="G28" s="288" t="str">
        <f>IF(Stammdaten!$AE$29="1 - Vereinnahmte Entgelte",IF(ISNUMBER(F28),IF(YEAR(F28)&lt;Stammdaten!$AE$28,1,IF(YEAR(F28)&gt;Stammdaten!$AE$28,12,MONTH(F28))),""),"")</f>
        <v/>
      </c>
      <c r="H28" s="289"/>
      <c r="I28" s="290"/>
      <c r="J28" s="291"/>
      <c r="K28" s="292" t="str">
        <f t="shared" si="1"/>
        <v/>
      </c>
      <c r="L28" s="293" t="str">
        <f t="shared" si="13"/>
        <v/>
      </c>
      <c r="M28" s="307"/>
      <c r="N28" s="281">
        <f>+IF(Stammdaten!$AE$30="1 - Ja",Einnahmen!I28,Einnahmen!L28)</f>
        <v>0</v>
      </c>
      <c r="O28" s="282" t="str">
        <f>+IF(Stammdaten!$AE$30="1 - Ja",K28,0)</f>
        <v/>
      </c>
      <c r="P28" s="283"/>
      <c r="Q28" s="284" t="str">
        <f t="shared" si="8"/>
        <v/>
      </c>
      <c r="U28" s="193">
        <f t="shared" si="2"/>
        <v>0</v>
      </c>
      <c r="V28" s="193">
        <f t="shared" si="3"/>
        <v>0</v>
      </c>
      <c r="W28" s="193">
        <f t="shared" si="4"/>
        <v>0</v>
      </c>
      <c r="X28" s="193">
        <f t="shared" si="5"/>
        <v>0</v>
      </c>
      <c r="Y28" s="193">
        <f t="shared" si="6"/>
        <v>0</v>
      </c>
      <c r="Z28" s="193"/>
      <c r="AA28" s="193">
        <f t="shared" si="14"/>
        <v>0</v>
      </c>
      <c r="AB28" s="193">
        <f t="shared" si="10"/>
        <v>5</v>
      </c>
      <c r="AC28" s="193">
        <f t="shared" si="15"/>
        <v>0</v>
      </c>
      <c r="AD28" s="193">
        <f t="shared" si="12"/>
        <v>0</v>
      </c>
    </row>
    <row r="29" spans="2:30" x14ac:dyDescent="0.25">
      <c r="B29" s="285"/>
      <c r="C29" s="286" t="str">
        <f>IF(H29="","",VLOOKUP(H29,Steuerung!$E$11:$G$17,3,FALSE))</f>
        <v/>
      </c>
      <c r="D29" s="287"/>
      <c r="E29" s="288" t="str">
        <f>IF(Stammdaten!$AE$29="2 - Vereinbarte Entgelte",IF(ISNUMBER(D29),IF(YEAR(D29)&lt;Stammdaten!$AE$28,1,IF(YEAR(D29)&gt;Stammdaten!$AE$28,12,MONTH(D29))),""),"")</f>
        <v/>
      </c>
      <c r="F29" s="287"/>
      <c r="G29" s="288" t="str">
        <f>IF(Stammdaten!$AE$29="1 - Vereinnahmte Entgelte",IF(ISNUMBER(F29),IF(YEAR(F29)&lt;Stammdaten!$AE$28,1,IF(YEAR(F29)&gt;Stammdaten!$AE$28,12,MONTH(F29))),""),"")</f>
        <v/>
      </c>
      <c r="H29" s="289"/>
      <c r="I29" s="290"/>
      <c r="J29" s="291"/>
      <c r="K29" s="292" t="str">
        <f t="shared" si="1"/>
        <v/>
      </c>
      <c r="L29" s="293" t="str">
        <f t="shared" si="13"/>
        <v/>
      </c>
      <c r="M29" s="307"/>
      <c r="N29" s="281">
        <f>+IF(Stammdaten!$AE$30="1 - Ja",Einnahmen!I29,Einnahmen!L29)</f>
        <v>0</v>
      </c>
      <c r="O29" s="282" t="str">
        <f>+IF(Stammdaten!$AE$30="1 - Ja",K29,0)</f>
        <v/>
      </c>
      <c r="P29" s="283"/>
      <c r="Q29" s="284" t="str">
        <f t="shared" si="8"/>
        <v/>
      </c>
      <c r="U29" s="193">
        <f t="shared" si="2"/>
        <v>0</v>
      </c>
      <c r="V29" s="193">
        <f t="shared" si="3"/>
        <v>0</v>
      </c>
      <c r="W29" s="193">
        <f t="shared" si="4"/>
        <v>0</v>
      </c>
      <c r="X29" s="193">
        <f t="shared" si="5"/>
        <v>0</v>
      </c>
      <c r="Y29" s="193">
        <f t="shared" si="6"/>
        <v>0</v>
      </c>
      <c r="Z29" s="193"/>
      <c r="AA29" s="193">
        <f t="shared" si="14"/>
        <v>0</v>
      </c>
      <c r="AB29" s="193">
        <f t="shared" si="10"/>
        <v>5</v>
      </c>
      <c r="AC29" s="193">
        <f t="shared" si="15"/>
        <v>0</v>
      </c>
      <c r="AD29" s="193">
        <f t="shared" si="12"/>
        <v>0</v>
      </c>
    </row>
    <row r="30" spans="2:30" x14ac:dyDescent="0.25">
      <c r="B30" s="285"/>
      <c r="C30" s="286" t="str">
        <f>IF(H30="","",VLOOKUP(H30,Steuerung!$E$11:$G$17,3,FALSE))</f>
        <v/>
      </c>
      <c r="D30" s="287"/>
      <c r="E30" s="288" t="str">
        <f>IF(Stammdaten!$AE$29="2 - Vereinbarte Entgelte",IF(ISNUMBER(D30),IF(YEAR(D30)&lt;Stammdaten!$AE$28,1,IF(YEAR(D30)&gt;Stammdaten!$AE$28,12,MONTH(D30))),""),"")</f>
        <v/>
      </c>
      <c r="F30" s="287"/>
      <c r="G30" s="288" t="str">
        <f>IF(Stammdaten!$AE$29="1 - Vereinnahmte Entgelte",IF(ISNUMBER(F30),IF(YEAR(F30)&lt;Stammdaten!$AE$28,1,IF(YEAR(F30)&gt;Stammdaten!$AE$28,12,MONTH(F30))),""),"")</f>
        <v/>
      </c>
      <c r="H30" s="289"/>
      <c r="I30" s="290"/>
      <c r="J30" s="291"/>
      <c r="K30" s="292" t="str">
        <f t="shared" si="1"/>
        <v/>
      </c>
      <c r="L30" s="293" t="str">
        <f t="shared" si="13"/>
        <v/>
      </c>
      <c r="M30" s="307"/>
      <c r="N30" s="281">
        <f>+IF(Stammdaten!$AE$30="1 - Ja",Einnahmen!I30,Einnahmen!L30)</f>
        <v>0</v>
      </c>
      <c r="O30" s="282" t="str">
        <f>+IF(Stammdaten!$AE$30="1 - Ja",K30,0)</f>
        <v/>
      </c>
      <c r="P30" s="283"/>
      <c r="Q30" s="284" t="str">
        <f t="shared" si="8"/>
        <v/>
      </c>
      <c r="U30" s="193">
        <f t="shared" si="2"/>
        <v>0</v>
      </c>
      <c r="V30" s="193">
        <f t="shared" si="3"/>
        <v>0</v>
      </c>
      <c r="W30" s="193">
        <f t="shared" si="4"/>
        <v>0</v>
      </c>
      <c r="X30" s="193">
        <f t="shared" si="5"/>
        <v>0</v>
      </c>
      <c r="Y30" s="193">
        <f t="shared" si="6"/>
        <v>0</v>
      </c>
      <c r="Z30" s="193"/>
      <c r="AA30" s="193">
        <f t="shared" si="14"/>
        <v>0</v>
      </c>
      <c r="AB30" s="193">
        <f t="shared" si="10"/>
        <v>5</v>
      </c>
      <c r="AC30" s="193">
        <f t="shared" si="15"/>
        <v>0</v>
      </c>
      <c r="AD30" s="193">
        <f t="shared" si="12"/>
        <v>0</v>
      </c>
    </row>
    <row r="31" spans="2:30" x14ac:dyDescent="0.25">
      <c r="B31" s="285"/>
      <c r="C31" s="286" t="str">
        <f>IF(H31="","",VLOOKUP(H31,Steuerung!$E$11:$G$17,3,FALSE))</f>
        <v/>
      </c>
      <c r="D31" s="287"/>
      <c r="E31" s="288" t="str">
        <f>IF(Stammdaten!$AE$29="2 - Vereinbarte Entgelte",IF(ISNUMBER(D31),IF(YEAR(D31)&lt;Stammdaten!$AE$28,1,IF(YEAR(D31)&gt;Stammdaten!$AE$28,12,MONTH(D31))),""),"")</f>
        <v/>
      </c>
      <c r="F31" s="287"/>
      <c r="G31" s="288" t="str">
        <f>IF(Stammdaten!$AE$29="1 - Vereinnahmte Entgelte",IF(ISNUMBER(F31),IF(YEAR(F31)&lt;Stammdaten!$AE$28,1,IF(YEAR(F31)&gt;Stammdaten!$AE$28,12,MONTH(F31))),""),"")</f>
        <v/>
      </c>
      <c r="H31" s="289"/>
      <c r="I31" s="290"/>
      <c r="J31" s="291"/>
      <c r="K31" s="292" t="str">
        <f t="shared" si="1"/>
        <v/>
      </c>
      <c r="L31" s="293" t="str">
        <f t="shared" si="13"/>
        <v/>
      </c>
      <c r="M31" s="307"/>
      <c r="N31" s="281">
        <f>+IF(Stammdaten!$AE$30="1 - Ja",Einnahmen!I31,Einnahmen!L31)</f>
        <v>0</v>
      </c>
      <c r="O31" s="282" t="str">
        <f>+IF(Stammdaten!$AE$30="1 - Ja",K31,0)</f>
        <v/>
      </c>
      <c r="P31" s="283"/>
      <c r="Q31" s="284" t="str">
        <f t="shared" si="8"/>
        <v/>
      </c>
      <c r="U31" s="193">
        <f t="shared" si="2"/>
        <v>0</v>
      </c>
      <c r="V31" s="193">
        <f t="shared" si="3"/>
        <v>0</v>
      </c>
      <c r="W31" s="193">
        <f t="shared" si="4"/>
        <v>0</v>
      </c>
      <c r="X31" s="193">
        <f t="shared" si="5"/>
        <v>0</v>
      </c>
      <c r="Y31" s="193">
        <f t="shared" si="6"/>
        <v>0</v>
      </c>
      <c r="Z31" s="193"/>
      <c r="AA31" s="193">
        <f t="shared" si="14"/>
        <v>0</v>
      </c>
      <c r="AB31" s="193">
        <f t="shared" si="10"/>
        <v>5</v>
      </c>
      <c r="AC31" s="193">
        <f t="shared" si="15"/>
        <v>0</v>
      </c>
      <c r="AD31" s="193">
        <f t="shared" si="12"/>
        <v>0</v>
      </c>
    </row>
    <row r="32" spans="2:30" x14ac:dyDescent="0.25">
      <c r="B32" s="285"/>
      <c r="C32" s="286" t="str">
        <f>IF(H32="","",VLOOKUP(H32,Steuerung!$E$11:$G$17,3,FALSE))</f>
        <v/>
      </c>
      <c r="D32" s="287"/>
      <c r="E32" s="288" t="str">
        <f>IF(Stammdaten!$AE$29="2 - Vereinbarte Entgelte",IF(ISNUMBER(D32),IF(YEAR(D32)&lt;Stammdaten!$AE$28,1,IF(YEAR(D32)&gt;Stammdaten!$AE$28,12,MONTH(D32))),""),"")</f>
        <v/>
      </c>
      <c r="F32" s="287"/>
      <c r="G32" s="288" t="str">
        <f>IF(Stammdaten!$AE$29="1 - Vereinnahmte Entgelte",IF(ISNUMBER(F32),IF(YEAR(F32)&lt;Stammdaten!$AE$28,1,IF(YEAR(F32)&gt;Stammdaten!$AE$28,12,MONTH(F32))),""),"")</f>
        <v/>
      </c>
      <c r="H32" s="289"/>
      <c r="I32" s="290"/>
      <c r="J32" s="291"/>
      <c r="K32" s="292" t="str">
        <f t="shared" si="1"/>
        <v/>
      </c>
      <c r="L32" s="293" t="str">
        <f t="shared" si="13"/>
        <v/>
      </c>
      <c r="M32" s="307"/>
      <c r="N32" s="281">
        <f>+IF(Stammdaten!$AE$30="1 - Ja",Einnahmen!I32,Einnahmen!L32)</f>
        <v>0</v>
      </c>
      <c r="O32" s="282" t="str">
        <f>+IF(Stammdaten!$AE$30="1 - Ja",K32,0)</f>
        <v/>
      </c>
      <c r="P32" s="283"/>
      <c r="Q32" s="284" t="str">
        <f t="shared" si="8"/>
        <v/>
      </c>
      <c r="U32" s="193">
        <f t="shared" si="2"/>
        <v>0</v>
      </c>
      <c r="V32" s="193">
        <f t="shared" si="3"/>
        <v>0</v>
      </c>
      <c r="W32" s="193">
        <f t="shared" si="4"/>
        <v>0</v>
      </c>
      <c r="X32" s="193">
        <f t="shared" si="5"/>
        <v>0</v>
      </c>
      <c r="Y32" s="193">
        <f t="shared" si="6"/>
        <v>0</v>
      </c>
      <c r="Z32" s="193"/>
      <c r="AA32" s="193">
        <f t="shared" si="14"/>
        <v>0</v>
      </c>
      <c r="AB32" s="193">
        <f t="shared" si="10"/>
        <v>5</v>
      </c>
      <c r="AC32" s="193">
        <f t="shared" si="15"/>
        <v>0</v>
      </c>
      <c r="AD32" s="193">
        <f t="shared" si="12"/>
        <v>0</v>
      </c>
    </row>
    <row r="33" spans="2:30" x14ac:dyDescent="0.25">
      <c r="B33" s="285"/>
      <c r="C33" s="286" t="str">
        <f>IF(H33="","",VLOOKUP(H33,Steuerung!$E$11:$G$17,3,FALSE))</f>
        <v/>
      </c>
      <c r="D33" s="287"/>
      <c r="E33" s="288" t="str">
        <f>IF(Stammdaten!$AE$29="2 - Vereinbarte Entgelte",IF(ISNUMBER(D33),IF(YEAR(D33)&lt;Stammdaten!$AE$28,1,IF(YEAR(D33)&gt;Stammdaten!$AE$28,12,MONTH(D33))),""),"")</f>
        <v/>
      </c>
      <c r="F33" s="287"/>
      <c r="G33" s="288" t="str">
        <f>IF(Stammdaten!$AE$29="1 - Vereinnahmte Entgelte",IF(ISNUMBER(F33),IF(YEAR(F33)&lt;Stammdaten!$AE$28,1,IF(YEAR(F33)&gt;Stammdaten!$AE$28,12,MONTH(F33))),""),"")</f>
        <v/>
      </c>
      <c r="H33" s="289"/>
      <c r="I33" s="290"/>
      <c r="J33" s="291"/>
      <c r="K33" s="292" t="str">
        <f t="shared" si="1"/>
        <v/>
      </c>
      <c r="L33" s="293" t="str">
        <f t="shared" si="13"/>
        <v/>
      </c>
      <c r="M33" s="307"/>
      <c r="N33" s="281">
        <f>+IF(Stammdaten!$AE$30="1 - Ja",Einnahmen!I33,Einnahmen!L33)</f>
        <v>0</v>
      </c>
      <c r="O33" s="282" t="str">
        <f>+IF(Stammdaten!$AE$30="1 - Ja",K33,0)</f>
        <v/>
      </c>
      <c r="P33" s="283"/>
      <c r="Q33" s="284" t="str">
        <f t="shared" si="8"/>
        <v/>
      </c>
      <c r="U33" s="193">
        <f t="shared" si="2"/>
        <v>0</v>
      </c>
      <c r="V33" s="193">
        <f t="shared" si="3"/>
        <v>0</v>
      </c>
      <c r="W33" s="193">
        <f t="shared" si="4"/>
        <v>0</v>
      </c>
      <c r="X33" s="193">
        <f t="shared" si="5"/>
        <v>0</v>
      </c>
      <c r="Y33" s="193">
        <f t="shared" si="6"/>
        <v>0</v>
      </c>
      <c r="Z33" s="193"/>
      <c r="AA33" s="193">
        <f t="shared" si="14"/>
        <v>0</v>
      </c>
      <c r="AB33" s="193">
        <f t="shared" si="10"/>
        <v>5</v>
      </c>
      <c r="AC33" s="193">
        <f t="shared" si="15"/>
        <v>0</v>
      </c>
      <c r="AD33" s="193">
        <f t="shared" si="12"/>
        <v>0</v>
      </c>
    </row>
    <row r="34" spans="2:30" x14ac:dyDescent="0.25">
      <c r="B34" s="285"/>
      <c r="C34" s="286" t="str">
        <f>IF(H34="","",VLOOKUP(H34,Steuerung!$E$11:$G$17,3,FALSE))</f>
        <v/>
      </c>
      <c r="D34" s="287"/>
      <c r="E34" s="288" t="str">
        <f>IF(Stammdaten!$AE$29="2 - Vereinbarte Entgelte",IF(ISNUMBER(D34),IF(YEAR(D34)&lt;Stammdaten!$AE$28,1,IF(YEAR(D34)&gt;Stammdaten!$AE$28,12,MONTH(D34))),""),"")</f>
        <v/>
      </c>
      <c r="F34" s="287"/>
      <c r="G34" s="288" t="str">
        <f>IF(Stammdaten!$AE$29="1 - Vereinnahmte Entgelte",IF(ISNUMBER(F34),IF(YEAR(F34)&lt;Stammdaten!$AE$28,1,IF(YEAR(F34)&gt;Stammdaten!$AE$28,12,MONTH(F34))),""),"")</f>
        <v/>
      </c>
      <c r="H34" s="289"/>
      <c r="I34" s="290"/>
      <c r="J34" s="291"/>
      <c r="K34" s="292" t="str">
        <f t="shared" si="1"/>
        <v/>
      </c>
      <c r="L34" s="293" t="str">
        <f t="shared" si="13"/>
        <v/>
      </c>
      <c r="M34" s="307"/>
      <c r="N34" s="281">
        <f>+IF(Stammdaten!$AE$30="1 - Ja",Einnahmen!I34,Einnahmen!L34)</f>
        <v>0</v>
      </c>
      <c r="O34" s="282" t="str">
        <f>+IF(Stammdaten!$AE$30="1 - Ja",K34,0)</f>
        <v/>
      </c>
      <c r="P34" s="283"/>
      <c r="Q34" s="284" t="str">
        <f t="shared" si="8"/>
        <v/>
      </c>
      <c r="U34" s="193">
        <f t="shared" si="2"/>
        <v>0</v>
      </c>
      <c r="V34" s="193">
        <f t="shared" si="3"/>
        <v>0</v>
      </c>
      <c r="W34" s="193">
        <f t="shared" si="4"/>
        <v>0</v>
      </c>
      <c r="X34" s="193">
        <f t="shared" si="5"/>
        <v>0</v>
      </c>
      <c r="Y34" s="193">
        <f t="shared" si="6"/>
        <v>0</v>
      </c>
      <c r="Z34" s="193"/>
      <c r="AA34" s="193">
        <f t="shared" si="14"/>
        <v>0</v>
      </c>
      <c r="AB34" s="193">
        <f t="shared" si="10"/>
        <v>5</v>
      </c>
      <c r="AC34" s="193">
        <f t="shared" si="15"/>
        <v>0</v>
      </c>
      <c r="AD34" s="193">
        <f t="shared" si="12"/>
        <v>0</v>
      </c>
    </row>
    <row r="35" spans="2:30" x14ac:dyDescent="0.25">
      <c r="B35" s="285"/>
      <c r="C35" s="286" t="str">
        <f>IF(H35="","",VLOOKUP(H35,Steuerung!$E$11:$G$17,3,FALSE))</f>
        <v/>
      </c>
      <c r="D35" s="287"/>
      <c r="E35" s="288" t="str">
        <f>IF(Stammdaten!$AE$29="2 - Vereinbarte Entgelte",IF(ISNUMBER(D35),IF(YEAR(D35)&lt;Stammdaten!$AE$28,1,IF(YEAR(D35)&gt;Stammdaten!$AE$28,12,MONTH(D35))),""),"")</f>
        <v/>
      </c>
      <c r="F35" s="287"/>
      <c r="G35" s="288" t="str">
        <f>IF(Stammdaten!$AE$29="1 - Vereinnahmte Entgelte",IF(ISNUMBER(F35),IF(YEAR(F35)&lt;Stammdaten!$AE$28,1,IF(YEAR(F35)&gt;Stammdaten!$AE$28,12,MONTH(F35))),""),"")</f>
        <v/>
      </c>
      <c r="H35" s="289"/>
      <c r="I35" s="290"/>
      <c r="J35" s="291"/>
      <c r="K35" s="292" t="str">
        <f t="shared" si="1"/>
        <v/>
      </c>
      <c r="L35" s="293" t="str">
        <f t="shared" si="13"/>
        <v/>
      </c>
      <c r="M35" s="307"/>
      <c r="N35" s="281">
        <f>+IF(Stammdaten!$AE$30="1 - Ja",Einnahmen!I35,Einnahmen!L35)</f>
        <v>0</v>
      </c>
      <c r="O35" s="282" t="str">
        <f>+IF(Stammdaten!$AE$30="1 - Ja",K35,0)</f>
        <v/>
      </c>
      <c r="P35" s="283"/>
      <c r="Q35" s="284" t="str">
        <f t="shared" si="8"/>
        <v/>
      </c>
      <c r="U35" s="193">
        <f t="shared" si="2"/>
        <v>0</v>
      </c>
      <c r="V35" s="193">
        <f t="shared" si="3"/>
        <v>0</v>
      </c>
      <c r="W35" s="193">
        <f t="shared" si="4"/>
        <v>0</v>
      </c>
      <c r="X35" s="193">
        <f t="shared" si="5"/>
        <v>0</v>
      </c>
      <c r="Y35" s="193">
        <f t="shared" si="6"/>
        <v>0</v>
      </c>
      <c r="Z35" s="193"/>
      <c r="AA35" s="193">
        <f t="shared" si="14"/>
        <v>0</v>
      </c>
      <c r="AB35" s="193">
        <f t="shared" si="10"/>
        <v>5</v>
      </c>
      <c r="AC35" s="193">
        <f t="shared" si="15"/>
        <v>0</v>
      </c>
      <c r="AD35" s="193">
        <f t="shared" si="12"/>
        <v>0</v>
      </c>
    </row>
    <row r="36" spans="2:30" x14ac:dyDescent="0.25">
      <c r="B36" s="285"/>
      <c r="C36" s="286" t="str">
        <f>IF(H36="","",VLOOKUP(H36,Steuerung!$E$11:$G$17,3,FALSE))</f>
        <v/>
      </c>
      <c r="D36" s="287"/>
      <c r="E36" s="288" t="str">
        <f>IF(Stammdaten!$AE$29="2 - Vereinbarte Entgelte",IF(ISNUMBER(D36),IF(YEAR(D36)&lt;Stammdaten!$AE$28,1,IF(YEAR(D36)&gt;Stammdaten!$AE$28,12,MONTH(D36))),""),"")</f>
        <v/>
      </c>
      <c r="F36" s="287"/>
      <c r="G36" s="288" t="str">
        <f>IF(Stammdaten!$AE$29="1 - Vereinnahmte Entgelte",IF(ISNUMBER(F36),IF(YEAR(F36)&lt;Stammdaten!$AE$28,1,IF(YEAR(F36)&gt;Stammdaten!$AE$28,12,MONTH(F36))),""),"")</f>
        <v/>
      </c>
      <c r="H36" s="289"/>
      <c r="I36" s="290"/>
      <c r="J36" s="291"/>
      <c r="K36" s="292" t="str">
        <f t="shared" si="1"/>
        <v/>
      </c>
      <c r="L36" s="293" t="str">
        <f t="shared" si="13"/>
        <v/>
      </c>
      <c r="M36" s="307"/>
      <c r="N36" s="281">
        <f>+IF(Stammdaten!$AE$30="1 - Ja",Einnahmen!I36,Einnahmen!L36)</f>
        <v>0</v>
      </c>
      <c r="O36" s="282" t="str">
        <f>+IF(Stammdaten!$AE$30="1 - Ja",K36,0)</f>
        <v/>
      </c>
      <c r="P36" s="283"/>
      <c r="Q36" s="284" t="str">
        <f t="shared" si="8"/>
        <v/>
      </c>
      <c r="U36" s="193">
        <f t="shared" si="2"/>
        <v>0</v>
      </c>
      <c r="V36" s="193">
        <f t="shared" si="3"/>
        <v>0</v>
      </c>
      <c r="W36" s="193">
        <f t="shared" si="4"/>
        <v>0</v>
      </c>
      <c r="X36" s="193">
        <f t="shared" si="5"/>
        <v>0</v>
      </c>
      <c r="Y36" s="193">
        <f t="shared" si="6"/>
        <v>0</v>
      </c>
      <c r="Z36" s="193"/>
      <c r="AA36" s="193">
        <f t="shared" si="14"/>
        <v>0</v>
      </c>
      <c r="AB36" s="193">
        <f t="shared" si="10"/>
        <v>5</v>
      </c>
      <c r="AC36" s="193">
        <f t="shared" si="15"/>
        <v>0</v>
      </c>
      <c r="AD36" s="193">
        <f t="shared" si="12"/>
        <v>0</v>
      </c>
    </row>
    <row r="37" spans="2:30" x14ac:dyDescent="0.25">
      <c r="B37" s="285"/>
      <c r="C37" s="286" t="str">
        <f>IF(H37="","",VLOOKUP(H37,Steuerung!$E$11:$G$17,3,FALSE))</f>
        <v/>
      </c>
      <c r="D37" s="287"/>
      <c r="E37" s="288" t="str">
        <f>IF(Stammdaten!$AE$29="2 - Vereinbarte Entgelte",IF(ISNUMBER(D37),IF(YEAR(D37)&lt;Stammdaten!$AE$28,1,IF(YEAR(D37)&gt;Stammdaten!$AE$28,12,MONTH(D37))),""),"")</f>
        <v/>
      </c>
      <c r="F37" s="287"/>
      <c r="G37" s="288" t="str">
        <f>IF(Stammdaten!$AE$29="1 - Vereinnahmte Entgelte",IF(ISNUMBER(F37),IF(YEAR(F37)&lt;Stammdaten!$AE$28,1,IF(YEAR(F37)&gt;Stammdaten!$AE$28,12,MONTH(F37))),""),"")</f>
        <v/>
      </c>
      <c r="H37" s="289"/>
      <c r="I37" s="290"/>
      <c r="J37" s="291"/>
      <c r="K37" s="292" t="str">
        <f t="shared" ref="K37:K68" si="16">+IF(AND(ISNUMBER(I37),ISNUMBER(J37)),ROUND(I37*J37,2),"")</f>
        <v/>
      </c>
      <c r="L37" s="293" t="str">
        <f t="shared" si="13"/>
        <v/>
      </c>
      <c r="M37" s="307"/>
      <c r="N37" s="281">
        <f>+IF(Stammdaten!$AE$30="1 - Ja",Einnahmen!I37,Einnahmen!L37)</f>
        <v>0</v>
      </c>
      <c r="O37" s="282" t="str">
        <f>+IF(Stammdaten!$AE$30="1 - Ja",K37,0)</f>
        <v/>
      </c>
      <c r="P37" s="283"/>
      <c r="Q37" s="284" t="str">
        <f t="shared" si="8"/>
        <v/>
      </c>
      <c r="U37" s="193">
        <f t="shared" ref="U37:U68" si="17">+IF(B37="",0,1)</f>
        <v>0</v>
      </c>
      <c r="V37" s="193">
        <f t="shared" ref="V37:V68" si="18">+IF(ISNUMBER(D37),1,0)</f>
        <v>0</v>
      </c>
      <c r="W37" s="193">
        <f t="shared" ref="W37:W68" si="19">+IF(H37="",0,1)</f>
        <v>0</v>
      </c>
      <c r="X37" s="193">
        <f t="shared" ref="X37:X68" si="20">+IF(ISNUMBER(L37),1,0)</f>
        <v>0</v>
      </c>
      <c r="Y37" s="193">
        <f t="shared" ref="Y37:Y68" si="21">+IF(ISNUMBER(F37),1,0)</f>
        <v>0</v>
      </c>
      <c r="Z37" s="193"/>
      <c r="AA37" s="193">
        <f t="shared" si="14"/>
        <v>0</v>
      </c>
      <c r="AB37" s="193">
        <f t="shared" si="10"/>
        <v>5</v>
      </c>
      <c r="AC37" s="193">
        <f t="shared" si="15"/>
        <v>0</v>
      </c>
      <c r="AD37" s="193">
        <f t="shared" si="12"/>
        <v>0</v>
      </c>
    </row>
    <row r="38" spans="2:30" x14ac:dyDescent="0.25">
      <c r="B38" s="285"/>
      <c r="C38" s="286" t="str">
        <f>IF(H38="","",VLOOKUP(H38,Steuerung!$E$11:$G$17,3,FALSE))</f>
        <v/>
      </c>
      <c r="D38" s="287"/>
      <c r="E38" s="288" t="str">
        <f>IF(Stammdaten!$AE$29="2 - Vereinbarte Entgelte",IF(ISNUMBER(D38),IF(YEAR(D38)&lt;Stammdaten!$AE$28,1,IF(YEAR(D38)&gt;Stammdaten!$AE$28,12,MONTH(D38))),""),"")</f>
        <v/>
      </c>
      <c r="F38" s="287"/>
      <c r="G38" s="288" t="str">
        <f>IF(Stammdaten!$AE$29="1 - Vereinnahmte Entgelte",IF(ISNUMBER(F38),IF(YEAR(F38)&lt;Stammdaten!$AE$28,1,IF(YEAR(F38)&gt;Stammdaten!$AE$28,12,MONTH(F38))),""),"")</f>
        <v/>
      </c>
      <c r="H38" s="289"/>
      <c r="I38" s="290"/>
      <c r="J38" s="291"/>
      <c r="K38" s="292" t="str">
        <f t="shared" si="16"/>
        <v/>
      </c>
      <c r="L38" s="293" t="str">
        <f t="shared" si="13"/>
        <v/>
      </c>
      <c r="M38" s="307"/>
      <c r="N38" s="281">
        <f>+IF(Stammdaten!$AE$30="1 - Ja",Einnahmen!I38,Einnahmen!L38)</f>
        <v>0</v>
      </c>
      <c r="O38" s="282" t="str">
        <f>+IF(Stammdaten!$AE$30="1 - Ja",K38,0)</f>
        <v/>
      </c>
      <c r="P38" s="283"/>
      <c r="Q38" s="284" t="str">
        <f t="shared" si="8"/>
        <v/>
      </c>
      <c r="U38" s="193">
        <f t="shared" si="17"/>
        <v>0</v>
      </c>
      <c r="V38" s="193">
        <f t="shared" si="18"/>
        <v>0</v>
      </c>
      <c r="W38" s="193">
        <f t="shared" si="19"/>
        <v>0</v>
      </c>
      <c r="X38" s="193">
        <f t="shared" si="20"/>
        <v>0</v>
      </c>
      <c r="Y38" s="193">
        <f t="shared" si="21"/>
        <v>0</v>
      </c>
      <c r="Z38" s="193"/>
      <c r="AA38" s="193">
        <f t="shared" si="14"/>
        <v>0</v>
      </c>
      <c r="AB38" s="193">
        <f t="shared" si="10"/>
        <v>5</v>
      </c>
      <c r="AC38" s="193">
        <f t="shared" si="15"/>
        <v>0</v>
      </c>
      <c r="AD38" s="193">
        <f t="shared" si="12"/>
        <v>0</v>
      </c>
    </row>
    <row r="39" spans="2:30" x14ac:dyDescent="0.25">
      <c r="B39" s="285"/>
      <c r="C39" s="286" t="str">
        <f>IF(H39="","",VLOOKUP(H39,Steuerung!$E$11:$G$17,3,FALSE))</f>
        <v/>
      </c>
      <c r="D39" s="287"/>
      <c r="E39" s="288" t="str">
        <f>IF(Stammdaten!$AE$29="2 - Vereinbarte Entgelte",IF(ISNUMBER(D39),IF(YEAR(D39)&lt;Stammdaten!$AE$28,1,IF(YEAR(D39)&gt;Stammdaten!$AE$28,12,MONTH(D39))),""),"")</f>
        <v/>
      </c>
      <c r="F39" s="287"/>
      <c r="G39" s="288" t="str">
        <f>IF(Stammdaten!$AE$29="1 - Vereinnahmte Entgelte",IF(ISNUMBER(F39),IF(YEAR(F39)&lt;Stammdaten!$AE$28,1,IF(YEAR(F39)&gt;Stammdaten!$AE$28,12,MONTH(F39))),""),"")</f>
        <v/>
      </c>
      <c r="H39" s="289"/>
      <c r="I39" s="290"/>
      <c r="J39" s="291"/>
      <c r="K39" s="292" t="str">
        <f t="shared" si="16"/>
        <v/>
      </c>
      <c r="L39" s="293" t="str">
        <f t="shared" si="13"/>
        <v/>
      </c>
      <c r="M39" s="307"/>
      <c r="N39" s="281">
        <f>+IF(Stammdaten!$AE$30="1 - Ja",Einnahmen!I39,Einnahmen!L39)</f>
        <v>0</v>
      </c>
      <c r="O39" s="282" t="str">
        <f>+IF(Stammdaten!$AE$30="1 - Ja",K39,0)</f>
        <v/>
      </c>
      <c r="P39" s="283"/>
      <c r="Q39" s="284" t="str">
        <f t="shared" si="8"/>
        <v/>
      </c>
      <c r="U39" s="193">
        <f t="shared" si="17"/>
        <v>0</v>
      </c>
      <c r="V39" s="193">
        <f t="shared" si="18"/>
        <v>0</v>
      </c>
      <c r="W39" s="193">
        <f t="shared" si="19"/>
        <v>0</v>
      </c>
      <c r="X39" s="193">
        <f t="shared" si="20"/>
        <v>0</v>
      </c>
      <c r="Y39" s="193">
        <f t="shared" si="21"/>
        <v>0</v>
      </c>
      <c r="Z39" s="193"/>
      <c r="AA39" s="193">
        <f t="shared" si="14"/>
        <v>0</v>
      </c>
      <c r="AB39" s="193">
        <f t="shared" si="10"/>
        <v>5</v>
      </c>
      <c r="AC39" s="193">
        <f t="shared" si="15"/>
        <v>0</v>
      </c>
      <c r="AD39" s="193">
        <f t="shared" si="12"/>
        <v>0</v>
      </c>
    </row>
    <row r="40" spans="2:30" x14ac:dyDescent="0.25">
      <c r="B40" s="285"/>
      <c r="C40" s="286" t="str">
        <f>IF(H40="","",VLOOKUP(H40,Steuerung!$E$11:$G$17,3,FALSE))</f>
        <v/>
      </c>
      <c r="D40" s="287"/>
      <c r="E40" s="288" t="str">
        <f>IF(Stammdaten!$AE$29="2 - Vereinbarte Entgelte",IF(ISNUMBER(D40),IF(YEAR(D40)&lt;Stammdaten!$AE$28,1,IF(YEAR(D40)&gt;Stammdaten!$AE$28,12,MONTH(D40))),""),"")</f>
        <v/>
      </c>
      <c r="F40" s="287"/>
      <c r="G40" s="288" t="str">
        <f>IF(Stammdaten!$AE$29="1 - Vereinnahmte Entgelte",IF(ISNUMBER(F40),IF(YEAR(F40)&lt;Stammdaten!$AE$28,1,IF(YEAR(F40)&gt;Stammdaten!$AE$28,12,MONTH(F40))),""),"")</f>
        <v/>
      </c>
      <c r="H40" s="289"/>
      <c r="I40" s="290"/>
      <c r="J40" s="291"/>
      <c r="K40" s="292" t="str">
        <f t="shared" si="16"/>
        <v/>
      </c>
      <c r="L40" s="293" t="str">
        <f t="shared" si="13"/>
        <v/>
      </c>
      <c r="M40" s="307"/>
      <c r="N40" s="281">
        <f>+IF(Stammdaten!$AE$30="1 - Ja",Einnahmen!I40,Einnahmen!L40)</f>
        <v>0</v>
      </c>
      <c r="O40" s="282" t="str">
        <f>+IF(Stammdaten!$AE$30="1 - Ja",K40,0)</f>
        <v/>
      </c>
      <c r="P40" s="283"/>
      <c r="Q40" s="284" t="str">
        <f t="shared" si="8"/>
        <v/>
      </c>
      <c r="U40" s="193">
        <f t="shared" si="17"/>
        <v>0</v>
      </c>
      <c r="V40" s="193">
        <f t="shared" si="18"/>
        <v>0</v>
      </c>
      <c r="W40" s="193">
        <f t="shared" si="19"/>
        <v>0</v>
      </c>
      <c r="X40" s="193">
        <f t="shared" si="20"/>
        <v>0</v>
      </c>
      <c r="Y40" s="193">
        <f t="shared" si="21"/>
        <v>0</v>
      </c>
      <c r="Z40" s="193"/>
      <c r="AA40" s="193">
        <f t="shared" si="14"/>
        <v>0</v>
      </c>
      <c r="AB40" s="193">
        <f t="shared" si="10"/>
        <v>5</v>
      </c>
      <c r="AC40" s="193">
        <f t="shared" si="15"/>
        <v>0</v>
      </c>
      <c r="AD40" s="193">
        <f t="shared" si="12"/>
        <v>0</v>
      </c>
    </row>
    <row r="41" spans="2:30" x14ac:dyDescent="0.25">
      <c r="B41" s="285"/>
      <c r="C41" s="286" t="str">
        <f>IF(H41="","",VLOOKUP(H41,Steuerung!$E$11:$G$17,3,FALSE))</f>
        <v/>
      </c>
      <c r="D41" s="287"/>
      <c r="E41" s="288" t="str">
        <f>IF(Stammdaten!$AE$29="2 - Vereinbarte Entgelte",IF(ISNUMBER(D41),IF(YEAR(D41)&lt;Stammdaten!$AE$28,1,IF(YEAR(D41)&gt;Stammdaten!$AE$28,12,MONTH(D41))),""),"")</f>
        <v/>
      </c>
      <c r="F41" s="287"/>
      <c r="G41" s="288" t="str">
        <f>IF(Stammdaten!$AE$29="1 - Vereinnahmte Entgelte",IF(ISNUMBER(F41),IF(YEAR(F41)&lt;Stammdaten!$AE$28,1,IF(YEAR(F41)&gt;Stammdaten!$AE$28,12,MONTH(F41))),""),"")</f>
        <v/>
      </c>
      <c r="H41" s="289"/>
      <c r="I41" s="290"/>
      <c r="J41" s="291"/>
      <c r="K41" s="292" t="str">
        <f t="shared" si="16"/>
        <v/>
      </c>
      <c r="L41" s="293" t="str">
        <f t="shared" si="13"/>
        <v/>
      </c>
      <c r="M41" s="307"/>
      <c r="N41" s="281">
        <f>+IF(Stammdaten!$AE$30="1 - Ja",Einnahmen!I41,Einnahmen!L41)</f>
        <v>0</v>
      </c>
      <c r="O41" s="282" t="str">
        <f>+IF(Stammdaten!$AE$30="1 - Ja",K41,0)</f>
        <v/>
      </c>
      <c r="P41" s="283"/>
      <c r="Q41" s="284" t="str">
        <f t="shared" si="8"/>
        <v/>
      </c>
      <c r="U41" s="193">
        <f t="shared" si="17"/>
        <v>0</v>
      </c>
      <c r="V41" s="193">
        <f t="shared" si="18"/>
        <v>0</v>
      </c>
      <c r="W41" s="193">
        <f t="shared" si="19"/>
        <v>0</v>
      </c>
      <c r="X41" s="193">
        <f t="shared" si="20"/>
        <v>0</v>
      </c>
      <c r="Y41" s="193">
        <f t="shared" si="21"/>
        <v>0</v>
      </c>
      <c r="Z41" s="193"/>
      <c r="AA41" s="193">
        <f t="shared" si="14"/>
        <v>0</v>
      </c>
      <c r="AB41" s="193">
        <f t="shared" si="10"/>
        <v>5</v>
      </c>
      <c r="AC41" s="193">
        <f t="shared" si="15"/>
        <v>0</v>
      </c>
      <c r="AD41" s="193">
        <f t="shared" si="12"/>
        <v>0</v>
      </c>
    </row>
    <row r="42" spans="2:30" x14ac:dyDescent="0.25">
      <c r="B42" s="285"/>
      <c r="C42" s="286" t="str">
        <f>IF(H42="","",VLOOKUP(H42,Steuerung!$E$11:$G$17,3,FALSE))</f>
        <v/>
      </c>
      <c r="D42" s="287"/>
      <c r="E42" s="288" t="str">
        <f>IF(Stammdaten!$AE$29="2 - Vereinbarte Entgelte",IF(ISNUMBER(D42),IF(YEAR(D42)&lt;Stammdaten!$AE$28,1,IF(YEAR(D42)&gt;Stammdaten!$AE$28,12,MONTH(D42))),""),"")</f>
        <v/>
      </c>
      <c r="F42" s="287"/>
      <c r="G42" s="288" t="str">
        <f>IF(Stammdaten!$AE$29="1 - Vereinnahmte Entgelte",IF(ISNUMBER(F42),IF(YEAR(F42)&lt;Stammdaten!$AE$28,1,IF(YEAR(F42)&gt;Stammdaten!$AE$28,12,MONTH(F42))),""),"")</f>
        <v/>
      </c>
      <c r="H42" s="289"/>
      <c r="I42" s="290"/>
      <c r="J42" s="291"/>
      <c r="K42" s="292" t="str">
        <f t="shared" si="16"/>
        <v/>
      </c>
      <c r="L42" s="293" t="str">
        <f t="shared" si="13"/>
        <v/>
      </c>
      <c r="M42" s="307"/>
      <c r="N42" s="281">
        <f>+IF(Stammdaten!$AE$30="1 - Ja",Einnahmen!I42,Einnahmen!L42)</f>
        <v>0</v>
      </c>
      <c r="O42" s="282" t="str">
        <f>+IF(Stammdaten!$AE$30="1 - Ja",K42,0)</f>
        <v/>
      </c>
      <c r="P42" s="283"/>
      <c r="Q42" s="284" t="str">
        <f t="shared" si="8"/>
        <v/>
      </c>
      <c r="U42" s="193">
        <f t="shared" si="17"/>
        <v>0</v>
      </c>
      <c r="V42" s="193">
        <f t="shared" si="18"/>
        <v>0</v>
      </c>
      <c r="W42" s="193">
        <f t="shared" si="19"/>
        <v>0</v>
      </c>
      <c r="X42" s="193">
        <f t="shared" si="20"/>
        <v>0</v>
      </c>
      <c r="Y42" s="193">
        <f t="shared" si="21"/>
        <v>0</v>
      </c>
      <c r="Z42" s="193"/>
      <c r="AA42" s="193">
        <f t="shared" si="14"/>
        <v>0</v>
      </c>
      <c r="AB42" s="193">
        <f t="shared" si="10"/>
        <v>5</v>
      </c>
      <c r="AC42" s="193">
        <f t="shared" si="15"/>
        <v>0</v>
      </c>
      <c r="AD42" s="193">
        <f t="shared" si="12"/>
        <v>0</v>
      </c>
    </row>
    <row r="43" spans="2:30" x14ac:dyDescent="0.25">
      <c r="B43" s="285"/>
      <c r="C43" s="286" t="str">
        <f>IF(H43="","",VLOOKUP(H43,Steuerung!$E$11:$G$17,3,FALSE))</f>
        <v/>
      </c>
      <c r="D43" s="287"/>
      <c r="E43" s="288" t="str">
        <f>IF(Stammdaten!$AE$29="2 - Vereinbarte Entgelte",IF(ISNUMBER(D43),IF(YEAR(D43)&lt;Stammdaten!$AE$28,1,IF(YEAR(D43)&gt;Stammdaten!$AE$28,12,MONTH(D43))),""),"")</f>
        <v/>
      </c>
      <c r="F43" s="287"/>
      <c r="G43" s="288" t="str">
        <f>IF(Stammdaten!$AE$29="1 - Vereinnahmte Entgelte",IF(ISNUMBER(F43),IF(YEAR(F43)&lt;Stammdaten!$AE$28,1,IF(YEAR(F43)&gt;Stammdaten!$AE$28,12,MONTH(F43))),""),"")</f>
        <v/>
      </c>
      <c r="H43" s="289"/>
      <c r="I43" s="290"/>
      <c r="J43" s="291"/>
      <c r="K43" s="292" t="str">
        <f t="shared" si="16"/>
        <v/>
      </c>
      <c r="L43" s="293" t="str">
        <f t="shared" si="13"/>
        <v/>
      </c>
      <c r="M43" s="307"/>
      <c r="N43" s="281">
        <f>+IF(Stammdaten!$AE$30="1 - Ja",Einnahmen!I43,Einnahmen!L43)</f>
        <v>0</v>
      </c>
      <c r="O43" s="282" t="str">
        <f>+IF(Stammdaten!$AE$30="1 - Ja",K43,0)</f>
        <v/>
      </c>
      <c r="P43" s="283"/>
      <c r="Q43" s="284" t="str">
        <f t="shared" si="8"/>
        <v/>
      </c>
      <c r="U43" s="193">
        <f t="shared" si="17"/>
        <v>0</v>
      </c>
      <c r="V43" s="193">
        <f t="shared" si="18"/>
        <v>0</v>
      </c>
      <c r="W43" s="193">
        <f t="shared" si="19"/>
        <v>0</v>
      </c>
      <c r="X43" s="193">
        <f t="shared" si="20"/>
        <v>0</v>
      </c>
      <c r="Y43" s="193">
        <f t="shared" si="21"/>
        <v>0</v>
      </c>
      <c r="Z43" s="193"/>
      <c r="AA43" s="193">
        <f t="shared" si="14"/>
        <v>0</v>
      </c>
      <c r="AB43" s="193">
        <f t="shared" si="10"/>
        <v>5</v>
      </c>
      <c r="AC43" s="193">
        <f t="shared" si="15"/>
        <v>0</v>
      </c>
      <c r="AD43" s="193">
        <f t="shared" si="12"/>
        <v>0</v>
      </c>
    </row>
    <row r="44" spans="2:30" x14ac:dyDescent="0.25">
      <c r="B44" s="285"/>
      <c r="C44" s="286" t="str">
        <f>IF(H44="","",VLOOKUP(H44,Steuerung!$E$11:$G$17,3,FALSE))</f>
        <v/>
      </c>
      <c r="D44" s="287"/>
      <c r="E44" s="288" t="str">
        <f>IF(Stammdaten!$AE$29="2 - Vereinbarte Entgelte",IF(ISNUMBER(D44),IF(YEAR(D44)&lt;Stammdaten!$AE$28,1,IF(YEAR(D44)&gt;Stammdaten!$AE$28,12,MONTH(D44))),""),"")</f>
        <v/>
      </c>
      <c r="F44" s="287"/>
      <c r="G44" s="288" t="str">
        <f>IF(Stammdaten!$AE$29="1 - Vereinnahmte Entgelte",IF(ISNUMBER(F44),IF(YEAR(F44)&lt;Stammdaten!$AE$28,1,IF(YEAR(F44)&gt;Stammdaten!$AE$28,12,MONTH(F44))),""),"")</f>
        <v/>
      </c>
      <c r="H44" s="289"/>
      <c r="I44" s="290"/>
      <c r="J44" s="291"/>
      <c r="K44" s="292" t="str">
        <f t="shared" si="16"/>
        <v/>
      </c>
      <c r="L44" s="293" t="str">
        <f t="shared" si="13"/>
        <v/>
      </c>
      <c r="M44" s="307"/>
      <c r="N44" s="281">
        <f>+IF(Stammdaten!$AE$30="1 - Ja",Einnahmen!I44,Einnahmen!L44)</f>
        <v>0</v>
      </c>
      <c r="O44" s="282" t="str">
        <f>+IF(Stammdaten!$AE$30="1 - Ja",K44,0)</f>
        <v/>
      </c>
      <c r="P44" s="283"/>
      <c r="Q44" s="284" t="str">
        <f t="shared" si="8"/>
        <v/>
      </c>
      <c r="U44" s="193">
        <f t="shared" si="17"/>
        <v>0</v>
      </c>
      <c r="V44" s="193">
        <f t="shared" si="18"/>
        <v>0</v>
      </c>
      <c r="W44" s="193">
        <f t="shared" si="19"/>
        <v>0</v>
      </c>
      <c r="X44" s="193">
        <f t="shared" si="20"/>
        <v>0</v>
      </c>
      <c r="Y44" s="193">
        <f t="shared" si="21"/>
        <v>0</v>
      </c>
      <c r="Z44" s="193"/>
      <c r="AA44" s="193">
        <f t="shared" si="14"/>
        <v>0</v>
      </c>
      <c r="AB44" s="193">
        <f t="shared" si="10"/>
        <v>5</v>
      </c>
      <c r="AC44" s="193">
        <f t="shared" si="15"/>
        <v>0</v>
      </c>
      <c r="AD44" s="193">
        <f t="shared" si="12"/>
        <v>0</v>
      </c>
    </row>
    <row r="45" spans="2:30" x14ac:dyDescent="0.25">
      <c r="B45" s="285"/>
      <c r="C45" s="286" t="str">
        <f>IF(H45="","",VLOOKUP(H45,Steuerung!$E$11:$G$17,3,FALSE))</f>
        <v/>
      </c>
      <c r="D45" s="287"/>
      <c r="E45" s="288" t="str">
        <f>IF(Stammdaten!$AE$29="2 - Vereinbarte Entgelte",IF(ISNUMBER(D45),IF(YEAR(D45)&lt;Stammdaten!$AE$28,1,IF(YEAR(D45)&gt;Stammdaten!$AE$28,12,MONTH(D45))),""),"")</f>
        <v/>
      </c>
      <c r="F45" s="287"/>
      <c r="G45" s="288" t="str">
        <f>IF(Stammdaten!$AE$29="1 - Vereinnahmte Entgelte",IF(ISNUMBER(F45),IF(YEAR(F45)&lt;Stammdaten!$AE$28,1,IF(YEAR(F45)&gt;Stammdaten!$AE$28,12,MONTH(F45))),""),"")</f>
        <v/>
      </c>
      <c r="H45" s="289"/>
      <c r="I45" s="290"/>
      <c r="J45" s="291"/>
      <c r="K45" s="292" t="str">
        <f t="shared" si="16"/>
        <v/>
      </c>
      <c r="L45" s="293" t="str">
        <f t="shared" si="13"/>
        <v/>
      </c>
      <c r="M45" s="307"/>
      <c r="N45" s="281">
        <f>+IF(Stammdaten!$AE$30="1 - Ja",Einnahmen!I45,Einnahmen!L45)</f>
        <v>0</v>
      </c>
      <c r="O45" s="282" t="str">
        <f>+IF(Stammdaten!$AE$30="1 - Ja",K45,0)</f>
        <v/>
      </c>
      <c r="P45" s="283"/>
      <c r="Q45" s="284" t="str">
        <f t="shared" si="8"/>
        <v/>
      </c>
      <c r="U45" s="193">
        <f t="shared" si="17"/>
        <v>0</v>
      </c>
      <c r="V45" s="193">
        <f t="shared" si="18"/>
        <v>0</v>
      </c>
      <c r="W45" s="193">
        <f t="shared" si="19"/>
        <v>0</v>
      </c>
      <c r="X45" s="193">
        <f t="shared" si="20"/>
        <v>0</v>
      </c>
      <c r="Y45" s="193">
        <f t="shared" si="21"/>
        <v>0</v>
      </c>
      <c r="Z45" s="193"/>
      <c r="AA45" s="193">
        <f t="shared" si="14"/>
        <v>0</v>
      </c>
      <c r="AB45" s="193">
        <f t="shared" si="10"/>
        <v>5</v>
      </c>
      <c r="AC45" s="193">
        <f t="shared" si="15"/>
        <v>0</v>
      </c>
      <c r="AD45" s="193">
        <f t="shared" si="12"/>
        <v>0</v>
      </c>
    </row>
    <row r="46" spans="2:30" x14ac:dyDescent="0.25">
      <c r="B46" s="285"/>
      <c r="C46" s="286" t="str">
        <f>IF(H46="","",VLOOKUP(H46,Steuerung!$E$11:$G$17,3,FALSE))</f>
        <v/>
      </c>
      <c r="D46" s="287"/>
      <c r="E46" s="288" t="str">
        <f>IF(Stammdaten!$AE$29="2 - Vereinbarte Entgelte",IF(ISNUMBER(D46),IF(YEAR(D46)&lt;Stammdaten!$AE$28,1,IF(YEAR(D46)&gt;Stammdaten!$AE$28,12,MONTH(D46))),""),"")</f>
        <v/>
      </c>
      <c r="F46" s="287"/>
      <c r="G46" s="288" t="str">
        <f>IF(Stammdaten!$AE$29="1 - Vereinnahmte Entgelte",IF(ISNUMBER(F46),IF(YEAR(F46)&lt;Stammdaten!$AE$28,1,IF(YEAR(F46)&gt;Stammdaten!$AE$28,12,MONTH(F46))),""),"")</f>
        <v/>
      </c>
      <c r="H46" s="289"/>
      <c r="I46" s="290"/>
      <c r="J46" s="291"/>
      <c r="K46" s="292" t="str">
        <f t="shared" si="16"/>
        <v/>
      </c>
      <c r="L46" s="293" t="str">
        <f t="shared" si="13"/>
        <v/>
      </c>
      <c r="M46" s="307"/>
      <c r="N46" s="281">
        <f>+IF(Stammdaten!$AE$30="1 - Ja",Einnahmen!I46,Einnahmen!L46)</f>
        <v>0</v>
      </c>
      <c r="O46" s="282" t="str">
        <f>+IF(Stammdaten!$AE$30="1 - Ja",K46,0)</f>
        <v/>
      </c>
      <c r="P46" s="283"/>
      <c r="Q46" s="284" t="str">
        <f t="shared" si="8"/>
        <v/>
      </c>
      <c r="U46" s="193">
        <f t="shared" si="17"/>
        <v>0</v>
      </c>
      <c r="V46" s="193">
        <f t="shared" si="18"/>
        <v>0</v>
      </c>
      <c r="W46" s="193">
        <f t="shared" si="19"/>
        <v>0</v>
      </c>
      <c r="X46" s="193">
        <f t="shared" si="20"/>
        <v>0</v>
      </c>
      <c r="Y46" s="193">
        <f t="shared" si="21"/>
        <v>0</v>
      </c>
      <c r="Z46" s="193"/>
      <c r="AA46" s="193">
        <f t="shared" si="14"/>
        <v>0</v>
      </c>
      <c r="AB46" s="193">
        <f t="shared" si="10"/>
        <v>5</v>
      </c>
      <c r="AC46" s="193">
        <f t="shared" si="15"/>
        <v>0</v>
      </c>
      <c r="AD46" s="193">
        <f t="shared" si="12"/>
        <v>0</v>
      </c>
    </row>
    <row r="47" spans="2:30" x14ac:dyDescent="0.25">
      <c r="B47" s="285"/>
      <c r="C47" s="286" t="str">
        <f>IF(H47="","",VLOOKUP(H47,Steuerung!$E$11:$G$17,3,FALSE))</f>
        <v/>
      </c>
      <c r="D47" s="287"/>
      <c r="E47" s="288" t="str">
        <f>IF(Stammdaten!$AE$29="2 - Vereinbarte Entgelte",IF(ISNUMBER(D47),IF(YEAR(D47)&lt;Stammdaten!$AE$28,1,IF(YEAR(D47)&gt;Stammdaten!$AE$28,12,MONTH(D47))),""),"")</f>
        <v/>
      </c>
      <c r="F47" s="287"/>
      <c r="G47" s="288" t="str">
        <f>IF(Stammdaten!$AE$29="1 - Vereinnahmte Entgelte",IF(ISNUMBER(F47),IF(YEAR(F47)&lt;Stammdaten!$AE$28,1,IF(YEAR(F47)&gt;Stammdaten!$AE$28,12,MONTH(F47))),""),"")</f>
        <v/>
      </c>
      <c r="H47" s="289"/>
      <c r="I47" s="290"/>
      <c r="J47" s="291"/>
      <c r="K47" s="292" t="str">
        <f t="shared" si="16"/>
        <v/>
      </c>
      <c r="L47" s="293" t="str">
        <f t="shared" si="13"/>
        <v/>
      </c>
      <c r="M47" s="307"/>
      <c r="N47" s="281">
        <f>+IF(Stammdaten!$AE$30="1 - Ja",Einnahmen!I47,Einnahmen!L47)</f>
        <v>0</v>
      </c>
      <c r="O47" s="282" t="str">
        <f>+IF(Stammdaten!$AE$30="1 - Ja",K47,0)</f>
        <v/>
      </c>
      <c r="P47" s="283"/>
      <c r="Q47" s="284" t="str">
        <f t="shared" si="8"/>
        <v/>
      </c>
      <c r="U47" s="193">
        <f t="shared" si="17"/>
        <v>0</v>
      </c>
      <c r="V47" s="193">
        <f t="shared" si="18"/>
        <v>0</v>
      </c>
      <c r="W47" s="193">
        <f t="shared" si="19"/>
        <v>0</v>
      </c>
      <c r="X47" s="193">
        <f t="shared" si="20"/>
        <v>0</v>
      </c>
      <c r="Y47" s="193">
        <f t="shared" si="21"/>
        <v>0</v>
      </c>
      <c r="Z47" s="193"/>
      <c r="AA47" s="193">
        <f t="shared" si="14"/>
        <v>0</v>
      </c>
      <c r="AB47" s="193">
        <f t="shared" si="10"/>
        <v>5</v>
      </c>
      <c r="AC47" s="193">
        <f t="shared" si="15"/>
        <v>0</v>
      </c>
      <c r="AD47" s="193">
        <f t="shared" si="12"/>
        <v>0</v>
      </c>
    </row>
    <row r="48" spans="2:30" x14ac:dyDescent="0.25">
      <c r="B48" s="285"/>
      <c r="C48" s="286" t="str">
        <f>IF(H48="","",VLOOKUP(H48,Steuerung!$E$11:$G$17,3,FALSE))</f>
        <v/>
      </c>
      <c r="D48" s="287"/>
      <c r="E48" s="288" t="str">
        <f>IF(Stammdaten!$AE$29="2 - Vereinbarte Entgelte",IF(ISNUMBER(D48),IF(YEAR(D48)&lt;Stammdaten!$AE$28,1,IF(YEAR(D48)&gt;Stammdaten!$AE$28,12,MONTH(D48))),""),"")</f>
        <v/>
      </c>
      <c r="F48" s="287"/>
      <c r="G48" s="288" t="str">
        <f>IF(Stammdaten!$AE$29="1 - Vereinnahmte Entgelte",IF(ISNUMBER(F48),IF(YEAR(F48)&lt;Stammdaten!$AE$28,1,IF(YEAR(F48)&gt;Stammdaten!$AE$28,12,MONTH(F48))),""),"")</f>
        <v/>
      </c>
      <c r="H48" s="289"/>
      <c r="I48" s="290"/>
      <c r="J48" s="291"/>
      <c r="K48" s="292" t="str">
        <f t="shared" si="16"/>
        <v/>
      </c>
      <c r="L48" s="293" t="str">
        <f t="shared" si="13"/>
        <v/>
      </c>
      <c r="M48" s="307"/>
      <c r="N48" s="281">
        <f>+IF(Stammdaten!$AE$30="1 - Ja",Einnahmen!I48,Einnahmen!L48)</f>
        <v>0</v>
      </c>
      <c r="O48" s="282" t="str">
        <f>+IF(Stammdaten!$AE$30="1 - Ja",K48,0)</f>
        <v/>
      </c>
      <c r="P48" s="283"/>
      <c r="Q48" s="284" t="str">
        <f t="shared" si="8"/>
        <v/>
      </c>
      <c r="U48" s="193">
        <f t="shared" si="17"/>
        <v>0</v>
      </c>
      <c r="V48" s="193">
        <f t="shared" si="18"/>
        <v>0</v>
      </c>
      <c r="W48" s="193">
        <f t="shared" si="19"/>
        <v>0</v>
      </c>
      <c r="X48" s="193">
        <f t="shared" si="20"/>
        <v>0</v>
      </c>
      <c r="Y48" s="193">
        <f t="shared" si="21"/>
        <v>0</v>
      </c>
      <c r="Z48" s="193"/>
      <c r="AA48" s="193">
        <f t="shared" si="14"/>
        <v>0</v>
      </c>
      <c r="AB48" s="193">
        <f t="shared" si="10"/>
        <v>5</v>
      </c>
      <c r="AC48" s="193">
        <f t="shared" si="15"/>
        <v>0</v>
      </c>
      <c r="AD48" s="193">
        <f t="shared" si="12"/>
        <v>0</v>
      </c>
    </row>
    <row r="49" spans="2:30" x14ac:dyDescent="0.25">
      <c r="B49" s="285"/>
      <c r="C49" s="286" t="str">
        <f>IF(H49="","",VLOOKUP(H49,Steuerung!$E$11:$G$17,3,FALSE))</f>
        <v/>
      </c>
      <c r="D49" s="287"/>
      <c r="E49" s="288" t="str">
        <f>IF(Stammdaten!$AE$29="2 - Vereinbarte Entgelte",IF(ISNUMBER(D49),IF(YEAR(D49)&lt;Stammdaten!$AE$28,1,IF(YEAR(D49)&gt;Stammdaten!$AE$28,12,MONTH(D49))),""),"")</f>
        <v/>
      </c>
      <c r="F49" s="287"/>
      <c r="G49" s="288" t="str">
        <f>IF(Stammdaten!$AE$29="1 - Vereinnahmte Entgelte",IF(ISNUMBER(F49),IF(YEAR(F49)&lt;Stammdaten!$AE$28,1,IF(YEAR(F49)&gt;Stammdaten!$AE$28,12,MONTH(F49))),""),"")</f>
        <v/>
      </c>
      <c r="H49" s="289"/>
      <c r="I49" s="290"/>
      <c r="J49" s="291"/>
      <c r="K49" s="292" t="str">
        <f t="shared" si="16"/>
        <v/>
      </c>
      <c r="L49" s="293" t="str">
        <f t="shared" si="13"/>
        <v/>
      </c>
      <c r="M49" s="307"/>
      <c r="N49" s="281">
        <f>+IF(Stammdaten!$AE$30="1 - Ja",Einnahmen!I49,Einnahmen!L49)</f>
        <v>0</v>
      </c>
      <c r="O49" s="282" t="str">
        <f>+IF(Stammdaten!$AE$30="1 - Ja",K49,0)</f>
        <v/>
      </c>
      <c r="P49" s="283"/>
      <c r="Q49" s="284" t="str">
        <f t="shared" si="8"/>
        <v/>
      </c>
      <c r="U49" s="193">
        <f t="shared" si="17"/>
        <v>0</v>
      </c>
      <c r="V49" s="193">
        <f t="shared" si="18"/>
        <v>0</v>
      </c>
      <c r="W49" s="193">
        <f t="shared" si="19"/>
        <v>0</v>
      </c>
      <c r="X49" s="193">
        <f t="shared" si="20"/>
        <v>0</v>
      </c>
      <c r="Y49" s="193">
        <f t="shared" si="21"/>
        <v>0</v>
      </c>
      <c r="Z49" s="193"/>
      <c r="AA49" s="193">
        <f t="shared" si="14"/>
        <v>0</v>
      </c>
      <c r="AB49" s="193">
        <f t="shared" si="10"/>
        <v>5</v>
      </c>
      <c r="AC49" s="193">
        <f t="shared" si="15"/>
        <v>0</v>
      </c>
      <c r="AD49" s="193">
        <f t="shared" si="12"/>
        <v>0</v>
      </c>
    </row>
    <row r="50" spans="2:30" x14ac:dyDescent="0.25">
      <c r="B50" s="285"/>
      <c r="C50" s="286" t="str">
        <f>IF(H50="","",VLOOKUP(H50,Steuerung!$E$11:$G$17,3,FALSE))</f>
        <v/>
      </c>
      <c r="D50" s="287"/>
      <c r="E50" s="288" t="str">
        <f>IF(Stammdaten!$AE$29="2 - Vereinbarte Entgelte",IF(ISNUMBER(D50),IF(YEAR(D50)&lt;Stammdaten!$AE$28,1,IF(YEAR(D50)&gt;Stammdaten!$AE$28,12,MONTH(D50))),""),"")</f>
        <v/>
      </c>
      <c r="F50" s="287"/>
      <c r="G50" s="288" t="str">
        <f>IF(Stammdaten!$AE$29="1 - Vereinnahmte Entgelte",IF(ISNUMBER(F50),IF(YEAR(F50)&lt;Stammdaten!$AE$28,1,IF(YEAR(F50)&gt;Stammdaten!$AE$28,12,MONTH(F50))),""),"")</f>
        <v/>
      </c>
      <c r="H50" s="289"/>
      <c r="I50" s="290"/>
      <c r="J50" s="291"/>
      <c r="K50" s="292" t="str">
        <f t="shared" si="16"/>
        <v/>
      </c>
      <c r="L50" s="293" t="str">
        <f t="shared" ref="L50:L113" si="22">+IF(AND(ISNUMBER(I50),ISNUMBER(K50)),I50+K50,"")</f>
        <v/>
      </c>
      <c r="M50" s="307"/>
      <c r="N50" s="281">
        <f>+IF(Stammdaten!$AE$30="1 - Ja",Einnahmen!I50,Einnahmen!L50)</f>
        <v>0</v>
      </c>
      <c r="O50" s="282" t="str">
        <f>+IF(Stammdaten!$AE$30="1 - Ja",K50,0)</f>
        <v/>
      </c>
      <c r="P50" s="283"/>
      <c r="Q50" s="284" t="str">
        <f t="shared" ref="Q50:Q113" si="23">+IF(AD50=0,"","Eingaben unvollständig")</f>
        <v/>
      </c>
      <c r="U50" s="193">
        <f t="shared" si="17"/>
        <v>0</v>
      </c>
      <c r="V50" s="193">
        <f t="shared" si="18"/>
        <v>0</v>
      </c>
      <c r="W50" s="193">
        <f t="shared" si="19"/>
        <v>0</v>
      </c>
      <c r="X50" s="193">
        <f t="shared" si="20"/>
        <v>0</v>
      </c>
      <c r="Y50" s="193">
        <f t="shared" si="21"/>
        <v>0</v>
      </c>
      <c r="Z50" s="193"/>
      <c r="AA50" s="193">
        <f t="shared" si="14"/>
        <v>0</v>
      </c>
      <c r="AB50" s="193">
        <f t="shared" si="10"/>
        <v>5</v>
      </c>
      <c r="AC50" s="193">
        <f t="shared" si="15"/>
        <v>0</v>
      </c>
      <c r="AD50" s="193">
        <f t="shared" si="12"/>
        <v>0</v>
      </c>
    </row>
    <row r="51" spans="2:30" x14ac:dyDescent="0.25">
      <c r="B51" s="285"/>
      <c r="C51" s="286" t="str">
        <f>IF(H51="","",VLOOKUP(H51,Steuerung!$E$11:$G$17,3,FALSE))</f>
        <v/>
      </c>
      <c r="D51" s="287"/>
      <c r="E51" s="288" t="str">
        <f>IF(Stammdaten!$AE$29="2 - Vereinbarte Entgelte",IF(ISNUMBER(D51),IF(YEAR(D51)&lt;Stammdaten!$AE$28,1,IF(YEAR(D51)&gt;Stammdaten!$AE$28,12,MONTH(D51))),""),"")</f>
        <v/>
      </c>
      <c r="F51" s="287"/>
      <c r="G51" s="288" t="str">
        <f>IF(Stammdaten!$AE$29="1 - Vereinnahmte Entgelte",IF(ISNUMBER(F51),IF(YEAR(F51)&lt;Stammdaten!$AE$28,1,IF(YEAR(F51)&gt;Stammdaten!$AE$28,12,MONTH(F51))),""),"")</f>
        <v/>
      </c>
      <c r="H51" s="289"/>
      <c r="I51" s="290"/>
      <c r="J51" s="291"/>
      <c r="K51" s="292" t="str">
        <f t="shared" si="16"/>
        <v/>
      </c>
      <c r="L51" s="293" t="str">
        <f t="shared" si="22"/>
        <v/>
      </c>
      <c r="M51" s="307"/>
      <c r="N51" s="281">
        <f>+IF(Stammdaten!$AE$30="1 - Ja",Einnahmen!I51,Einnahmen!L51)</f>
        <v>0</v>
      </c>
      <c r="O51" s="282" t="str">
        <f>+IF(Stammdaten!$AE$30="1 - Ja",K51,0)</f>
        <v/>
      </c>
      <c r="P51" s="283"/>
      <c r="Q51" s="284" t="str">
        <f t="shared" si="23"/>
        <v/>
      </c>
      <c r="U51" s="193">
        <f t="shared" si="17"/>
        <v>0</v>
      </c>
      <c r="V51" s="193">
        <f t="shared" si="18"/>
        <v>0</v>
      </c>
      <c r="W51" s="193">
        <f t="shared" si="19"/>
        <v>0</v>
      </c>
      <c r="X51" s="193">
        <f t="shared" si="20"/>
        <v>0</v>
      </c>
      <c r="Y51" s="193">
        <f t="shared" si="21"/>
        <v>0</v>
      </c>
      <c r="Z51" s="193"/>
      <c r="AA51" s="193">
        <f t="shared" ref="AA51:AA114" si="24">+SUM(U51:Z51)</f>
        <v>0</v>
      </c>
      <c r="AB51" s="193">
        <f t="shared" si="10"/>
        <v>5</v>
      </c>
      <c r="AC51" s="193">
        <f t="shared" ref="AC51:AC114" si="25">+IF(AA51=AB51,1,0)</f>
        <v>0</v>
      </c>
      <c r="AD51" s="193">
        <f t="shared" ref="AD51:AD114" si="26">+IF(AND(AA51&gt;0,AC51=0),1,0)</f>
        <v>0</v>
      </c>
    </row>
    <row r="52" spans="2:30" x14ac:dyDescent="0.25">
      <c r="B52" s="285"/>
      <c r="C52" s="286" t="str">
        <f>IF(H52="","",VLOOKUP(H52,Steuerung!$E$11:$G$17,3,FALSE))</f>
        <v/>
      </c>
      <c r="D52" s="287"/>
      <c r="E52" s="288" t="str">
        <f>IF(Stammdaten!$AE$29="2 - Vereinbarte Entgelte",IF(ISNUMBER(D52),IF(YEAR(D52)&lt;Stammdaten!$AE$28,1,IF(YEAR(D52)&gt;Stammdaten!$AE$28,12,MONTH(D52))),""),"")</f>
        <v/>
      </c>
      <c r="F52" s="287"/>
      <c r="G52" s="288" t="str">
        <f>IF(Stammdaten!$AE$29="1 - Vereinnahmte Entgelte",IF(ISNUMBER(F52),IF(YEAR(F52)&lt;Stammdaten!$AE$28,1,IF(YEAR(F52)&gt;Stammdaten!$AE$28,12,MONTH(F52))),""),"")</f>
        <v/>
      </c>
      <c r="H52" s="289"/>
      <c r="I52" s="290"/>
      <c r="J52" s="291"/>
      <c r="K52" s="292" t="str">
        <f t="shared" si="16"/>
        <v/>
      </c>
      <c r="L52" s="293" t="str">
        <f t="shared" si="22"/>
        <v/>
      </c>
      <c r="M52" s="307"/>
      <c r="N52" s="281">
        <f>+IF(Stammdaten!$AE$30="1 - Ja",Einnahmen!I52,Einnahmen!L52)</f>
        <v>0</v>
      </c>
      <c r="O52" s="282" t="str">
        <f>+IF(Stammdaten!$AE$30="1 - Ja",K52,0)</f>
        <v/>
      </c>
      <c r="P52" s="283"/>
      <c r="Q52" s="284" t="str">
        <f t="shared" si="23"/>
        <v/>
      </c>
      <c r="U52" s="193">
        <f t="shared" si="17"/>
        <v>0</v>
      </c>
      <c r="V52" s="193">
        <f t="shared" si="18"/>
        <v>0</v>
      </c>
      <c r="W52" s="193">
        <f t="shared" si="19"/>
        <v>0</v>
      </c>
      <c r="X52" s="193">
        <f t="shared" si="20"/>
        <v>0</v>
      </c>
      <c r="Y52" s="193">
        <f t="shared" si="21"/>
        <v>0</v>
      </c>
      <c r="Z52" s="193"/>
      <c r="AA52" s="193">
        <f t="shared" si="24"/>
        <v>0</v>
      </c>
      <c r="AB52" s="193">
        <f t="shared" si="10"/>
        <v>5</v>
      </c>
      <c r="AC52" s="193">
        <f t="shared" si="25"/>
        <v>0</v>
      </c>
      <c r="AD52" s="193">
        <f t="shared" si="26"/>
        <v>0</v>
      </c>
    </row>
    <row r="53" spans="2:30" x14ac:dyDescent="0.25">
      <c r="B53" s="285"/>
      <c r="C53" s="286" t="str">
        <f>IF(H53="","",VLOOKUP(H53,Steuerung!$E$11:$G$17,3,FALSE))</f>
        <v/>
      </c>
      <c r="D53" s="287"/>
      <c r="E53" s="288" t="str">
        <f>IF(Stammdaten!$AE$29="2 - Vereinbarte Entgelte",IF(ISNUMBER(D53),IF(YEAR(D53)&lt;Stammdaten!$AE$28,1,IF(YEAR(D53)&gt;Stammdaten!$AE$28,12,MONTH(D53))),""),"")</f>
        <v/>
      </c>
      <c r="F53" s="287"/>
      <c r="G53" s="288" t="str">
        <f>IF(Stammdaten!$AE$29="1 - Vereinnahmte Entgelte",IF(ISNUMBER(F53),IF(YEAR(F53)&lt;Stammdaten!$AE$28,1,IF(YEAR(F53)&gt;Stammdaten!$AE$28,12,MONTH(F53))),""),"")</f>
        <v/>
      </c>
      <c r="H53" s="289"/>
      <c r="I53" s="290"/>
      <c r="J53" s="291"/>
      <c r="K53" s="292" t="str">
        <f t="shared" si="16"/>
        <v/>
      </c>
      <c r="L53" s="293" t="str">
        <f t="shared" si="22"/>
        <v/>
      </c>
      <c r="M53" s="307"/>
      <c r="N53" s="281">
        <f>+IF(Stammdaten!$AE$30="1 - Ja",Einnahmen!I53,Einnahmen!L53)</f>
        <v>0</v>
      </c>
      <c r="O53" s="282" t="str">
        <f>+IF(Stammdaten!$AE$30="1 - Ja",K53,0)</f>
        <v/>
      </c>
      <c r="P53" s="283"/>
      <c r="Q53" s="284" t="str">
        <f t="shared" si="23"/>
        <v/>
      </c>
      <c r="U53" s="193">
        <f t="shared" si="17"/>
        <v>0</v>
      </c>
      <c r="V53" s="193">
        <f t="shared" si="18"/>
        <v>0</v>
      </c>
      <c r="W53" s="193">
        <f t="shared" si="19"/>
        <v>0</v>
      </c>
      <c r="X53" s="193">
        <f t="shared" si="20"/>
        <v>0</v>
      </c>
      <c r="Y53" s="193">
        <f t="shared" si="21"/>
        <v>0</v>
      </c>
      <c r="Z53" s="193"/>
      <c r="AA53" s="193">
        <f t="shared" si="24"/>
        <v>0</v>
      </c>
      <c r="AB53" s="193">
        <f t="shared" si="10"/>
        <v>5</v>
      </c>
      <c r="AC53" s="193">
        <f t="shared" si="25"/>
        <v>0</v>
      </c>
      <c r="AD53" s="193">
        <f t="shared" si="26"/>
        <v>0</v>
      </c>
    </row>
    <row r="54" spans="2:30" x14ac:dyDescent="0.25">
      <c r="B54" s="285"/>
      <c r="C54" s="286" t="str">
        <f>IF(H54="","",VLOOKUP(H54,Steuerung!$E$11:$G$17,3,FALSE))</f>
        <v/>
      </c>
      <c r="D54" s="287"/>
      <c r="E54" s="288" t="str">
        <f>IF(Stammdaten!$AE$29="2 - Vereinbarte Entgelte",IF(ISNUMBER(D54),IF(YEAR(D54)&lt;Stammdaten!$AE$28,1,IF(YEAR(D54)&gt;Stammdaten!$AE$28,12,MONTH(D54))),""),"")</f>
        <v/>
      </c>
      <c r="F54" s="287"/>
      <c r="G54" s="288" t="str">
        <f>IF(Stammdaten!$AE$29="1 - Vereinnahmte Entgelte",IF(ISNUMBER(F54),IF(YEAR(F54)&lt;Stammdaten!$AE$28,1,IF(YEAR(F54)&gt;Stammdaten!$AE$28,12,MONTH(F54))),""),"")</f>
        <v/>
      </c>
      <c r="H54" s="289"/>
      <c r="I54" s="290"/>
      <c r="J54" s="291"/>
      <c r="K54" s="292" t="str">
        <f t="shared" si="16"/>
        <v/>
      </c>
      <c r="L54" s="293" t="str">
        <f t="shared" si="22"/>
        <v/>
      </c>
      <c r="M54" s="307"/>
      <c r="N54" s="281">
        <f>+IF(Stammdaten!$AE$30="1 - Ja",Einnahmen!I54,Einnahmen!L54)</f>
        <v>0</v>
      </c>
      <c r="O54" s="282" t="str">
        <f>+IF(Stammdaten!$AE$30="1 - Ja",K54,0)</f>
        <v/>
      </c>
      <c r="P54" s="283"/>
      <c r="Q54" s="284" t="str">
        <f t="shared" si="23"/>
        <v/>
      </c>
      <c r="U54" s="193">
        <f t="shared" si="17"/>
        <v>0</v>
      </c>
      <c r="V54" s="193">
        <f t="shared" si="18"/>
        <v>0</v>
      </c>
      <c r="W54" s="193">
        <f t="shared" si="19"/>
        <v>0</v>
      </c>
      <c r="X54" s="193">
        <f t="shared" si="20"/>
        <v>0</v>
      </c>
      <c r="Y54" s="193">
        <f t="shared" si="21"/>
        <v>0</v>
      </c>
      <c r="Z54" s="193"/>
      <c r="AA54" s="193">
        <f t="shared" si="24"/>
        <v>0</v>
      </c>
      <c r="AB54" s="193">
        <f t="shared" si="10"/>
        <v>5</v>
      </c>
      <c r="AC54" s="193">
        <f t="shared" si="25"/>
        <v>0</v>
      </c>
      <c r="AD54" s="193">
        <f t="shared" si="26"/>
        <v>0</v>
      </c>
    </row>
    <row r="55" spans="2:30" x14ac:dyDescent="0.25">
      <c r="B55" s="285"/>
      <c r="C55" s="286" t="str">
        <f>IF(H55="","",VLOOKUP(H55,Steuerung!$E$11:$G$17,3,FALSE))</f>
        <v/>
      </c>
      <c r="D55" s="287"/>
      <c r="E55" s="288" t="str">
        <f>IF(Stammdaten!$AE$29="2 - Vereinbarte Entgelte",IF(ISNUMBER(D55),IF(YEAR(D55)&lt;Stammdaten!$AE$28,1,IF(YEAR(D55)&gt;Stammdaten!$AE$28,12,MONTH(D55))),""),"")</f>
        <v/>
      </c>
      <c r="F55" s="287"/>
      <c r="G55" s="288" t="str">
        <f>IF(Stammdaten!$AE$29="1 - Vereinnahmte Entgelte",IF(ISNUMBER(F55),IF(YEAR(F55)&lt;Stammdaten!$AE$28,1,IF(YEAR(F55)&gt;Stammdaten!$AE$28,12,MONTH(F55))),""),"")</f>
        <v/>
      </c>
      <c r="H55" s="289"/>
      <c r="I55" s="290"/>
      <c r="J55" s="291"/>
      <c r="K55" s="292" t="str">
        <f t="shared" si="16"/>
        <v/>
      </c>
      <c r="L55" s="293" t="str">
        <f t="shared" si="22"/>
        <v/>
      </c>
      <c r="M55" s="307"/>
      <c r="N55" s="281">
        <f>+IF(Stammdaten!$AE$30="1 - Ja",Einnahmen!I55,Einnahmen!L55)</f>
        <v>0</v>
      </c>
      <c r="O55" s="282" t="str">
        <f>+IF(Stammdaten!$AE$30="1 - Ja",K55,0)</f>
        <v/>
      </c>
      <c r="P55" s="283"/>
      <c r="Q55" s="284" t="str">
        <f t="shared" si="23"/>
        <v/>
      </c>
      <c r="U55" s="193">
        <f t="shared" si="17"/>
        <v>0</v>
      </c>
      <c r="V55" s="193">
        <f t="shared" si="18"/>
        <v>0</v>
      </c>
      <c r="W55" s="193">
        <f t="shared" si="19"/>
        <v>0</v>
      </c>
      <c r="X55" s="193">
        <f t="shared" si="20"/>
        <v>0</v>
      </c>
      <c r="Y55" s="193">
        <f t="shared" si="21"/>
        <v>0</v>
      </c>
      <c r="Z55" s="193"/>
      <c r="AA55" s="193">
        <f t="shared" si="24"/>
        <v>0</v>
      </c>
      <c r="AB55" s="193">
        <f t="shared" si="10"/>
        <v>5</v>
      </c>
      <c r="AC55" s="193">
        <f t="shared" si="25"/>
        <v>0</v>
      </c>
      <c r="AD55" s="193">
        <f t="shared" si="26"/>
        <v>0</v>
      </c>
    </row>
    <row r="56" spans="2:30" x14ac:dyDescent="0.25">
      <c r="B56" s="285"/>
      <c r="C56" s="286" t="str">
        <f>IF(H56="","",VLOOKUP(H56,Steuerung!$E$11:$G$17,3,FALSE))</f>
        <v/>
      </c>
      <c r="D56" s="287"/>
      <c r="E56" s="288" t="str">
        <f>IF(Stammdaten!$AE$29="2 - Vereinbarte Entgelte",IF(ISNUMBER(D56),IF(YEAR(D56)&lt;Stammdaten!$AE$28,1,IF(YEAR(D56)&gt;Stammdaten!$AE$28,12,MONTH(D56))),""),"")</f>
        <v/>
      </c>
      <c r="F56" s="287"/>
      <c r="G56" s="288" t="str">
        <f>IF(Stammdaten!$AE$29="1 - Vereinnahmte Entgelte",IF(ISNUMBER(F56),IF(YEAR(F56)&lt;Stammdaten!$AE$28,1,IF(YEAR(F56)&gt;Stammdaten!$AE$28,12,MONTH(F56))),""),"")</f>
        <v/>
      </c>
      <c r="H56" s="289"/>
      <c r="I56" s="290"/>
      <c r="J56" s="291"/>
      <c r="K56" s="292" t="str">
        <f t="shared" si="16"/>
        <v/>
      </c>
      <c r="L56" s="293" t="str">
        <f t="shared" si="22"/>
        <v/>
      </c>
      <c r="M56" s="307"/>
      <c r="N56" s="281">
        <f>+IF(Stammdaten!$AE$30="1 - Ja",Einnahmen!I56,Einnahmen!L56)</f>
        <v>0</v>
      </c>
      <c r="O56" s="282" t="str">
        <f>+IF(Stammdaten!$AE$30="1 - Ja",K56,0)</f>
        <v/>
      </c>
      <c r="P56" s="283"/>
      <c r="Q56" s="284" t="str">
        <f t="shared" si="23"/>
        <v/>
      </c>
      <c r="U56" s="193">
        <f t="shared" si="17"/>
        <v>0</v>
      </c>
      <c r="V56" s="193">
        <f t="shared" si="18"/>
        <v>0</v>
      </c>
      <c r="W56" s="193">
        <f t="shared" si="19"/>
        <v>0</v>
      </c>
      <c r="X56" s="193">
        <f t="shared" si="20"/>
        <v>0</v>
      </c>
      <c r="Y56" s="193">
        <f t="shared" si="21"/>
        <v>0</v>
      </c>
      <c r="Z56" s="193"/>
      <c r="AA56" s="193">
        <f t="shared" si="24"/>
        <v>0</v>
      </c>
      <c r="AB56" s="193">
        <f t="shared" si="10"/>
        <v>5</v>
      </c>
      <c r="AC56" s="193">
        <f t="shared" si="25"/>
        <v>0</v>
      </c>
      <c r="AD56" s="193">
        <f t="shared" si="26"/>
        <v>0</v>
      </c>
    </row>
    <row r="57" spans="2:30" x14ac:dyDescent="0.25">
      <c r="B57" s="285"/>
      <c r="C57" s="286" t="str">
        <f>IF(H57="","",VLOOKUP(H57,Steuerung!$E$11:$G$17,3,FALSE))</f>
        <v/>
      </c>
      <c r="D57" s="287"/>
      <c r="E57" s="288" t="str">
        <f>IF(Stammdaten!$AE$29="2 - Vereinbarte Entgelte",IF(ISNUMBER(D57),IF(YEAR(D57)&lt;Stammdaten!$AE$28,1,IF(YEAR(D57)&gt;Stammdaten!$AE$28,12,MONTH(D57))),""),"")</f>
        <v/>
      </c>
      <c r="F57" s="287"/>
      <c r="G57" s="288" t="str">
        <f>IF(Stammdaten!$AE$29="1 - Vereinnahmte Entgelte",IF(ISNUMBER(F57),IF(YEAR(F57)&lt;Stammdaten!$AE$28,1,IF(YEAR(F57)&gt;Stammdaten!$AE$28,12,MONTH(F57))),""),"")</f>
        <v/>
      </c>
      <c r="H57" s="289"/>
      <c r="I57" s="290"/>
      <c r="J57" s="291"/>
      <c r="K57" s="292" t="str">
        <f t="shared" si="16"/>
        <v/>
      </c>
      <c r="L57" s="293" t="str">
        <f t="shared" si="22"/>
        <v/>
      </c>
      <c r="M57" s="307"/>
      <c r="N57" s="281">
        <f>+IF(Stammdaten!$AE$30="1 - Ja",Einnahmen!I57,Einnahmen!L57)</f>
        <v>0</v>
      </c>
      <c r="O57" s="282" t="str">
        <f>+IF(Stammdaten!$AE$30="1 - Ja",K57,0)</f>
        <v/>
      </c>
      <c r="P57" s="283"/>
      <c r="Q57" s="284" t="str">
        <f t="shared" si="23"/>
        <v/>
      </c>
      <c r="U57" s="193">
        <f t="shared" si="17"/>
        <v>0</v>
      </c>
      <c r="V57" s="193">
        <f t="shared" si="18"/>
        <v>0</v>
      </c>
      <c r="W57" s="193">
        <f t="shared" si="19"/>
        <v>0</v>
      </c>
      <c r="X57" s="193">
        <f t="shared" si="20"/>
        <v>0</v>
      </c>
      <c r="Y57" s="193">
        <f t="shared" si="21"/>
        <v>0</v>
      </c>
      <c r="Z57" s="193"/>
      <c r="AA57" s="193">
        <f t="shared" si="24"/>
        <v>0</v>
      </c>
      <c r="AB57" s="193">
        <f t="shared" si="10"/>
        <v>5</v>
      </c>
      <c r="AC57" s="193">
        <f t="shared" si="25"/>
        <v>0</v>
      </c>
      <c r="AD57" s="193">
        <f t="shared" si="26"/>
        <v>0</v>
      </c>
    </row>
    <row r="58" spans="2:30" x14ac:dyDescent="0.25">
      <c r="B58" s="285"/>
      <c r="C58" s="286" t="str">
        <f>IF(H58="","",VLOOKUP(H58,Steuerung!$E$11:$G$17,3,FALSE))</f>
        <v/>
      </c>
      <c r="D58" s="287"/>
      <c r="E58" s="288" t="str">
        <f>IF(Stammdaten!$AE$29="2 - Vereinbarte Entgelte",IF(ISNUMBER(D58),IF(YEAR(D58)&lt;Stammdaten!$AE$28,1,IF(YEAR(D58)&gt;Stammdaten!$AE$28,12,MONTH(D58))),""),"")</f>
        <v/>
      </c>
      <c r="F58" s="287"/>
      <c r="G58" s="288" t="str">
        <f>IF(Stammdaten!$AE$29="1 - Vereinnahmte Entgelte",IF(ISNUMBER(F58),IF(YEAR(F58)&lt;Stammdaten!$AE$28,1,IF(YEAR(F58)&gt;Stammdaten!$AE$28,12,MONTH(F58))),""),"")</f>
        <v/>
      </c>
      <c r="H58" s="289"/>
      <c r="I58" s="290"/>
      <c r="J58" s="291"/>
      <c r="K58" s="292" t="str">
        <f t="shared" si="16"/>
        <v/>
      </c>
      <c r="L58" s="293" t="str">
        <f t="shared" si="22"/>
        <v/>
      </c>
      <c r="M58" s="307"/>
      <c r="N58" s="281">
        <f>+IF(Stammdaten!$AE$30="1 - Ja",Einnahmen!I58,Einnahmen!L58)</f>
        <v>0</v>
      </c>
      <c r="O58" s="282" t="str">
        <f>+IF(Stammdaten!$AE$30="1 - Ja",K58,0)</f>
        <v/>
      </c>
      <c r="P58" s="283"/>
      <c r="Q58" s="284" t="str">
        <f t="shared" si="23"/>
        <v/>
      </c>
      <c r="U58" s="193">
        <f t="shared" si="17"/>
        <v>0</v>
      </c>
      <c r="V58" s="193">
        <f t="shared" si="18"/>
        <v>0</v>
      </c>
      <c r="W58" s="193">
        <f t="shared" si="19"/>
        <v>0</v>
      </c>
      <c r="X58" s="193">
        <f t="shared" si="20"/>
        <v>0</v>
      </c>
      <c r="Y58" s="193">
        <f t="shared" si="21"/>
        <v>0</v>
      </c>
      <c r="Z58" s="193"/>
      <c r="AA58" s="193">
        <f t="shared" si="24"/>
        <v>0</v>
      </c>
      <c r="AB58" s="193">
        <f t="shared" si="10"/>
        <v>5</v>
      </c>
      <c r="AC58" s="193">
        <f t="shared" si="25"/>
        <v>0</v>
      </c>
      <c r="AD58" s="193">
        <f t="shared" si="26"/>
        <v>0</v>
      </c>
    </row>
    <row r="59" spans="2:30" x14ac:dyDescent="0.25">
      <c r="B59" s="285"/>
      <c r="C59" s="286" t="str">
        <f>IF(H59="","",VLOOKUP(H59,Steuerung!$E$11:$G$17,3,FALSE))</f>
        <v/>
      </c>
      <c r="D59" s="287"/>
      <c r="E59" s="288" t="str">
        <f>IF(Stammdaten!$AE$29="2 - Vereinbarte Entgelte",IF(ISNUMBER(D59),IF(YEAR(D59)&lt;Stammdaten!$AE$28,1,IF(YEAR(D59)&gt;Stammdaten!$AE$28,12,MONTH(D59))),""),"")</f>
        <v/>
      </c>
      <c r="F59" s="287"/>
      <c r="G59" s="288" t="str">
        <f>IF(Stammdaten!$AE$29="1 - Vereinnahmte Entgelte",IF(ISNUMBER(F59),IF(YEAR(F59)&lt;Stammdaten!$AE$28,1,IF(YEAR(F59)&gt;Stammdaten!$AE$28,12,MONTH(F59))),""),"")</f>
        <v/>
      </c>
      <c r="H59" s="289"/>
      <c r="I59" s="290"/>
      <c r="J59" s="291"/>
      <c r="K59" s="292" t="str">
        <f t="shared" si="16"/>
        <v/>
      </c>
      <c r="L59" s="293" t="str">
        <f t="shared" si="22"/>
        <v/>
      </c>
      <c r="M59" s="307"/>
      <c r="N59" s="281">
        <f>+IF(Stammdaten!$AE$30="1 - Ja",Einnahmen!I59,Einnahmen!L59)</f>
        <v>0</v>
      </c>
      <c r="O59" s="282" t="str">
        <f>+IF(Stammdaten!$AE$30="1 - Ja",K59,0)</f>
        <v/>
      </c>
      <c r="P59" s="283"/>
      <c r="Q59" s="284" t="str">
        <f t="shared" si="23"/>
        <v/>
      </c>
      <c r="U59" s="193">
        <f t="shared" si="17"/>
        <v>0</v>
      </c>
      <c r="V59" s="193">
        <f t="shared" si="18"/>
        <v>0</v>
      </c>
      <c r="W59" s="193">
        <f t="shared" si="19"/>
        <v>0</v>
      </c>
      <c r="X59" s="193">
        <f t="shared" si="20"/>
        <v>0</v>
      </c>
      <c r="Y59" s="193">
        <f t="shared" si="21"/>
        <v>0</v>
      </c>
      <c r="Z59" s="193"/>
      <c r="AA59" s="193">
        <f t="shared" si="24"/>
        <v>0</v>
      </c>
      <c r="AB59" s="193">
        <f t="shared" si="10"/>
        <v>5</v>
      </c>
      <c r="AC59" s="193">
        <f t="shared" si="25"/>
        <v>0</v>
      </c>
      <c r="AD59" s="193">
        <f t="shared" si="26"/>
        <v>0</v>
      </c>
    </row>
    <row r="60" spans="2:30" x14ac:dyDescent="0.25">
      <c r="B60" s="285"/>
      <c r="C60" s="286" t="str">
        <f>IF(H60="","",VLOOKUP(H60,Steuerung!$E$11:$G$17,3,FALSE))</f>
        <v/>
      </c>
      <c r="D60" s="287"/>
      <c r="E60" s="288" t="str">
        <f>IF(Stammdaten!$AE$29="2 - Vereinbarte Entgelte",IF(ISNUMBER(D60),IF(YEAR(D60)&lt;Stammdaten!$AE$28,1,IF(YEAR(D60)&gt;Stammdaten!$AE$28,12,MONTH(D60))),""),"")</f>
        <v/>
      </c>
      <c r="F60" s="287"/>
      <c r="G60" s="288" t="str">
        <f>IF(Stammdaten!$AE$29="1 - Vereinnahmte Entgelte",IF(ISNUMBER(F60),IF(YEAR(F60)&lt;Stammdaten!$AE$28,1,IF(YEAR(F60)&gt;Stammdaten!$AE$28,12,MONTH(F60))),""),"")</f>
        <v/>
      </c>
      <c r="H60" s="289"/>
      <c r="I60" s="290"/>
      <c r="J60" s="291"/>
      <c r="K60" s="292" t="str">
        <f t="shared" si="16"/>
        <v/>
      </c>
      <c r="L60" s="293" t="str">
        <f t="shared" si="22"/>
        <v/>
      </c>
      <c r="M60" s="307"/>
      <c r="N60" s="281">
        <f>+IF(Stammdaten!$AE$30="1 - Ja",Einnahmen!I60,Einnahmen!L60)</f>
        <v>0</v>
      </c>
      <c r="O60" s="282" t="str">
        <f>+IF(Stammdaten!$AE$30="1 - Ja",K60,0)</f>
        <v/>
      </c>
      <c r="P60" s="283"/>
      <c r="Q60" s="284" t="str">
        <f t="shared" si="23"/>
        <v/>
      </c>
      <c r="U60" s="193">
        <f t="shared" si="17"/>
        <v>0</v>
      </c>
      <c r="V60" s="193">
        <f t="shared" si="18"/>
        <v>0</v>
      </c>
      <c r="W60" s="193">
        <f t="shared" si="19"/>
        <v>0</v>
      </c>
      <c r="X60" s="193">
        <f t="shared" si="20"/>
        <v>0</v>
      </c>
      <c r="Y60" s="193">
        <f t="shared" si="21"/>
        <v>0</v>
      </c>
      <c r="Z60" s="193"/>
      <c r="AA60" s="193">
        <f t="shared" si="24"/>
        <v>0</v>
      </c>
      <c r="AB60" s="193">
        <f t="shared" si="10"/>
        <v>5</v>
      </c>
      <c r="AC60" s="193">
        <f t="shared" si="25"/>
        <v>0</v>
      </c>
      <c r="AD60" s="193">
        <f t="shared" si="26"/>
        <v>0</v>
      </c>
    </row>
    <row r="61" spans="2:30" x14ac:dyDescent="0.25">
      <c r="B61" s="285"/>
      <c r="C61" s="286" t="str">
        <f>IF(H61="","",VLOOKUP(H61,Steuerung!$E$11:$G$17,3,FALSE))</f>
        <v/>
      </c>
      <c r="D61" s="287"/>
      <c r="E61" s="288" t="str">
        <f>IF(Stammdaten!$AE$29="2 - Vereinbarte Entgelte",IF(ISNUMBER(D61),IF(YEAR(D61)&lt;Stammdaten!$AE$28,1,IF(YEAR(D61)&gt;Stammdaten!$AE$28,12,MONTH(D61))),""),"")</f>
        <v/>
      </c>
      <c r="F61" s="287"/>
      <c r="G61" s="288" t="str">
        <f>IF(Stammdaten!$AE$29="1 - Vereinnahmte Entgelte",IF(ISNUMBER(F61),IF(YEAR(F61)&lt;Stammdaten!$AE$28,1,IF(YEAR(F61)&gt;Stammdaten!$AE$28,12,MONTH(F61))),""),"")</f>
        <v/>
      </c>
      <c r="H61" s="289"/>
      <c r="I61" s="290"/>
      <c r="J61" s="291"/>
      <c r="K61" s="292" t="str">
        <f t="shared" si="16"/>
        <v/>
      </c>
      <c r="L61" s="293" t="str">
        <f t="shared" si="22"/>
        <v/>
      </c>
      <c r="M61" s="307"/>
      <c r="N61" s="281">
        <f>+IF(Stammdaten!$AE$30="1 - Ja",Einnahmen!I61,Einnahmen!L61)</f>
        <v>0</v>
      </c>
      <c r="O61" s="282" t="str">
        <f>+IF(Stammdaten!$AE$30="1 - Ja",K61,0)</f>
        <v/>
      </c>
      <c r="P61" s="283"/>
      <c r="Q61" s="284" t="str">
        <f t="shared" si="23"/>
        <v/>
      </c>
      <c r="U61" s="193">
        <f t="shared" si="17"/>
        <v>0</v>
      </c>
      <c r="V61" s="193">
        <f t="shared" si="18"/>
        <v>0</v>
      </c>
      <c r="W61" s="193">
        <f t="shared" si="19"/>
        <v>0</v>
      </c>
      <c r="X61" s="193">
        <f t="shared" si="20"/>
        <v>0</v>
      </c>
      <c r="Y61" s="193">
        <f t="shared" si="21"/>
        <v>0</v>
      </c>
      <c r="Z61" s="193"/>
      <c r="AA61" s="193">
        <f t="shared" si="24"/>
        <v>0</v>
      </c>
      <c r="AB61" s="193">
        <f t="shared" si="10"/>
        <v>5</v>
      </c>
      <c r="AC61" s="193">
        <f t="shared" si="25"/>
        <v>0</v>
      </c>
      <c r="AD61" s="193">
        <f t="shared" si="26"/>
        <v>0</v>
      </c>
    </row>
    <row r="62" spans="2:30" x14ac:dyDescent="0.25">
      <c r="B62" s="285"/>
      <c r="C62" s="286" t="str">
        <f>IF(H62="","",VLOOKUP(H62,Steuerung!$E$11:$G$17,3,FALSE))</f>
        <v/>
      </c>
      <c r="D62" s="287"/>
      <c r="E62" s="288" t="str">
        <f>IF(Stammdaten!$AE$29="2 - Vereinbarte Entgelte",IF(ISNUMBER(D62),IF(YEAR(D62)&lt;Stammdaten!$AE$28,1,IF(YEAR(D62)&gt;Stammdaten!$AE$28,12,MONTH(D62))),""),"")</f>
        <v/>
      </c>
      <c r="F62" s="287"/>
      <c r="G62" s="288" t="str">
        <f>IF(Stammdaten!$AE$29="1 - Vereinnahmte Entgelte",IF(ISNUMBER(F62),IF(YEAR(F62)&lt;Stammdaten!$AE$28,1,IF(YEAR(F62)&gt;Stammdaten!$AE$28,12,MONTH(F62))),""),"")</f>
        <v/>
      </c>
      <c r="H62" s="289"/>
      <c r="I62" s="290"/>
      <c r="J62" s="291"/>
      <c r="K62" s="292" t="str">
        <f t="shared" si="16"/>
        <v/>
      </c>
      <c r="L62" s="293" t="str">
        <f t="shared" si="22"/>
        <v/>
      </c>
      <c r="M62" s="307"/>
      <c r="N62" s="281">
        <f>+IF(Stammdaten!$AE$30="1 - Ja",Einnahmen!I62,Einnahmen!L62)</f>
        <v>0</v>
      </c>
      <c r="O62" s="282" t="str">
        <f>+IF(Stammdaten!$AE$30="1 - Ja",K62,0)</f>
        <v/>
      </c>
      <c r="P62" s="283"/>
      <c r="Q62" s="284" t="str">
        <f t="shared" si="23"/>
        <v/>
      </c>
      <c r="U62" s="193">
        <f t="shared" si="17"/>
        <v>0</v>
      </c>
      <c r="V62" s="193">
        <f t="shared" si="18"/>
        <v>0</v>
      </c>
      <c r="W62" s="193">
        <f t="shared" si="19"/>
        <v>0</v>
      </c>
      <c r="X62" s="193">
        <f t="shared" si="20"/>
        <v>0</v>
      </c>
      <c r="Y62" s="193">
        <f t="shared" si="21"/>
        <v>0</v>
      </c>
      <c r="Z62" s="193"/>
      <c r="AA62" s="193">
        <f t="shared" si="24"/>
        <v>0</v>
      </c>
      <c r="AB62" s="193">
        <f t="shared" si="10"/>
        <v>5</v>
      </c>
      <c r="AC62" s="193">
        <f t="shared" si="25"/>
        <v>0</v>
      </c>
      <c r="AD62" s="193">
        <f t="shared" si="26"/>
        <v>0</v>
      </c>
    </row>
    <row r="63" spans="2:30" x14ac:dyDescent="0.25">
      <c r="B63" s="285"/>
      <c r="C63" s="286" t="str">
        <f>IF(H63="","",VLOOKUP(H63,Steuerung!$E$11:$G$17,3,FALSE))</f>
        <v/>
      </c>
      <c r="D63" s="287"/>
      <c r="E63" s="288" t="str">
        <f>IF(Stammdaten!$AE$29="2 - Vereinbarte Entgelte",IF(ISNUMBER(D63),IF(YEAR(D63)&lt;Stammdaten!$AE$28,1,IF(YEAR(D63)&gt;Stammdaten!$AE$28,12,MONTH(D63))),""),"")</f>
        <v/>
      </c>
      <c r="F63" s="287"/>
      <c r="G63" s="288" t="str">
        <f>IF(Stammdaten!$AE$29="1 - Vereinnahmte Entgelte",IF(ISNUMBER(F63),IF(YEAR(F63)&lt;Stammdaten!$AE$28,1,IF(YEAR(F63)&gt;Stammdaten!$AE$28,12,MONTH(F63))),""),"")</f>
        <v/>
      </c>
      <c r="H63" s="289"/>
      <c r="I63" s="290"/>
      <c r="J63" s="291"/>
      <c r="K63" s="292" t="str">
        <f t="shared" si="16"/>
        <v/>
      </c>
      <c r="L63" s="293" t="str">
        <f t="shared" si="22"/>
        <v/>
      </c>
      <c r="M63" s="307"/>
      <c r="N63" s="281">
        <f>+IF(Stammdaten!$AE$30="1 - Ja",Einnahmen!I63,Einnahmen!L63)</f>
        <v>0</v>
      </c>
      <c r="O63" s="282" t="str">
        <f>+IF(Stammdaten!$AE$30="1 - Ja",K63,0)</f>
        <v/>
      </c>
      <c r="P63" s="283"/>
      <c r="Q63" s="284" t="str">
        <f t="shared" si="23"/>
        <v/>
      </c>
      <c r="U63" s="193">
        <f t="shared" si="17"/>
        <v>0</v>
      </c>
      <c r="V63" s="193">
        <f t="shared" si="18"/>
        <v>0</v>
      </c>
      <c r="W63" s="193">
        <f t="shared" si="19"/>
        <v>0</v>
      </c>
      <c r="X63" s="193">
        <f t="shared" si="20"/>
        <v>0</v>
      </c>
      <c r="Y63" s="193">
        <f t="shared" si="21"/>
        <v>0</v>
      </c>
      <c r="Z63" s="193"/>
      <c r="AA63" s="193">
        <f t="shared" si="24"/>
        <v>0</v>
      </c>
      <c r="AB63" s="193">
        <f t="shared" si="10"/>
        <v>5</v>
      </c>
      <c r="AC63" s="193">
        <f t="shared" si="25"/>
        <v>0</v>
      </c>
      <c r="AD63" s="193">
        <f t="shared" si="26"/>
        <v>0</v>
      </c>
    </row>
    <row r="64" spans="2:30" x14ac:dyDescent="0.25">
      <c r="B64" s="285"/>
      <c r="C64" s="286" t="str">
        <f>IF(H64="","",VLOOKUP(H64,Steuerung!$E$11:$G$17,3,FALSE))</f>
        <v/>
      </c>
      <c r="D64" s="287"/>
      <c r="E64" s="288" t="str">
        <f>IF(Stammdaten!$AE$29="2 - Vereinbarte Entgelte",IF(ISNUMBER(D64),IF(YEAR(D64)&lt;Stammdaten!$AE$28,1,IF(YEAR(D64)&gt;Stammdaten!$AE$28,12,MONTH(D64))),""),"")</f>
        <v/>
      </c>
      <c r="F64" s="287"/>
      <c r="G64" s="288" t="str">
        <f>IF(Stammdaten!$AE$29="1 - Vereinnahmte Entgelte",IF(ISNUMBER(F64),IF(YEAR(F64)&lt;Stammdaten!$AE$28,1,IF(YEAR(F64)&gt;Stammdaten!$AE$28,12,MONTH(F64))),""),"")</f>
        <v/>
      </c>
      <c r="H64" s="289"/>
      <c r="I64" s="290"/>
      <c r="J64" s="291"/>
      <c r="K64" s="292" t="str">
        <f t="shared" si="16"/>
        <v/>
      </c>
      <c r="L64" s="293" t="str">
        <f t="shared" si="22"/>
        <v/>
      </c>
      <c r="M64" s="307"/>
      <c r="N64" s="281">
        <f>+IF(Stammdaten!$AE$30="1 - Ja",Einnahmen!I64,Einnahmen!L64)</f>
        <v>0</v>
      </c>
      <c r="O64" s="282" t="str">
        <f>+IF(Stammdaten!$AE$30="1 - Ja",K64,0)</f>
        <v/>
      </c>
      <c r="P64" s="283"/>
      <c r="Q64" s="284" t="str">
        <f t="shared" si="23"/>
        <v/>
      </c>
      <c r="U64" s="193">
        <f t="shared" si="17"/>
        <v>0</v>
      </c>
      <c r="V64" s="193">
        <f t="shared" si="18"/>
        <v>0</v>
      </c>
      <c r="W64" s="193">
        <f t="shared" si="19"/>
        <v>0</v>
      </c>
      <c r="X64" s="193">
        <f t="shared" si="20"/>
        <v>0</v>
      </c>
      <c r="Y64" s="193">
        <f t="shared" si="21"/>
        <v>0</v>
      </c>
      <c r="Z64" s="193"/>
      <c r="AA64" s="193">
        <f t="shared" si="24"/>
        <v>0</v>
      </c>
      <c r="AB64" s="193">
        <f t="shared" si="10"/>
        <v>5</v>
      </c>
      <c r="AC64" s="193">
        <f t="shared" si="25"/>
        <v>0</v>
      </c>
      <c r="AD64" s="193">
        <f t="shared" si="26"/>
        <v>0</v>
      </c>
    </row>
    <row r="65" spans="2:30" x14ac:dyDescent="0.25">
      <c r="B65" s="285"/>
      <c r="C65" s="286" t="str">
        <f>IF(H65="","",VLOOKUP(H65,Steuerung!$E$11:$G$17,3,FALSE))</f>
        <v/>
      </c>
      <c r="D65" s="287"/>
      <c r="E65" s="288" t="str">
        <f>IF(Stammdaten!$AE$29="2 - Vereinbarte Entgelte",IF(ISNUMBER(D65),IF(YEAR(D65)&lt;Stammdaten!$AE$28,1,IF(YEAR(D65)&gt;Stammdaten!$AE$28,12,MONTH(D65))),""),"")</f>
        <v/>
      </c>
      <c r="F65" s="287"/>
      <c r="G65" s="288" t="str">
        <f>IF(Stammdaten!$AE$29="1 - Vereinnahmte Entgelte",IF(ISNUMBER(F65),IF(YEAR(F65)&lt;Stammdaten!$AE$28,1,IF(YEAR(F65)&gt;Stammdaten!$AE$28,12,MONTH(F65))),""),"")</f>
        <v/>
      </c>
      <c r="H65" s="289"/>
      <c r="I65" s="290"/>
      <c r="J65" s="291"/>
      <c r="K65" s="292" t="str">
        <f t="shared" si="16"/>
        <v/>
      </c>
      <c r="L65" s="293" t="str">
        <f t="shared" si="22"/>
        <v/>
      </c>
      <c r="M65" s="307"/>
      <c r="N65" s="281">
        <f>+IF(Stammdaten!$AE$30="1 - Ja",Einnahmen!I65,Einnahmen!L65)</f>
        <v>0</v>
      </c>
      <c r="O65" s="282" t="str">
        <f>+IF(Stammdaten!$AE$30="1 - Ja",K65,0)</f>
        <v/>
      </c>
      <c r="P65" s="283"/>
      <c r="Q65" s="284" t="str">
        <f t="shared" si="23"/>
        <v/>
      </c>
      <c r="U65" s="193">
        <f t="shared" si="17"/>
        <v>0</v>
      </c>
      <c r="V65" s="193">
        <f t="shared" si="18"/>
        <v>0</v>
      </c>
      <c r="W65" s="193">
        <f t="shared" si="19"/>
        <v>0</v>
      </c>
      <c r="X65" s="193">
        <f t="shared" si="20"/>
        <v>0</v>
      </c>
      <c r="Y65" s="193">
        <f t="shared" si="21"/>
        <v>0</v>
      </c>
      <c r="Z65" s="193"/>
      <c r="AA65" s="193">
        <f t="shared" si="24"/>
        <v>0</v>
      </c>
      <c r="AB65" s="193">
        <f t="shared" si="10"/>
        <v>5</v>
      </c>
      <c r="AC65" s="193">
        <f t="shared" si="25"/>
        <v>0</v>
      </c>
      <c r="AD65" s="193">
        <f t="shared" si="26"/>
        <v>0</v>
      </c>
    </row>
    <row r="66" spans="2:30" x14ac:dyDescent="0.25">
      <c r="B66" s="285"/>
      <c r="C66" s="286" t="str">
        <f>IF(H66="","",VLOOKUP(H66,Steuerung!$E$11:$G$17,3,FALSE))</f>
        <v/>
      </c>
      <c r="D66" s="287"/>
      <c r="E66" s="288" t="str">
        <f>IF(Stammdaten!$AE$29="2 - Vereinbarte Entgelte",IF(ISNUMBER(D66),IF(YEAR(D66)&lt;Stammdaten!$AE$28,1,IF(YEAR(D66)&gt;Stammdaten!$AE$28,12,MONTH(D66))),""),"")</f>
        <v/>
      </c>
      <c r="F66" s="287"/>
      <c r="G66" s="288" t="str">
        <f>IF(Stammdaten!$AE$29="1 - Vereinnahmte Entgelte",IF(ISNUMBER(F66),IF(YEAR(F66)&lt;Stammdaten!$AE$28,1,IF(YEAR(F66)&gt;Stammdaten!$AE$28,12,MONTH(F66))),""),"")</f>
        <v/>
      </c>
      <c r="H66" s="289"/>
      <c r="I66" s="290"/>
      <c r="J66" s="291"/>
      <c r="K66" s="292" t="str">
        <f t="shared" si="16"/>
        <v/>
      </c>
      <c r="L66" s="293" t="str">
        <f t="shared" si="22"/>
        <v/>
      </c>
      <c r="M66" s="307"/>
      <c r="N66" s="281">
        <f>+IF(Stammdaten!$AE$30="1 - Ja",Einnahmen!I66,Einnahmen!L66)</f>
        <v>0</v>
      </c>
      <c r="O66" s="282" t="str">
        <f>+IF(Stammdaten!$AE$30="1 - Ja",K66,0)</f>
        <v/>
      </c>
      <c r="P66" s="283"/>
      <c r="Q66" s="284" t="str">
        <f t="shared" si="23"/>
        <v/>
      </c>
      <c r="U66" s="193">
        <f t="shared" si="17"/>
        <v>0</v>
      </c>
      <c r="V66" s="193">
        <f t="shared" si="18"/>
        <v>0</v>
      </c>
      <c r="W66" s="193">
        <f t="shared" si="19"/>
        <v>0</v>
      </c>
      <c r="X66" s="193">
        <f t="shared" si="20"/>
        <v>0</v>
      </c>
      <c r="Y66" s="193">
        <f t="shared" si="21"/>
        <v>0</v>
      </c>
      <c r="Z66" s="193"/>
      <c r="AA66" s="193">
        <f t="shared" si="24"/>
        <v>0</v>
      </c>
      <c r="AB66" s="193">
        <f t="shared" si="10"/>
        <v>5</v>
      </c>
      <c r="AC66" s="193">
        <f t="shared" si="25"/>
        <v>0</v>
      </c>
      <c r="AD66" s="193">
        <f t="shared" si="26"/>
        <v>0</v>
      </c>
    </row>
    <row r="67" spans="2:30" x14ac:dyDescent="0.25">
      <c r="B67" s="285"/>
      <c r="C67" s="286" t="str">
        <f>IF(H67="","",VLOOKUP(H67,Steuerung!$E$11:$G$17,3,FALSE))</f>
        <v/>
      </c>
      <c r="D67" s="287"/>
      <c r="E67" s="288" t="str">
        <f>IF(Stammdaten!$AE$29="2 - Vereinbarte Entgelte",IF(ISNUMBER(D67),IF(YEAR(D67)&lt;Stammdaten!$AE$28,1,IF(YEAR(D67)&gt;Stammdaten!$AE$28,12,MONTH(D67))),""),"")</f>
        <v/>
      </c>
      <c r="F67" s="287"/>
      <c r="G67" s="288" t="str">
        <f>IF(Stammdaten!$AE$29="1 - Vereinnahmte Entgelte",IF(ISNUMBER(F67),IF(YEAR(F67)&lt;Stammdaten!$AE$28,1,IF(YEAR(F67)&gt;Stammdaten!$AE$28,12,MONTH(F67))),""),"")</f>
        <v/>
      </c>
      <c r="H67" s="289"/>
      <c r="I67" s="290"/>
      <c r="J67" s="291"/>
      <c r="K67" s="292" t="str">
        <f t="shared" si="16"/>
        <v/>
      </c>
      <c r="L67" s="293" t="str">
        <f t="shared" si="22"/>
        <v/>
      </c>
      <c r="M67" s="307"/>
      <c r="N67" s="281">
        <f>+IF(Stammdaten!$AE$30="1 - Ja",Einnahmen!I67,Einnahmen!L67)</f>
        <v>0</v>
      </c>
      <c r="O67" s="282" t="str">
        <f>+IF(Stammdaten!$AE$30="1 - Ja",K67,0)</f>
        <v/>
      </c>
      <c r="P67" s="283"/>
      <c r="Q67" s="284" t="str">
        <f t="shared" si="23"/>
        <v/>
      </c>
      <c r="U67" s="193">
        <f t="shared" si="17"/>
        <v>0</v>
      </c>
      <c r="V67" s="193">
        <f t="shared" si="18"/>
        <v>0</v>
      </c>
      <c r="W67" s="193">
        <f t="shared" si="19"/>
        <v>0</v>
      </c>
      <c r="X67" s="193">
        <f t="shared" si="20"/>
        <v>0</v>
      </c>
      <c r="Y67" s="193">
        <f t="shared" si="21"/>
        <v>0</v>
      </c>
      <c r="Z67" s="193"/>
      <c r="AA67" s="193">
        <f t="shared" si="24"/>
        <v>0</v>
      </c>
      <c r="AB67" s="193">
        <f t="shared" si="10"/>
        <v>5</v>
      </c>
      <c r="AC67" s="193">
        <f t="shared" si="25"/>
        <v>0</v>
      </c>
      <c r="AD67" s="193">
        <f t="shared" si="26"/>
        <v>0</v>
      </c>
    </row>
    <row r="68" spans="2:30" x14ac:dyDescent="0.25">
      <c r="B68" s="285"/>
      <c r="C68" s="286" t="str">
        <f>IF(H68="","",VLOOKUP(H68,Steuerung!$E$11:$G$17,3,FALSE))</f>
        <v/>
      </c>
      <c r="D68" s="287"/>
      <c r="E68" s="288" t="str">
        <f>IF(Stammdaten!$AE$29="2 - Vereinbarte Entgelte",IF(ISNUMBER(D68),IF(YEAR(D68)&lt;Stammdaten!$AE$28,1,IF(YEAR(D68)&gt;Stammdaten!$AE$28,12,MONTH(D68))),""),"")</f>
        <v/>
      </c>
      <c r="F68" s="287"/>
      <c r="G68" s="288" t="str">
        <f>IF(Stammdaten!$AE$29="1 - Vereinnahmte Entgelte",IF(ISNUMBER(F68),IF(YEAR(F68)&lt;Stammdaten!$AE$28,1,IF(YEAR(F68)&gt;Stammdaten!$AE$28,12,MONTH(F68))),""),"")</f>
        <v/>
      </c>
      <c r="H68" s="289"/>
      <c r="I68" s="290"/>
      <c r="J68" s="291"/>
      <c r="K68" s="292" t="str">
        <f t="shared" si="16"/>
        <v/>
      </c>
      <c r="L68" s="293" t="str">
        <f t="shared" si="22"/>
        <v/>
      </c>
      <c r="M68" s="307"/>
      <c r="N68" s="281">
        <f>+IF(Stammdaten!$AE$30="1 - Ja",Einnahmen!I68,Einnahmen!L68)</f>
        <v>0</v>
      </c>
      <c r="O68" s="282" t="str">
        <f>+IF(Stammdaten!$AE$30="1 - Ja",K68,0)</f>
        <v/>
      </c>
      <c r="P68" s="283"/>
      <c r="Q68" s="284" t="str">
        <f t="shared" si="23"/>
        <v/>
      </c>
      <c r="U68" s="193">
        <f t="shared" si="17"/>
        <v>0</v>
      </c>
      <c r="V68" s="193">
        <f t="shared" si="18"/>
        <v>0</v>
      </c>
      <c r="W68" s="193">
        <f t="shared" si="19"/>
        <v>0</v>
      </c>
      <c r="X68" s="193">
        <f t="shared" si="20"/>
        <v>0</v>
      </c>
      <c r="Y68" s="193">
        <f t="shared" si="21"/>
        <v>0</v>
      </c>
      <c r="Z68" s="193"/>
      <c r="AA68" s="193">
        <f t="shared" si="24"/>
        <v>0</v>
      </c>
      <c r="AB68" s="193">
        <f t="shared" si="10"/>
        <v>5</v>
      </c>
      <c r="AC68" s="193">
        <f t="shared" si="25"/>
        <v>0</v>
      </c>
      <c r="AD68" s="193">
        <f t="shared" si="26"/>
        <v>0</v>
      </c>
    </row>
    <row r="69" spans="2:30" x14ac:dyDescent="0.25">
      <c r="B69" s="285"/>
      <c r="C69" s="286" t="str">
        <f>IF(H69="","",VLOOKUP(H69,Steuerung!$E$11:$G$17,3,FALSE))</f>
        <v/>
      </c>
      <c r="D69" s="287"/>
      <c r="E69" s="288" t="str">
        <f>IF(Stammdaten!$AE$29="2 - Vereinbarte Entgelte",IF(ISNUMBER(D69),IF(YEAR(D69)&lt;Stammdaten!$AE$28,1,IF(YEAR(D69)&gt;Stammdaten!$AE$28,12,MONTH(D69))),""),"")</f>
        <v/>
      </c>
      <c r="F69" s="287"/>
      <c r="G69" s="288" t="str">
        <f>IF(Stammdaten!$AE$29="1 - Vereinnahmte Entgelte",IF(ISNUMBER(F69),IF(YEAR(F69)&lt;Stammdaten!$AE$28,1,IF(YEAR(F69)&gt;Stammdaten!$AE$28,12,MONTH(F69))),""),"")</f>
        <v/>
      </c>
      <c r="H69" s="289"/>
      <c r="I69" s="290"/>
      <c r="J69" s="291"/>
      <c r="K69" s="292" t="str">
        <f t="shared" ref="K69:K100" si="27">+IF(AND(ISNUMBER(I69),ISNUMBER(J69)),ROUND(I69*J69,2),"")</f>
        <v/>
      </c>
      <c r="L69" s="293" t="str">
        <f t="shared" si="22"/>
        <v/>
      </c>
      <c r="M69" s="307"/>
      <c r="N69" s="281">
        <f>+IF(Stammdaten!$AE$30="1 - Ja",Einnahmen!I69,Einnahmen!L69)</f>
        <v>0</v>
      </c>
      <c r="O69" s="282" t="str">
        <f>+IF(Stammdaten!$AE$30="1 - Ja",K69,0)</f>
        <v/>
      </c>
      <c r="P69" s="283"/>
      <c r="Q69" s="284" t="str">
        <f t="shared" si="23"/>
        <v/>
      </c>
      <c r="U69" s="193">
        <f t="shared" ref="U69:U100" si="28">+IF(B69="",0,1)</f>
        <v>0</v>
      </c>
      <c r="V69" s="193">
        <f t="shared" ref="V69:V100" si="29">+IF(ISNUMBER(D69),1,0)</f>
        <v>0</v>
      </c>
      <c r="W69" s="193">
        <f t="shared" ref="W69:W100" si="30">+IF(H69="",0,1)</f>
        <v>0</v>
      </c>
      <c r="X69" s="193">
        <f t="shared" ref="X69:X100" si="31">+IF(ISNUMBER(L69),1,0)</f>
        <v>0</v>
      </c>
      <c r="Y69" s="193">
        <f t="shared" ref="Y69:Y100" si="32">+IF(ISNUMBER(F69),1,0)</f>
        <v>0</v>
      </c>
      <c r="Z69" s="193"/>
      <c r="AA69" s="193">
        <f t="shared" si="24"/>
        <v>0</v>
      </c>
      <c r="AB69" s="193">
        <f t="shared" si="10"/>
        <v>5</v>
      </c>
      <c r="AC69" s="193">
        <f t="shared" si="25"/>
        <v>0</v>
      </c>
      <c r="AD69" s="193">
        <f t="shared" si="26"/>
        <v>0</v>
      </c>
    </row>
    <row r="70" spans="2:30" x14ac:dyDescent="0.25">
      <c r="B70" s="285"/>
      <c r="C70" s="286" t="str">
        <f>IF(H70="","",VLOOKUP(H70,Steuerung!$E$11:$G$17,3,FALSE))</f>
        <v/>
      </c>
      <c r="D70" s="287"/>
      <c r="E70" s="288" t="str">
        <f>IF(Stammdaten!$AE$29="2 - Vereinbarte Entgelte",IF(ISNUMBER(D70),IF(YEAR(D70)&lt;Stammdaten!$AE$28,1,IF(YEAR(D70)&gt;Stammdaten!$AE$28,12,MONTH(D70))),""),"")</f>
        <v/>
      </c>
      <c r="F70" s="287"/>
      <c r="G70" s="288" t="str">
        <f>IF(Stammdaten!$AE$29="1 - Vereinnahmte Entgelte",IF(ISNUMBER(F70),IF(YEAR(F70)&lt;Stammdaten!$AE$28,1,IF(YEAR(F70)&gt;Stammdaten!$AE$28,12,MONTH(F70))),""),"")</f>
        <v/>
      </c>
      <c r="H70" s="289"/>
      <c r="I70" s="290"/>
      <c r="J70" s="291"/>
      <c r="K70" s="292" t="str">
        <f t="shared" si="27"/>
        <v/>
      </c>
      <c r="L70" s="293" t="str">
        <f t="shared" si="22"/>
        <v/>
      </c>
      <c r="M70" s="307"/>
      <c r="N70" s="281">
        <f>+IF(Stammdaten!$AE$30="1 - Ja",Einnahmen!I70,Einnahmen!L70)</f>
        <v>0</v>
      </c>
      <c r="O70" s="282" t="str">
        <f>+IF(Stammdaten!$AE$30="1 - Ja",K70,0)</f>
        <v/>
      </c>
      <c r="P70" s="283"/>
      <c r="Q70" s="284" t="str">
        <f t="shared" si="23"/>
        <v/>
      </c>
      <c r="U70" s="193">
        <f t="shared" si="28"/>
        <v>0</v>
      </c>
      <c r="V70" s="193">
        <f t="shared" si="29"/>
        <v>0</v>
      </c>
      <c r="W70" s="193">
        <f t="shared" si="30"/>
        <v>0</v>
      </c>
      <c r="X70" s="193">
        <f t="shared" si="31"/>
        <v>0</v>
      </c>
      <c r="Y70" s="193">
        <f t="shared" si="32"/>
        <v>0</v>
      </c>
      <c r="Z70" s="193"/>
      <c r="AA70" s="193">
        <f t="shared" si="24"/>
        <v>0</v>
      </c>
      <c r="AB70" s="193">
        <f t="shared" ref="AB70:AB133" si="33">+$AB$3</f>
        <v>5</v>
      </c>
      <c r="AC70" s="193">
        <f t="shared" si="25"/>
        <v>0</v>
      </c>
      <c r="AD70" s="193">
        <f t="shared" si="26"/>
        <v>0</v>
      </c>
    </row>
    <row r="71" spans="2:30" x14ac:dyDescent="0.25">
      <c r="B71" s="285"/>
      <c r="C71" s="286" t="str">
        <f>IF(H71="","",VLOOKUP(H71,Steuerung!$E$11:$G$17,3,FALSE))</f>
        <v/>
      </c>
      <c r="D71" s="287"/>
      <c r="E71" s="288" t="str">
        <f>IF(Stammdaten!$AE$29="2 - Vereinbarte Entgelte",IF(ISNUMBER(D71),IF(YEAR(D71)&lt;Stammdaten!$AE$28,1,IF(YEAR(D71)&gt;Stammdaten!$AE$28,12,MONTH(D71))),""),"")</f>
        <v/>
      </c>
      <c r="F71" s="287"/>
      <c r="G71" s="288" t="str">
        <f>IF(Stammdaten!$AE$29="1 - Vereinnahmte Entgelte",IF(ISNUMBER(F71),IF(YEAR(F71)&lt;Stammdaten!$AE$28,1,IF(YEAR(F71)&gt;Stammdaten!$AE$28,12,MONTH(F71))),""),"")</f>
        <v/>
      </c>
      <c r="H71" s="289"/>
      <c r="I71" s="290"/>
      <c r="J71" s="291"/>
      <c r="K71" s="292" t="str">
        <f t="shared" si="27"/>
        <v/>
      </c>
      <c r="L71" s="293" t="str">
        <f t="shared" si="22"/>
        <v/>
      </c>
      <c r="M71" s="307"/>
      <c r="N71" s="281">
        <f>+IF(Stammdaten!$AE$30="1 - Ja",Einnahmen!I71,Einnahmen!L71)</f>
        <v>0</v>
      </c>
      <c r="O71" s="282" t="str">
        <f>+IF(Stammdaten!$AE$30="1 - Ja",K71,0)</f>
        <v/>
      </c>
      <c r="P71" s="283"/>
      <c r="Q71" s="284" t="str">
        <f t="shared" si="23"/>
        <v/>
      </c>
      <c r="U71" s="193">
        <f t="shared" si="28"/>
        <v>0</v>
      </c>
      <c r="V71" s="193">
        <f t="shared" si="29"/>
        <v>0</v>
      </c>
      <c r="W71" s="193">
        <f t="shared" si="30"/>
        <v>0</v>
      </c>
      <c r="X71" s="193">
        <f t="shared" si="31"/>
        <v>0</v>
      </c>
      <c r="Y71" s="193">
        <f t="shared" si="32"/>
        <v>0</v>
      </c>
      <c r="Z71" s="193"/>
      <c r="AA71" s="193">
        <f t="shared" si="24"/>
        <v>0</v>
      </c>
      <c r="AB71" s="193">
        <f t="shared" si="33"/>
        <v>5</v>
      </c>
      <c r="AC71" s="193">
        <f t="shared" si="25"/>
        <v>0</v>
      </c>
      <c r="AD71" s="193">
        <f t="shared" si="26"/>
        <v>0</v>
      </c>
    </row>
    <row r="72" spans="2:30" x14ac:dyDescent="0.25">
      <c r="B72" s="285"/>
      <c r="C72" s="286" t="str">
        <f>IF(H72="","",VLOOKUP(H72,Steuerung!$E$11:$G$17,3,FALSE))</f>
        <v/>
      </c>
      <c r="D72" s="287"/>
      <c r="E72" s="288" t="str">
        <f>IF(Stammdaten!$AE$29="2 - Vereinbarte Entgelte",IF(ISNUMBER(D72),IF(YEAR(D72)&lt;Stammdaten!$AE$28,1,IF(YEAR(D72)&gt;Stammdaten!$AE$28,12,MONTH(D72))),""),"")</f>
        <v/>
      </c>
      <c r="F72" s="287"/>
      <c r="G72" s="288" t="str">
        <f>IF(Stammdaten!$AE$29="1 - Vereinnahmte Entgelte",IF(ISNUMBER(F72),IF(YEAR(F72)&lt;Stammdaten!$AE$28,1,IF(YEAR(F72)&gt;Stammdaten!$AE$28,12,MONTH(F72))),""),"")</f>
        <v/>
      </c>
      <c r="H72" s="289"/>
      <c r="I72" s="290"/>
      <c r="J72" s="291"/>
      <c r="K72" s="292" t="str">
        <f t="shared" si="27"/>
        <v/>
      </c>
      <c r="L72" s="293" t="str">
        <f t="shared" si="22"/>
        <v/>
      </c>
      <c r="M72" s="307"/>
      <c r="N72" s="281">
        <f>+IF(Stammdaten!$AE$30="1 - Ja",Einnahmen!I72,Einnahmen!L72)</f>
        <v>0</v>
      </c>
      <c r="O72" s="282" t="str">
        <f>+IF(Stammdaten!$AE$30="1 - Ja",K72,0)</f>
        <v/>
      </c>
      <c r="P72" s="283"/>
      <c r="Q72" s="284" t="str">
        <f t="shared" si="23"/>
        <v/>
      </c>
      <c r="U72" s="193">
        <f t="shared" si="28"/>
        <v>0</v>
      </c>
      <c r="V72" s="193">
        <f t="shared" si="29"/>
        <v>0</v>
      </c>
      <c r="W72" s="193">
        <f t="shared" si="30"/>
        <v>0</v>
      </c>
      <c r="X72" s="193">
        <f t="shared" si="31"/>
        <v>0</v>
      </c>
      <c r="Y72" s="193">
        <f t="shared" si="32"/>
        <v>0</v>
      </c>
      <c r="Z72" s="193"/>
      <c r="AA72" s="193">
        <f t="shared" si="24"/>
        <v>0</v>
      </c>
      <c r="AB72" s="193">
        <f t="shared" si="33"/>
        <v>5</v>
      </c>
      <c r="AC72" s="193">
        <f t="shared" si="25"/>
        <v>0</v>
      </c>
      <c r="AD72" s="193">
        <f t="shared" si="26"/>
        <v>0</v>
      </c>
    </row>
    <row r="73" spans="2:30" x14ac:dyDescent="0.25">
      <c r="B73" s="285"/>
      <c r="C73" s="286" t="str">
        <f>IF(H73="","",VLOOKUP(H73,Steuerung!$E$11:$G$17,3,FALSE))</f>
        <v/>
      </c>
      <c r="D73" s="287"/>
      <c r="E73" s="288" t="str">
        <f>IF(Stammdaten!$AE$29="2 - Vereinbarte Entgelte",IF(ISNUMBER(D73),IF(YEAR(D73)&lt;Stammdaten!$AE$28,1,IF(YEAR(D73)&gt;Stammdaten!$AE$28,12,MONTH(D73))),""),"")</f>
        <v/>
      </c>
      <c r="F73" s="287"/>
      <c r="G73" s="288" t="str">
        <f>IF(Stammdaten!$AE$29="1 - Vereinnahmte Entgelte",IF(ISNUMBER(F73),IF(YEAR(F73)&lt;Stammdaten!$AE$28,1,IF(YEAR(F73)&gt;Stammdaten!$AE$28,12,MONTH(F73))),""),"")</f>
        <v/>
      </c>
      <c r="H73" s="289"/>
      <c r="I73" s="290"/>
      <c r="J73" s="291"/>
      <c r="K73" s="292" t="str">
        <f t="shared" si="27"/>
        <v/>
      </c>
      <c r="L73" s="293" t="str">
        <f t="shared" si="22"/>
        <v/>
      </c>
      <c r="M73" s="307"/>
      <c r="N73" s="281">
        <f>+IF(Stammdaten!$AE$30="1 - Ja",Einnahmen!I73,Einnahmen!L73)</f>
        <v>0</v>
      </c>
      <c r="O73" s="282" t="str">
        <f>+IF(Stammdaten!$AE$30="1 - Ja",K73,0)</f>
        <v/>
      </c>
      <c r="P73" s="283"/>
      <c r="Q73" s="284" t="str">
        <f t="shared" si="23"/>
        <v/>
      </c>
      <c r="U73" s="193">
        <f t="shared" si="28"/>
        <v>0</v>
      </c>
      <c r="V73" s="193">
        <f t="shared" si="29"/>
        <v>0</v>
      </c>
      <c r="W73" s="193">
        <f t="shared" si="30"/>
        <v>0</v>
      </c>
      <c r="X73" s="193">
        <f t="shared" si="31"/>
        <v>0</v>
      </c>
      <c r="Y73" s="193">
        <f t="shared" si="32"/>
        <v>0</v>
      </c>
      <c r="Z73" s="193"/>
      <c r="AA73" s="193">
        <f t="shared" si="24"/>
        <v>0</v>
      </c>
      <c r="AB73" s="193">
        <f t="shared" si="33"/>
        <v>5</v>
      </c>
      <c r="AC73" s="193">
        <f t="shared" si="25"/>
        <v>0</v>
      </c>
      <c r="AD73" s="193">
        <f t="shared" si="26"/>
        <v>0</v>
      </c>
    </row>
    <row r="74" spans="2:30" x14ac:dyDescent="0.25">
      <c r="B74" s="285"/>
      <c r="C74" s="286" t="str">
        <f>IF(H74="","",VLOOKUP(H74,Steuerung!$E$11:$G$17,3,FALSE))</f>
        <v/>
      </c>
      <c r="D74" s="287"/>
      <c r="E74" s="288" t="str">
        <f>IF(Stammdaten!$AE$29="2 - Vereinbarte Entgelte",IF(ISNUMBER(D74),IF(YEAR(D74)&lt;Stammdaten!$AE$28,1,IF(YEAR(D74)&gt;Stammdaten!$AE$28,12,MONTH(D74))),""),"")</f>
        <v/>
      </c>
      <c r="F74" s="287"/>
      <c r="G74" s="288" t="str">
        <f>IF(Stammdaten!$AE$29="1 - Vereinnahmte Entgelte",IF(ISNUMBER(F74),IF(YEAR(F74)&lt;Stammdaten!$AE$28,1,IF(YEAR(F74)&gt;Stammdaten!$AE$28,12,MONTH(F74))),""),"")</f>
        <v/>
      </c>
      <c r="H74" s="289"/>
      <c r="I74" s="290"/>
      <c r="J74" s="291"/>
      <c r="K74" s="292" t="str">
        <f t="shared" si="27"/>
        <v/>
      </c>
      <c r="L74" s="293" t="str">
        <f t="shared" si="22"/>
        <v/>
      </c>
      <c r="M74" s="307"/>
      <c r="N74" s="281">
        <f>+IF(Stammdaten!$AE$30="1 - Ja",Einnahmen!I74,Einnahmen!L74)</f>
        <v>0</v>
      </c>
      <c r="O74" s="282" t="str">
        <f>+IF(Stammdaten!$AE$30="1 - Ja",K74,0)</f>
        <v/>
      </c>
      <c r="P74" s="283"/>
      <c r="Q74" s="284" t="str">
        <f t="shared" si="23"/>
        <v/>
      </c>
      <c r="U74" s="193">
        <f t="shared" si="28"/>
        <v>0</v>
      </c>
      <c r="V74" s="193">
        <f t="shared" si="29"/>
        <v>0</v>
      </c>
      <c r="W74" s="193">
        <f t="shared" si="30"/>
        <v>0</v>
      </c>
      <c r="X74" s="193">
        <f t="shared" si="31"/>
        <v>0</v>
      </c>
      <c r="Y74" s="193">
        <f t="shared" si="32"/>
        <v>0</v>
      </c>
      <c r="Z74" s="193"/>
      <c r="AA74" s="193">
        <f t="shared" si="24"/>
        <v>0</v>
      </c>
      <c r="AB74" s="193">
        <f t="shared" si="33"/>
        <v>5</v>
      </c>
      <c r="AC74" s="193">
        <f t="shared" si="25"/>
        <v>0</v>
      </c>
      <c r="AD74" s="193">
        <f t="shared" si="26"/>
        <v>0</v>
      </c>
    </row>
    <row r="75" spans="2:30" x14ac:dyDescent="0.25">
      <c r="B75" s="285"/>
      <c r="C75" s="286" t="str">
        <f>IF(H75="","",VLOOKUP(H75,Steuerung!$E$11:$G$17,3,FALSE))</f>
        <v/>
      </c>
      <c r="D75" s="287"/>
      <c r="E75" s="288" t="str">
        <f>IF(Stammdaten!$AE$29="2 - Vereinbarte Entgelte",IF(ISNUMBER(D75),IF(YEAR(D75)&lt;Stammdaten!$AE$28,1,IF(YEAR(D75)&gt;Stammdaten!$AE$28,12,MONTH(D75))),""),"")</f>
        <v/>
      </c>
      <c r="F75" s="287"/>
      <c r="G75" s="288" t="str">
        <f>IF(Stammdaten!$AE$29="1 - Vereinnahmte Entgelte",IF(ISNUMBER(F75),IF(YEAR(F75)&lt;Stammdaten!$AE$28,1,IF(YEAR(F75)&gt;Stammdaten!$AE$28,12,MONTH(F75))),""),"")</f>
        <v/>
      </c>
      <c r="H75" s="289"/>
      <c r="I75" s="290"/>
      <c r="J75" s="291"/>
      <c r="K75" s="292" t="str">
        <f t="shared" si="27"/>
        <v/>
      </c>
      <c r="L75" s="293" t="str">
        <f t="shared" si="22"/>
        <v/>
      </c>
      <c r="M75" s="307"/>
      <c r="N75" s="281">
        <f>+IF(Stammdaten!$AE$30="1 - Ja",Einnahmen!I75,Einnahmen!L75)</f>
        <v>0</v>
      </c>
      <c r="O75" s="282" t="str">
        <f>+IF(Stammdaten!$AE$30="1 - Ja",K75,0)</f>
        <v/>
      </c>
      <c r="P75" s="283"/>
      <c r="Q75" s="284" t="str">
        <f t="shared" si="23"/>
        <v/>
      </c>
      <c r="U75" s="193">
        <f t="shared" si="28"/>
        <v>0</v>
      </c>
      <c r="V75" s="193">
        <f t="shared" si="29"/>
        <v>0</v>
      </c>
      <c r="W75" s="193">
        <f t="shared" si="30"/>
        <v>0</v>
      </c>
      <c r="X75" s="193">
        <f t="shared" si="31"/>
        <v>0</v>
      </c>
      <c r="Y75" s="193">
        <f t="shared" si="32"/>
        <v>0</v>
      </c>
      <c r="Z75" s="193"/>
      <c r="AA75" s="193">
        <f t="shared" si="24"/>
        <v>0</v>
      </c>
      <c r="AB75" s="193">
        <f t="shared" si="33"/>
        <v>5</v>
      </c>
      <c r="AC75" s="193">
        <f t="shared" si="25"/>
        <v>0</v>
      </c>
      <c r="AD75" s="193">
        <f t="shared" si="26"/>
        <v>0</v>
      </c>
    </row>
    <row r="76" spans="2:30" x14ac:dyDescent="0.25">
      <c r="B76" s="285"/>
      <c r="C76" s="286" t="str">
        <f>IF(H76="","",VLOOKUP(H76,Steuerung!$E$11:$G$17,3,FALSE))</f>
        <v/>
      </c>
      <c r="D76" s="287"/>
      <c r="E76" s="288" t="str">
        <f>IF(Stammdaten!$AE$29="2 - Vereinbarte Entgelte",IF(ISNUMBER(D76),IF(YEAR(D76)&lt;Stammdaten!$AE$28,1,IF(YEAR(D76)&gt;Stammdaten!$AE$28,12,MONTH(D76))),""),"")</f>
        <v/>
      </c>
      <c r="F76" s="287"/>
      <c r="G76" s="288" t="str">
        <f>IF(Stammdaten!$AE$29="1 - Vereinnahmte Entgelte",IF(ISNUMBER(F76),IF(YEAR(F76)&lt;Stammdaten!$AE$28,1,IF(YEAR(F76)&gt;Stammdaten!$AE$28,12,MONTH(F76))),""),"")</f>
        <v/>
      </c>
      <c r="H76" s="289"/>
      <c r="I76" s="290"/>
      <c r="J76" s="291"/>
      <c r="K76" s="292" t="str">
        <f t="shared" si="27"/>
        <v/>
      </c>
      <c r="L76" s="293" t="str">
        <f t="shared" si="22"/>
        <v/>
      </c>
      <c r="M76" s="307"/>
      <c r="N76" s="281">
        <f>+IF(Stammdaten!$AE$30="1 - Ja",Einnahmen!I76,Einnahmen!L76)</f>
        <v>0</v>
      </c>
      <c r="O76" s="282" t="str">
        <f>+IF(Stammdaten!$AE$30="1 - Ja",K76,0)</f>
        <v/>
      </c>
      <c r="P76" s="283"/>
      <c r="Q76" s="284" t="str">
        <f t="shared" si="23"/>
        <v/>
      </c>
      <c r="U76" s="193">
        <f t="shared" si="28"/>
        <v>0</v>
      </c>
      <c r="V76" s="193">
        <f t="shared" si="29"/>
        <v>0</v>
      </c>
      <c r="W76" s="193">
        <f t="shared" si="30"/>
        <v>0</v>
      </c>
      <c r="X76" s="193">
        <f t="shared" si="31"/>
        <v>0</v>
      </c>
      <c r="Y76" s="193">
        <f t="shared" si="32"/>
        <v>0</v>
      </c>
      <c r="Z76" s="193"/>
      <c r="AA76" s="193">
        <f t="shared" si="24"/>
        <v>0</v>
      </c>
      <c r="AB76" s="193">
        <f t="shared" si="33"/>
        <v>5</v>
      </c>
      <c r="AC76" s="193">
        <f t="shared" si="25"/>
        <v>0</v>
      </c>
      <c r="AD76" s="193">
        <f t="shared" si="26"/>
        <v>0</v>
      </c>
    </row>
    <row r="77" spans="2:30" x14ac:dyDescent="0.25">
      <c r="B77" s="285"/>
      <c r="C77" s="286" t="str">
        <f>IF(H77="","",VLOOKUP(H77,Steuerung!$E$11:$G$17,3,FALSE))</f>
        <v/>
      </c>
      <c r="D77" s="287"/>
      <c r="E77" s="288" t="str">
        <f>IF(Stammdaten!$AE$29="2 - Vereinbarte Entgelte",IF(ISNUMBER(D77),IF(YEAR(D77)&lt;Stammdaten!$AE$28,1,IF(YEAR(D77)&gt;Stammdaten!$AE$28,12,MONTH(D77))),""),"")</f>
        <v/>
      </c>
      <c r="F77" s="287"/>
      <c r="G77" s="288" t="str">
        <f>IF(Stammdaten!$AE$29="1 - Vereinnahmte Entgelte",IF(ISNUMBER(F77),IF(YEAR(F77)&lt;Stammdaten!$AE$28,1,IF(YEAR(F77)&gt;Stammdaten!$AE$28,12,MONTH(F77))),""),"")</f>
        <v/>
      </c>
      <c r="H77" s="289"/>
      <c r="I77" s="290"/>
      <c r="J77" s="291"/>
      <c r="K77" s="292" t="str">
        <f t="shared" si="27"/>
        <v/>
      </c>
      <c r="L77" s="293" t="str">
        <f t="shared" si="22"/>
        <v/>
      </c>
      <c r="M77" s="307"/>
      <c r="N77" s="281">
        <f>+IF(Stammdaten!$AE$30="1 - Ja",Einnahmen!I77,Einnahmen!L77)</f>
        <v>0</v>
      </c>
      <c r="O77" s="282" t="str">
        <f>+IF(Stammdaten!$AE$30="1 - Ja",K77,0)</f>
        <v/>
      </c>
      <c r="P77" s="283"/>
      <c r="Q77" s="284" t="str">
        <f t="shared" si="23"/>
        <v/>
      </c>
      <c r="U77" s="193">
        <f t="shared" si="28"/>
        <v>0</v>
      </c>
      <c r="V77" s="193">
        <f t="shared" si="29"/>
        <v>0</v>
      </c>
      <c r="W77" s="193">
        <f t="shared" si="30"/>
        <v>0</v>
      </c>
      <c r="X77" s="193">
        <f t="shared" si="31"/>
        <v>0</v>
      </c>
      <c r="Y77" s="193">
        <f t="shared" si="32"/>
        <v>0</v>
      </c>
      <c r="Z77" s="193"/>
      <c r="AA77" s="193">
        <f t="shared" si="24"/>
        <v>0</v>
      </c>
      <c r="AB77" s="193">
        <f t="shared" si="33"/>
        <v>5</v>
      </c>
      <c r="AC77" s="193">
        <f t="shared" si="25"/>
        <v>0</v>
      </c>
      <c r="AD77" s="193">
        <f t="shared" si="26"/>
        <v>0</v>
      </c>
    </row>
    <row r="78" spans="2:30" x14ac:dyDescent="0.25">
      <c r="B78" s="285"/>
      <c r="C78" s="286" t="str">
        <f>IF(H78="","",VLOOKUP(H78,Steuerung!$E$11:$G$17,3,FALSE))</f>
        <v/>
      </c>
      <c r="D78" s="287"/>
      <c r="E78" s="288" t="str">
        <f>IF(Stammdaten!$AE$29="2 - Vereinbarte Entgelte",IF(ISNUMBER(D78),IF(YEAR(D78)&lt;Stammdaten!$AE$28,1,IF(YEAR(D78)&gt;Stammdaten!$AE$28,12,MONTH(D78))),""),"")</f>
        <v/>
      </c>
      <c r="F78" s="287"/>
      <c r="G78" s="288" t="str">
        <f>IF(Stammdaten!$AE$29="1 - Vereinnahmte Entgelte",IF(ISNUMBER(F78),IF(YEAR(F78)&lt;Stammdaten!$AE$28,1,IF(YEAR(F78)&gt;Stammdaten!$AE$28,12,MONTH(F78))),""),"")</f>
        <v/>
      </c>
      <c r="H78" s="289"/>
      <c r="I78" s="290"/>
      <c r="J78" s="291"/>
      <c r="K78" s="292" t="str">
        <f t="shared" si="27"/>
        <v/>
      </c>
      <c r="L78" s="293" t="str">
        <f t="shared" si="22"/>
        <v/>
      </c>
      <c r="M78" s="307"/>
      <c r="N78" s="281">
        <f>+IF(Stammdaten!$AE$30="1 - Ja",Einnahmen!I78,Einnahmen!L78)</f>
        <v>0</v>
      </c>
      <c r="O78" s="282" t="str">
        <f>+IF(Stammdaten!$AE$30="1 - Ja",K78,0)</f>
        <v/>
      </c>
      <c r="P78" s="283"/>
      <c r="Q78" s="284" t="str">
        <f t="shared" si="23"/>
        <v/>
      </c>
      <c r="U78" s="193">
        <f t="shared" si="28"/>
        <v>0</v>
      </c>
      <c r="V78" s="193">
        <f t="shared" si="29"/>
        <v>0</v>
      </c>
      <c r="W78" s="193">
        <f t="shared" si="30"/>
        <v>0</v>
      </c>
      <c r="X78" s="193">
        <f t="shared" si="31"/>
        <v>0</v>
      </c>
      <c r="Y78" s="193">
        <f t="shared" si="32"/>
        <v>0</v>
      </c>
      <c r="Z78" s="193"/>
      <c r="AA78" s="193">
        <f t="shared" si="24"/>
        <v>0</v>
      </c>
      <c r="AB78" s="193">
        <f t="shared" si="33"/>
        <v>5</v>
      </c>
      <c r="AC78" s="193">
        <f t="shared" si="25"/>
        <v>0</v>
      </c>
      <c r="AD78" s="193">
        <f t="shared" si="26"/>
        <v>0</v>
      </c>
    </row>
    <row r="79" spans="2:30" x14ac:dyDescent="0.25">
      <c r="B79" s="285"/>
      <c r="C79" s="286" t="str">
        <f>IF(H79="","",VLOOKUP(H79,Steuerung!$E$11:$G$17,3,FALSE))</f>
        <v/>
      </c>
      <c r="D79" s="287"/>
      <c r="E79" s="288" t="str">
        <f>IF(Stammdaten!$AE$29="2 - Vereinbarte Entgelte",IF(ISNUMBER(D79),IF(YEAR(D79)&lt;Stammdaten!$AE$28,1,IF(YEAR(D79)&gt;Stammdaten!$AE$28,12,MONTH(D79))),""),"")</f>
        <v/>
      </c>
      <c r="F79" s="287"/>
      <c r="G79" s="288" t="str">
        <f>IF(Stammdaten!$AE$29="1 - Vereinnahmte Entgelte",IF(ISNUMBER(F79),IF(YEAR(F79)&lt;Stammdaten!$AE$28,1,IF(YEAR(F79)&gt;Stammdaten!$AE$28,12,MONTH(F79))),""),"")</f>
        <v/>
      </c>
      <c r="H79" s="289"/>
      <c r="I79" s="290"/>
      <c r="J79" s="291"/>
      <c r="K79" s="292" t="str">
        <f t="shared" si="27"/>
        <v/>
      </c>
      <c r="L79" s="293" t="str">
        <f t="shared" si="22"/>
        <v/>
      </c>
      <c r="M79" s="307"/>
      <c r="N79" s="281">
        <f>+IF(Stammdaten!$AE$30="1 - Ja",Einnahmen!I79,Einnahmen!L79)</f>
        <v>0</v>
      </c>
      <c r="O79" s="282" t="str">
        <f>+IF(Stammdaten!$AE$30="1 - Ja",K79,0)</f>
        <v/>
      </c>
      <c r="P79" s="283"/>
      <c r="Q79" s="284" t="str">
        <f t="shared" si="23"/>
        <v/>
      </c>
      <c r="U79" s="193">
        <f t="shared" si="28"/>
        <v>0</v>
      </c>
      <c r="V79" s="193">
        <f t="shared" si="29"/>
        <v>0</v>
      </c>
      <c r="W79" s="193">
        <f t="shared" si="30"/>
        <v>0</v>
      </c>
      <c r="X79" s="193">
        <f t="shared" si="31"/>
        <v>0</v>
      </c>
      <c r="Y79" s="193">
        <f t="shared" si="32"/>
        <v>0</v>
      </c>
      <c r="Z79" s="193"/>
      <c r="AA79" s="193">
        <f t="shared" si="24"/>
        <v>0</v>
      </c>
      <c r="AB79" s="193">
        <f t="shared" si="33"/>
        <v>5</v>
      </c>
      <c r="AC79" s="193">
        <f t="shared" si="25"/>
        <v>0</v>
      </c>
      <c r="AD79" s="193">
        <f t="shared" si="26"/>
        <v>0</v>
      </c>
    </row>
    <row r="80" spans="2:30" x14ac:dyDescent="0.25">
      <c r="B80" s="285"/>
      <c r="C80" s="286" t="str">
        <f>IF(H80="","",VLOOKUP(H80,Steuerung!$E$11:$G$17,3,FALSE))</f>
        <v/>
      </c>
      <c r="D80" s="287"/>
      <c r="E80" s="288" t="str">
        <f>IF(Stammdaten!$AE$29="2 - Vereinbarte Entgelte",IF(ISNUMBER(D80),IF(YEAR(D80)&lt;Stammdaten!$AE$28,1,IF(YEAR(D80)&gt;Stammdaten!$AE$28,12,MONTH(D80))),""),"")</f>
        <v/>
      </c>
      <c r="F80" s="287"/>
      <c r="G80" s="288" t="str">
        <f>IF(Stammdaten!$AE$29="1 - Vereinnahmte Entgelte",IF(ISNUMBER(F80),IF(YEAR(F80)&lt;Stammdaten!$AE$28,1,IF(YEAR(F80)&gt;Stammdaten!$AE$28,12,MONTH(F80))),""),"")</f>
        <v/>
      </c>
      <c r="H80" s="289"/>
      <c r="I80" s="290"/>
      <c r="J80" s="291"/>
      <c r="K80" s="292" t="str">
        <f t="shared" si="27"/>
        <v/>
      </c>
      <c r="L80" s="293" t="str">
        <f t="shared" si="22"/>
        <v/>
      </c>
      <c r="M80" s="307"/>
      <c r="N80" s="281">
        <f>+IF(Stammdaten!$AE$30="1 - Ja",Einnahmen!I80,Einnahmen!L80)</f>
        <v>0</v>
      </c>
      <c r="O80" s="282" t="str">
        <f>+IF(Stammdaten!$AE$30="1 - Ja",K80,0)</f>
        <v/>
      </c>
      <c r="P80" s="283"/>
      <c r="Q80" s="284" t="str">
        <f t="shared" si="23"/>
        <v/>
      </c>
      <c r="U80" s="193">
        <f t="shared" si="28"/>
        <v>0</v>
      </c>
      <c r="V80" s="193">
        <f t="shared" si="29"/>
        <v>0</v>
      </c>
      <c r="W80" s="193">
        <f t="shared" si="30"/>
        <v>0</v>
      </c>
      <c r="X80" s="193">
        <f t="shared" si="31"/>
        <v>0</v>
      </c>
      <c r="Y80" s="193">
        <f t="shared" si="32"/>
        <v>0</v>
      </c>
      <c r="Z80" s="193"/>
      <c r="AA80" s="193">
        <f t="shared" si="24"/>
        <v>0</v>
      </c>
      <c r="AB80" s="193">
        <f t="shared" si="33"/>
        <v>5</v>
      </c>
      <c r="AC80" s="193">
        <f t="shared" si="25"/>
        <v>0</v>
      </c>
      <c r="AD80" s="193">
        <f t="shared" si="26"/>
        <v>0</v>
      </c>
    </row>
    <row r="81" spans="2:30" x14ac:dyDescent="0.25">
      <c r="B81" s="285"/>
      <c r="C81" s="286" t="str">
        <f>IF(H81="","",VLOOKUP(H81,Steuerung!$E$11:$G$17,3,FALSE))</f>
        <v/>
      </c>
      <c r="D81" s="287"/>
      <c r="E81" s="288" t="str">
        <f>IF(Stammdaten!$AE$29="2 - Vereinbarte Entgelte",IF(ISNUMBER(D81),IF(YEAR(D81)&lt;Stammdaten!$AE$28,1,IF(YEAR(D81)&gt;Stammdaten!$AE$28,12,MONTH(D81))),""),"")</f>
        <v/>
      </c>
      <c r="F81" s="287"/>
      <c r="G81" s="288" t="str">
        <f>IF(Stammdaten!$AE$29="1 - Vereinnahmte Entgelte",IF(ISNUMBER(F81),IF(YEAR(F81)&lt;Stammdaten!$AE$28,1,IF(YEAR(F81)&gt;Stammdaten!$AE$28,12,MONTH(F81))),""),"")</f>
        <v/>
      </c>
      <c r="H81" s="289"/>
      <c r="I81" s="290"/>
      <c r="J81" s="291"/>
      <c r="K81" s="292" t="str">
        <f t="shared" si="27"/>
        <v/>
      </c>
      <c r="L81" s="293" t="str">
        <f t="shared" si="22"/>
        <v/>
      </c>
      <c r="M81" s="307"/>
      <c r="N81" s="281">
        <f>+IF(Stammdaten!$AE$30="1 - Ja",Einnahmen!I81,Einnahmen!L81)</f>
        <v>0</v>
      </c>
      <c r="O81" s="282" t="str">
        <f>+IF(Stammdaten!$AE$30="1 - Ja",K81,0)</f>
        <v/>
      </c>
      <c r="P81" s="283"/>
      <c r="Q81" s="284" t="str">
        <f t="shared" si="23"/>
        <v/>
      </c>
      <c r="U81" s="193">
        <f t="shared" si="28"/>
        <v>0</v>
      </c>
      <c r="V81" s="193">
        <f t="shared" si="29"/>
        <v>0</v>
      </c>
      <c r="W81" s="193">
        <f t="shared" si="30"/>
        <v>0</v>
      </c>
      <c r="X81" s="193">
        <f t="shared" si="31"/>
        <v>0</v>
      </c>
      <c r="Y81" s="193">
        <f t="shared" si="32"/>
        <v>0</v>
      </c>
      <c r="Z81" s="193"/>
      <c r="AA81" s="193">
        <f t="shared" si="24"/>
        <v>0</v>
      </c>
      <c r="AB81" s="193">
        <f t="shared" si="33"/>
        <v>5</v>
      </c>
      <c r="AC81" s="193">
        <f t="shared" si="25"/>
        <v>0</v>
      </c>
      <c r="AD81" s="193">
        <f t="shared" si="26"/>
        <v>0</v>
      </c>
    </row>
    <row r="82" spans="2:30" x14ac:dyDescent="0.25">
      <c r="B82" s="285"/>
      <c r="C82" s="286" t="str">
        <f>IF(H82="","",VLOOKUP(H82,Steuerung!$E$11:$G$17,3,FALSE))</f>
        <v/>
      </c>
      <c r="D82" s="287"/>
      <c r="E82" s="288" t="str">
        <f>IF(Stammdaten!$AE$29="2 - Vereinbarte Entgelte",IF(ISNUMBER(D82),IF(YEAR(D82)&lt;Stammdaten!$AE$28,1,IF(YEAR(D82)&gt;Stammdaten!$AE$28,12,MONTH(D82))),""),"")</f>
        <v/>
      </c>
      <c r="F82" s="287"/>
      <c r="G82" s="288" t="str">
        <f>IF(Stammdaten!$AE$29="1 - Vereinnahmte Entgelte",IF(ISNUMBER(F82),IF(YEAR(F82)&lt;Stammdaten!$AE$28,1,IF(YEAR(F82)&gt;Stammdaten!$AE$28,12,MONTH(F82))),""),"")</f>
        <v/>
      </c>
      <c r="H82" s="289"/>
      <c r="I82" s="290"/>
      <c r="J82" s="291"/>
      <c r="K82" s="292" t="str">
        <f t="shared" si="27"/>
        <v/>
      </c>
      <c r="L82" s="293" t="str">
        <f t="shared" si="22"/>
        <v/>
      </c>
      <c r="M82" s="307"/>
      <c r="N82" s="281">
        <f>+IF(Stammdaten!$AE$30="1 - Ja",Einnahmen!I82,Einnahmen!L82)</f>
        <v>0</v>
      </c>
      <c r="O82" s="282" t="str">
        <f>+IF(Stammdaten!$AE$30="1 - Ja",K82,0)</f>
        <v/>
      </c>
      <c r="P82" s="283"/>
      <c r="Q82" s="284" t="str">
        <f t="shared" si="23"/>
        <v/>
      </c>
      <c r="U82" s="193">
        <f t="shared" si="28"/>
        <v>0</v>
      </c>
      <c r="V82" s="193">
        <f t="shared" si="29"/>
        <v>0</v>
      </c>
      <c r="W82" s="193">
        <f t="shared" si="30"/>
        <v>0</v>
      </c>
      <c r="X82" s="193">
        <f t="shared" si="31"/>
        <v>0</v>
      </c>
      <c r="Y82" s="193">
        <f t="shared" si="32"/>
        <v>0</v>
      </c>
      <c r="Z82" s="193"/>
      <c r="AA82" s="193">
        <f t="shared" si="24"/>
        <v>0</v>
      </c>
      <c r="AB82" s="193">
        <f t="shared" si="33"/>
        <v>5</v>
      </c>
      <c r="AC82" s="193">
        <f t="shared" si="25"/>
        <v>0</v>
      </c>
      <c r="AD82" s="193">
        <f t="shared" si="26"/>
        <v>0</v>
      </c>
    </row>
    <row r="83" spans="2:30" x14ac:dyDescent="0.25">
      <c r="B83" s="285"/>
      <c r="C83" s="286" t="str">
        <f>IF(H83="","",VLOOKUP(H83,Steuerung!$E$11:$G$17,3,FALSE))</f>
        <v/>
      </c>
      <c r="D83" s="287"/>
      <c r="E83" s="288" t="str">
        <f>IF(Stammdaten!$AE$29="2 - Vereinbarte Entgelte",IF(ISNUMBER(D83),IF(YEAR(D83)&lt;Stammdaten!$AE$28,1,IF(YEAR(D83)&gt;Stammdaten!$AE$28,12,MONTH(D83))),""),"")</f>
        <v/>
      </c>
      <c r="F83" s="287"/>
      <c r="G83" s="288" t="str">
        <f>IF(Stammdaten!$AE$29="1 - Vereinnahmte Entgelte",IF(ISNUMBER(F83),IF(YEAR(F83)&lt;Stammdaten!$AE$28,1,IF(YEAR(F83)&gt;Stammdaten!$AE$28,12,MONTH(F83))),""),"")</f>
        <v/>
      </c>
      <c r="H83" s="289"/>
      <c r="I83" s="290"/>
      <c r="J83" s="291"/>
      <c r="K83" s="292" t="str">
        <f t="shared" si="27"/>
        <v/>
      </c>
      <c r="L83" s="293" t="str">
        <f t="shared" si="22"/>
        <v/>
      </c>
      <c r="M83" s="307"/>
      <c r="N83" s="281">
        <f>+IF(Stammdaten!$AE$30="1 - Ja",Einnahmen!I83,Einnahmen!L83)</f>
        <v>0</v>
      </c>
      <c r="O83" s="282" t="str">
        <f>+IF(Stammdaten!$AE$30="1 - Ja",K83,0)</f>
        <v/>
      </c>
      <c r="P83" s="283"/>
      <c r="Q83" s="284" t="str">
        <f t="shared" si="23"/>
        <v/>
      </c>
      <c r="U83" s="193">
        <f t="shared" si="28"/>
        <v>0</v>
      </c>
      <c r="V83" s="193">
        <f t="shared" si="29"/>
        <v>0</v>
      </c>
      <c r="W83" s="193">
        <f t="shared" si="30"/>
        <v>0</v>
      </c>
      <c r="X83" s="193">
        <f t="shared" si="31"/>
        <v>0</v>
      </c>
      <c r="Y83" s="193">
        <f t="shared" si="32"/>
        <v>0</v>
      </c>
      <c r="Z83" s="193"/>
      <c r="AA83" s="193">
        <f t="shared" si="24"/>
        <v>0</v>
      </c>
      <c r="AB83" s="193">
        <f t="shared" si="33"/>
        <v>5</v>
      </c>
      <c r="AC83" s="193">
        <f t="shared" si="25"/>
        <v>0</v>
      </c>
      <c r="AD83" s="193">
        <f t="shared" si="26"/>
        <v>0</v>
      </c>
    </row>
    <row r="84" spans="2:30" x14ac:dyDescent="0.25">
      <c r="B84" s="285"/>
      <c r="C84" s="286" t="str">
        <f>IF(H84="","",VLOOKUP(H84,Steuerung!$E$11:$G$17,3,FALSE))</f>
        <v/>
      </c>
      <c r="D84" s="287"/>
      <c r="E84" s="288" t="str">
        <f>IF(Stammdaten!$AE$29="2 - Vereinbarte Entgelte",IF(ISNUMBER(D84),IF(YEAR(D84)&lt;Stammdaten!$AE$28,1,IF(YEAR(D84)&gt;Stammdaten!$AE$28,12,MONTH(D84))),""),"")</f>
        <v/>
      </c>
      <c r="F84" s="287"/>
      <c r="G84" s="288" t="str">
        <f>IF(Stammdaten!$AE$29="1 - Vereinnahmte Entgelte",IF(ISNUMBER(F84),IF(YEAR(F84)&lt;Stammdaten!$AE$28,1,IF(YEAR(F84)&gt;Stammdaten!$AE$28,12,MONTH(F84))),""),"")</f>
        <v/>
      </c>
      <c r="H84" s="289"/>
      <c r="I84" s="290"/>
      <c r="J84" s="291"/>
      <c r="K84" s="292" t="str">
        <f t="shared" si="27"/>
        <v/>
      </c>
      <c r="L84" s="293" t="str">
        <f t="shared" si="22"/>
        <v/>
      </c>
      <c r="M84" s="307"/>
      <c r="N84" s="281">
        <f>+IF(Stammdaten!$AE$30="1 - Ja",Einnahmen!I84,Einnahmen!L84)</f>
        <v>0</v>
      </c>
      <c r="O84" s="282" t="str">
        <f>+IF(Stammdaten!$AE$30="1 - Ja",K84,0)</f>
        <v/>
      </c>
      <c r="P84" s="283"/>
      <c r="Q84" s="284" t="str">
        <f t="shared" si="23"/>
        <v/>
      </c>
      <c r="U84" s="193">
        <f t="shared" si="28"/>
        <v>0</v>
      </c>
      <c r="V84" s="193">
        <f t="shared" si="29"/>
        <v>0</v>
      </c>
      <c r="W84" s="193">
        <f t="shared" si="30"/>
        <v>0</v>
      </c>
      <c r="X84" s="193">
        <f t="shared" si="31"/>
        <v>0</v>
      </c>
      <c r="Y84" s="193">
        <f t="shared" si="32"/>
        <v>0</v>
      </c>
      <c r="Z84" s="193"/>
      <c r="AA84" s="193">
        <f t="shared" si="24"/>
        <v>0</v>
      </c>
      <c r="AB84" s="193">
        <f t="shared" si="33"/>
        <v>5</v>
      </c>
      <c r="AC84" s="193">
        <f t="shared" si="25"/>
        <v>0</v>
      </c>
      <c r="AD84" s="193">
        <f t="shared" si="26"/>
        <v>0</v>
      </c>
    </row>
    <row r="85" spans="2:30" x14ac:dyDescent="0.25">
      <c r="B85" s="285"/>
      <c r="C85" s="286" t="str">
        <f>IF(H85="","",VLOOKUP(H85,Steuerung!$E$11:$G$17,3,FALSE))</f>
        <v/>
      </c>
      <c r="D85" s="287"/>
      <c r="E85" s="288" t="str">
        <f>IF(Stammdaten!$AE$29="2 - Vereinbarte Entgelte",IF(ISNUMBER(D85),IF(YEAR(D85)&lt;Stammdaten!$AE$28,1,IF(YEAR(D85)&gt;Stammdaten!$AE$28,12,MONTH(D85))),""),"")</f>
        <v/>
      </c>
      <c r="F85" s="287"/>
      <c r="G85" s="288" t="str">
        <f>IF(Stammdaten!$AE$29="1 - Vereinnahmte Entgelte",IF(ISNUMBER(F85),IF(YEAR(F85)&lt;Stammdaten!$AE$28,1,IF(YEAR(F85)&gt;Stammdaten!$AE$28,12,MONTH(F85))),""),"")</f>
        <v/>
      </c>
      <c r="H85" s="289"/>
      <c r="I85" s="290"/>
      <c r="J85" s="291"/>
      <c r="K85" s="292" t="str">
        <f t="shared" si="27"/>
        <v/>
      </c>
      <c r="L85" s="293" t="str">
        <f t="shared" si="22"/>
        <v/>
      </c>
      <c r="M85" s="307"/>
      <c r="N85" s="281">
        <f>+IF(Stammdaten!$AE$30="1 - Ja",Einnahmen!I85,Einnahmen!L85)</f>
        <v>0</v>
      </c>
      <c r="O85" s="282" t="str">
        <f>+IF(Stammdaten!$AE$30="1 - Ja",K85,0)</f>
        <v/>
      </c>
      <c r="P85" s="283"/>
      <c r="Q85" s="284" t="str">
        <f t="shared" si="23"/>
        <v/>
      </c>
      <c r="U85" s="193">
        <f t="shared" si="28"/>
        <v>0</v>
      </c>
      <c r="V85" s="193">
        <f t="shared" si="29"/>
        <v>0</v>
      </c>
      <c r="W85" s="193">
        <f t="shared" si="30"/>
        <v>0</v>
      </c>
      <c r="X85" s="193">
        <f t="shared" si="31"/>
        <v>0</v>
      </c>
      <c r="Y85" s="193">
        <f t="shared" si="32"/>
        <v>0</v>
      </c>
      <c r="Z85" s="193"/>
      <c r="AA85" s="193">
        <f t="shared" si="24"/>
        <v>0</v>
      </c>
      <c r="AB85" s="193">
        <f t="shared" si="33"/>
        <v>5</v>
      </c>
      <c r="AC85" s="193">
        <f t="shared" si="25"/>
        <v>0</v>
      </c>
      <c r="AD85" s="193">
        <f t="shared" si="26"/>
        <v>0</v>
      </c>
    </row>
    <row r="86" spans="2:30" x14ac:dyDescent="0.25">
      <c r="B86" s="285"/>
      <c r="C86" s="286" t="str">
        <f>IF(H86="","",VLOOKUP(H86,Steuerung!$E$11:$G$17,3,FALSE))</f>
        <v/>
      </c>
      <c r="D86" s="287"/>
      <c r="E86" s="288" t="str">
        <f>IF(Stammdaten!$AE$29="2 - Vereinbarte Entgelte",IF(ISNUMBER(D86),IF(YEAR(D86)&lt;Stammdaten!$AE$28,1,IF(YEAR(D86)&gt;Stammdaten!$AE$28,12,MONTH(D86))),""),"")</f>
        <v/>
      </c>
      <c r="F86" s="287"/>
      <c r="G86" s="288" t="str">
        <f>IF(Stammdaten!$AE$29="1 - Vereinnahmte Entgelte",IF(ISNUMBER(F86),IF(YEAR(F86)&lt;Stammdaten!$AE$28,1,IF(YEAR(F86)&gt;Stammdaten!$AE$28,12,MONTH(F86))),""),"")</f>
        <v/>
      </c>
      <c r="H86" s="289"/>
      <c r="I86" s="290"/>
      <c r="J86" s="291"/>
      <c r="K86" s="292" t="str">
        <f t="shared" si="27"/>
        <v/>
      </c>
      <c r="L86" s="293" t="str">
        <f t="shared" si="22"/>
        <v/>
      </c>
      <c r="M86" s="307"/>
      <c r="N86" s="281">
        <f>+IF(Stammdaten!$AE$30="1 - Ja",Einnahmen!I86,Einnahmen!L86)</f>
        <v>0</v>
      </c>
      <c r="O86" s="282" t="str">
        <f>+IF(Stammdaten!$AE$30="1 - Ja",K86,0)</f>
        <v/>
      </c>
      <c r="P86" s="283"/>
      <c r="Q86" s="284" t="str">
        <f t="shared" si="23"/>
        <v/>
      </c>
      <c r="U86" s="193">
        <f t="shared" si="28"/>
        <v>0</v>
      </c>
      <c r="V86" s="193">
        <f t="shared" si="29"/>
        <v>0</v>
      </c>
      <c r="W86" s="193">
        <f t="shared" si="30"/>
        <v>0</v>
      </c>
      <c r="X86" s="193">
        <f t="shared" si="31"/>
        <v>0</v>
      </c>
      <c r="Y86" s="193">
        <f t="shared" si="32"/>
        <v>0</v>
      </c>
      <c r="Z86" s="193"/>
      <c r="AA86" s="193">
        <f t="shared" si="24"/>
        <v>0</v>
      </c>
      <c r="AB86" s="193">
        <f t="shared" si="33"/>
        <v>5</v>
      </c>
      <c r="AC86" s="193">
        <f t="shared" si="25"/>
        <v>0</v>
      </c>
      <c r="AD86" s="193">
        <f t="shared" si="26"/>
        <v>0</v>
      </c>
    </row>
    <row r="87" spans="2:30" x14ac:dyDescent="0.25">
      <c r="B87" s="285"/>
      <c r="C87" s="286" t="str">
        <f>IF(H87="","",VLOOKUP(H87,Steuerung!$E$11:$G$17,3,FALSE))</f>
        <v/>
      </c>
      <c r="D87" s="287"/>
      <c r="E87" s="288" t="str">
        <f>IF(Stammdaten!$AE$29="2 - Vereinbarte Entgelte",IF(ISNUMBER(D87),IF(YEAR(D87)&lt;Stammdaten!$AE$28,1,IF(YEAR(D87)&gt;Stammdaten!$AE$28,12,MONTH(D87))),""),"")</f>
        <v/>
      </c>
      <c r="F87" s="287"/>
      <c r="G87" s="288" t="str">
        <f>IF(Stammdaten!$AE$29="1 - Vereinnahmte Entgelte",IF(ISNUMBER(F87),IF(YEAR(F87)&lt;Stammdaten!$AE$28,1,IF(YEAR(F87)&gt;Stammdaten!$AE$28,12,MONTH(F87))),""),"")</f>
        <v/>
      </c>
      <c r="H87" s="289"/>
      <c r="I87" s="290"/>
      <c r="J87" s="291"/>
      <c r="K87" s="292" t="str">
        <f t="shared" si="27"/>
        <v/>
      </c>
      <c r="L87" s="293" t="str">
        <f t="shared" si="22"/>
        <v/>
      </c>
      <c r="M87" s="307"/>
      <c r="N87" s="281">
        <f>+IF(Stammdaten!$AE$30="1 - Ja",Einnahmen!I87,Einnahmen!L87)</f>
        <v>0</v>
      </c>
      <c r="O87" s="282" t="str">
        <f>+IF(Stammdaten!$AE$30="1 - Ja",K87,0)</f>
        <v/>
      </c>
      <c r="P87" s="283"/>
      <c r="Q87" s="284" t="str">
        <f t="shared" si="23"/>
        <v/>
      </c>
      <c r="U87" s="193">
        <f t="shared" si="28"/>
        <v>0</v>
      </c>
      <c r="V87" s="193">
        <f t="shared" si="29"/>
        <v>0</v>
      </c>
      <c r="W87" s="193">
        <f t="shared" si="30"/>
        <v>0</v>
      </c>
      <c r="X87" s="193">
        <f t="shared" si="31"/>
        <v>0</v>
      </c>
      <c r="Y87" s="193">
        <f t="shared" si="32"/>
        <v>0</v>
      </c>
      <c r="Z87" s="193"/>
      <c r="AA87" s="193">
        <f t="shared" si="24"/>
        <v>0</v>
      </c>
      <c r="AB87" s="193">
        <f t="shared" si="33"/>
        <v>5</v>
      </c>
      <c r="AC87" s="193">
        <f t="shared" si="25"/>
        <v>0</v>
      </c>
      <c r="AD87" s="193">
        <f t="shared" si="26"/>
        <v>0</v>
      </c>
    </row>
    <row r="88" spans="2:30" x14ac:dyDescent="0.25">
      <c r="B88" s="285"/>
      <c r="C88" s="286" t="str">
        <f>IF(H88="","",VLOOKUP(H88,Steuerung!$E$11:$G$17,3,FALSE))</f>
        <v/>
      </c>
      <c r="D88" s="287"/>
      <c r="E88" s="288" t="str">
        <f>IF(Stammdaten!$AE$29="2 - Vereinbarte Entgelte",IF(ISNUMBER(D88),IF(YEAR(D88)&lt;Stammdaten!$AE$28,1,IF(YEAR(D88)&gt;Stammdaten!$AE$28,12,MONTH(D88))),""),"")</f>
        <v/>
      </c>
      <c r="F88" s="287"/>
      <c r="G88" s="288" t="str">
        <f>IF(Stammdaten!$AE$29="1 - Vereinnahmte Entgelte",IF(ISNUMBER(F88),IF(YEAR(F88)&lt;Stammdaten!$AE$28,1,IF(YEAR(F88)&gt;Stammdaten!$AE$28,12,MONTH(F88))),""),"")</f>
        <v/>
      </c>
      <c r="H88" s="289"/>
      <c r="I88" s="290"/>
      <c r="J88" s="291"/>
      <c r="K88" s="292" t="str">
        <f t="shared" si="27"/>
        <v/>
      </c>
      <c r="L88" s="293" t="str">
        <f t="shared" si="22"/>
        <v/>
      </c>
      <c r="M88" s="307"/>
      <c r="N88" s="281">
        <f>+IF(Stammdaten!$AE$30="1 - Ja",Einnahmen!I88,Einnahmen!L88)</f>
        <v>0</v>
      </c>
      <c r="O88" s="282" t="str">
        <f>+IF(Stammdaten!$AE$30="1 - Ja",K88,0)</f>
        <v/>
      </c>
      <c r="P88" s="283"/>
      <c r="Q88" s="284" t="str">
        <f t="shared" si="23"/>
        <v/>
      </c>
      <c r="U88" s="193">
        <f t="shared" si="28"/>
        <v>0</v>
      </c>
      <c r="V88" s="193">
        <f t="shared" si="29"/>
        <v>0</v>
      </c>
      <c r="W88" s="193">
        <f t="shared" si="30"/>
        <v>0</v>
      </c>
      <c r="X88" s="193">
        <f t="shared" si="31"/>
        <v>0</v>
      </c>
      <c r="Y88" s="193">
        <f t="shared" si="32"/>
        <v>0</v>
      </c>
      <c r="Z88" s="193"/>
      <c r="AA88" s="193">
        <f t="shared" si="24"/>
        <v>0</v>
      </c>
      <c r="AB88" s="193">
        <f t="shared" si="33"/>
        <v>5</v>
      </c>
      <c r="AC88" s="193">
        <f t="shared" si="25"/>
        <v>0</v>
      </c>
      <c r="AD88" s="193">
        <f t="shared" si="26"/>
        <v>0</v>
      </c>
    </row>
    <row r="89" spans="2:30" x14ac:dyDescent="0.25">
      <c r="B89" s="285"/>
      <c r="C89" s="286" t="str">
        <f>IF(H89="","",VLOOKUP(H89,Steuerung!$E$11:$G$17,3,FALSE))</f>
        <v/>
      </c>
      <c r="D89" s="287"/>
      <c r="E89" s="288" t="str">
        <f>IF(Stammdaten!$AE$29="2 - Vereinbarte Entgelte",IF(ISNUMBER(D89),IF(YEAR(D89)&lt;Stammdaten!$AE$28,1,IF(YEAR(D89)&gt;Stammdaten!$AE$28,12,MONTH(D89))),""),"")</f>
        <v/>
      </c>
      <c r="F89" s="287"/>
      <c r="G89" s="288" t="str">
        <f>IF(Stammdaten!$AE$29="1 - Vereinnahmte Entgelte",IF(ISNUMBER(F89),IF(YEAR(F89)&lt;Stammdaten!$AE$28,1,IF(YEAR(F89)&gt;Stammdaten!$AE$28,12,MONTH(F89))),""),"")</f>
        <v/>
      </c>
      <c r="H89" s="289"/>
      <c r="I89" s="290"/>
      <c r="J89" s="291"/>
      <c r="K89" s="292" t="str">
        <f t="shared" si="27"/>
        <v/>
      </c>
      <c r="L89" s="293" t="str">
        <f t="shared" si="22"/>
        <v/>
      </c>
      <c r="M89" s="307"/>
      <c r="N89" s="281">
        <f>+IF(Stammdaten!$AE$30="1 - Ja",Einnahmen!I89,Einnahmen!L89)</f>
        <v>0</v>
      </c>
      <c r="O89" s="282" t="str">
        <f>+IF(Stammdaten!$AE$30="1 - Ja",K89,0)</f>
        <v/>
      </c>
      <c r="P89" s="283"/>
      <c r="Q89" s="284" t="str">
        <f t="shared" si="23"/>
        <v/>
      </c>
      <c r="U89" s="193">
        <f t="shared" si="28"/>
        <v>0</v>
      </c>
      <c r="V89" s="193">
        <f t="shared" si="29"/>
        <v>0</v>
      </c>
      <c r="W89" s="193">
        <f t="shared" si="30"/>
        <v>0</v>
      </c>
      <c r="X89" s="193">
        <f t="shared" si="31"/>
        <v>0</v>
      </c>
      <c r="Y89" s="193">
        <f t="shared" si="32"/>
        <v>0</v>
      </c>
      <c r="Z89" s="193"/>
      <c r="AA89" s="193">
        <f t="shared" si="24"/>
        <v>0</v>
      </c>
      <c r="AB89" s="193">
        <f t="shared" si="33"/>
        <v>5</v>
      </c>
      <c r="AC89" s="193">
        <f t="shared" si="25"/>
        <v>0</v>
      </c>
      <c r="AD89" s="193">
        <f t="shared" si="26"/>
        <v>0</v>
      </c>
    </row>
    <row r="90" spans="2:30" x14ac:dyDescent="0.25">
      <c r="B90" s="285"/>
      <c r="C90" s="286" t="str">
        <f>IF(H90="","",VLOOKUP(H90,Steuerung!$E$11:$G$17,3,FALSE))</f>
        <v/>
      </c>
      <c r="D90" s="287"/>
      <c r="E90" s="288" t="str">
        <f>IF(Stammdaten!$AE$29="2 - Vereinbarte Entgelte",IF(ISNUMBER(D90),IF(YEAR(D90)&lt;Stammdaten!$AE$28,1,IF(YEAR(D90)&gt;Stammdaten!$AE$28,12,MONTH(D90))),""),"")</f>
        <v/>
      </c>
      <c r="F90" s="287"/>
      <c r="G90" s="288" t="str">
        <f>IF(Stammdaten!$AE$29="1 - Vereinnahmte Entgelte",IF(ISNUMBER(F90),IF(YEAR(F90)&lt;Stammdaten!$AE$28,1,IF(YEAR(F90)&gt;Stammdaten!$AE$28,12,MONTH(F90))),""),"")</f>
        <v/>
      </c>
      <c r="H90" s="289"/>
      <c r="I90" s="290"/>
      <c r="J90" s="291"/>
      <c r="K90" s="292" t="str">
        <f t="shared" si="27"/>
        <v/>
      </c>
      <c r="L90" s="293" t="str">
        <f t="shared" si="22"/>
        <v/>
      </c>
      <c r="M90" s="307"/>
      <c r="N90" s="281">
        <f>+IF(Stammdaten!$AE$30="1 - Ja",Einnahmen!I90,Einnahmen!L90)</f>
        <v>0</v>
      </c>
      <c r="O90" s="282" t="str">
        <f>+IF(Stammdaten!$AE$30="1 - Ja",K90,0)</f>
        <v/>
      </c>
      <c r="P90" s="283"/>
      <c r="Q90" s="284" t="str">
        <f t="shared" si="23"/>
        <v/>
      </c>
      <c r="U90" s="193">
        <f t="shared" si="28"/>
        <v>0</v>
      </c>
      <c r="V90" s="193">
        <f t="shared" si="29"/>
        <v>0</v>
      </c>
      <c r="W90" s="193">
        <f t="shared" si="30"/>
        <v>0</v>
      </c>
      <c r="X90" s="193">
        <f t="shared" si="31"/>
        <v>0</v>
      </c>
      <c r="Y90" s="193">
        <f t="shared" si="32"/>
        <v>0</v>
      </c>
      <c r="Z90" s="193"/>
      <c r="AA90" s="193">
        <f t="shared" si="24"/>
        <v>0</v>
      </c>
      <c r="AB90" s="193">
        <f t="shared" si="33"/>
        <v>5</v>
      </c>
      <c r="AC90" s="193">
        <f t="shared" si="25"/>
        <v>0</v>
      </c>
      <c r="AD90" s="193">
        <f t="shared" si="26"/>
        <v>0</v>
      </c>
    </row>
    <row r="91" spans="2:30" x14ac:dyDescent="0.25">
      <c r="B91" s="285"/>
      <c r="C91" s="286" t="str">
        <f>IF(H91="","",VLOOKUP(H91,Steuerung!$E$11:$G$17,3,FALSE))</f>
        <v/>
      </c>
      <c r="D91" s="287"/>
      <c r="E91" s="288" t="str">
        <f>IF(Stammdaten!$AE$29="2 - Vereinbarte Entgelte",IF(ISNUMBER(D91),IF(YEAR(D91)&lt;Stammdaten!$AE$28,1,IF(YEAR(D91)&gt;Stammdaten!$AE$28,12,MONTH(D91))),""),"")</f>
        <v/>
      </c>
      <c r="F91" s="287"/>
      <c r="G91" s="288" t="str">
        <f>IF(Stammdaten!$AE$29="1 - Vereinnahmte Entgelte",IF(ISNUMBER(F91),IF(YEAR(F91)&lt;Stammdaten!$AE$28,1,IF(YEAR(F91)&gt;Stammdaten!$AE$28,12,MONTH(F91))),""),"")</f>
        <v/>
      </c>
      <c r="H91" s="289"/>
      <c r="I91" s="290"/>
      <c r="J91" s="291"/>
      <c r="K91" s="292" t="str">
        <f t="shared" si="27"/>
        <v/>
      </c>
      <c r="L91" s="293" t="str">
        <f t="shared" si="22"/>
        <v/>
      </c>
      <c r="M91" s="307"/>
      <c r="N91" s="281">
        <f>+IF(Stammdaten!$AE$30="1 - Ja",Einnahmen!I91,Einnahmen!L91)</f>
        <v>0</v>
      </c>
      <c r="O91" s="282" t="str">
        <f>+IF(Stammdaten!$AE$30="1 - Ja",K91,0)</f>
        <v/>
      </c>
      <c r="P91" s="283"/>
      <c r="Q91" s="284" t="str">
        <f t="shared" si="23"/>
        <v/>
      </c>
      <c r="U91" s="193">
        <f t="shared" si="28"/>
        <v>0</v>
      </c>
      <c r="V91" s="193">
        <f t="shared" si="29"/>
        <v>0</v>
      </c>
      <c r="W91" s="193">
        <f t="shared" si="30"/>
        <v>0</v>
      </c>
      <c r="X91" s="193">
        <f t="shared" si="31"/>
        <v>0</v>
      </c>
      <c r="Y91" s="193">
        <f t="shared" si="32"/>
        <v>0</v>
      </c>
      <c r="Z91" s="193"/>
      <c r="AA91" s="193">
        <f t="shared" si="24"/>
        <v>0</v>
      </c>
      <c r="AB91" s="193">
        <f t="shared" si="33"/>
        <v>5</v>
      </c>
      <c r="AC91" s="193">
        <f t="shared" si="25"/>
        <v>0</v>
      </c>
      <c r="AD91" s="193">
        <f t="shared" si="26"/>
        <v>0</v>
      </c>
    </row>
    <row r="92" spans="2:30" x14ac:dyDescent="0.25">
      <c r="B92" s="285"/>
      <c r="C92" s="286" t="str">
        <f>IF(H92="","",VLOOKUP(H92,Steuerung!$E$11:$G$17,3,FALSE))</f>
        <v/>
      </c>
      <c r="D92" s="287"/>
      <c r="E92" s="288" t="str">
        <f>IF(Stammdaten!$AE$29="2 - Vereinbarte Entgelte",IF(ISNUMBER(D92),IF(YEAR(D92)&lt;Stammdaten!$AE$28,1,IF(YEAR(D92)&gt;Stammdaten!$AE$28,12,MONTH(D92))),""),"")</f>
        <v/>
      </c>
      <c r="F92" s="287"/>
      <c r="G92" s="288" t="str">
        <f>IF(Stammdaten!$AE$29="1 - Vereinnahmte Entgelte",IF(ISNUMBER(F92),IF(YEAR(F92)&lt;Stammdaten!$AE$28,1,IF(YEAR(F92)&gt;Stammdaten!$AE$28,12,MONTH(F92))),""),"")</f>
        <v/>
      </c>
      <c r="H92" s="289"/>
      <c r="I92" s="290"/>
      <c r="J92" s="291"/>
      <c r="K92" s="292" t="str">
        <f t="shared" si="27"/>
        <v/>
      </c>
      <c r="L92" s="293" t="str">
        <f t="shared" si="22"/>
        <v/>
      </c>
      <c r="M92" s="307"/>
      <c r="N92" s="281">
        <f>+IF(Stammdaten!$AE$30="1 - Ja",Einnahmen!I92,Einnahmen!L92)</f>
        <v>0</v>
      </c>
      <c r="O92" s="282" t="str">
        <f>+IF(Stammdaten!$AE$30="1 - Ja",K92,0)</f>
        <v/>
      </c>
      <c r="P92" s="283"/>
      <c r="Q92" s="284" t="str">
        <f t="shared" si="23"/>
        <v/>
      </c>
      <c r="U92" s="193">
        <f t="shared" si="28"/>
        <v>0</v>
      </c>
      <c r="V92" s="193">
        <f t="shared" si="29"/>
        <v>0</v>
      </c>
      <c r="W92" s="193">
        <f t="shared" si="30"/>
        <v>0</v>
      </c>
      <c r="X92" s="193">
        <f t="shared" si="31"/>
        <v>0</v>
      </c>
      <c r="Y92" s="193">
        <f t="shared" si="32"/>
        <v>0</v>
      </c>
      <c r="Z92" s="193"/>
      <c r="AA92" s="193">
        <f t="shared" si="24"/>
        <v>0</v>
      </c>
      <c r="AB92" s="193">
        <f t="shared" si="33"/>
        <v>5</v>
      </c>
      <c r="AC92" s="193">
        <f t="shared" si="25"/>
        <v>0</v>
      </c>
      <c r="AD92" s="193">
        <f t="shared" si="26"/>
        <v>0</v>
      </c>
    </row>
    <row r="93" spans="2:30" x14ac:dyDescent="0.25">
      <c r="B93" s="285"/>
      <c r="C93" s="286" t="str">
        <f>IF(H93="","",VLOOKUP(H93,Steuerung!$E$11:$G$17,3,FALSE))</f>
        <v/>
      </c>
      <c r="D93" s="287"/>
      <c r="E93" s="288" t="str">
        <f>IF(Stammdaten!$AE$29="2 - Vereinbarte Entgelte",IF(ISNUMBER(D93),IF(YEAR(D93)&lt;Stammdaten!$AE$28,1,IF(YEAR(D93)&gt;Stammdaten!$AE$28,12,MONTH(D93))),""),"")</f>
        <v/>
      </c>
      <c r="F93" s="287"/>
      <c r="G93" s="288" t="str">
        <f>IF(Stammdaten!$AE$29="1 - Vereinnahmte Entgelte",IF(ISNUMBER(F93),IF(YEAR(F93)&lt;Stammdaten!$AE$28,1,IF(YEAR(F93)&gt;Stammdaten!$AE$28,12,MONTH(F93))),""),"")</f>
        <v/>
      </c>
      <c r="H93" s="289"/>
      <c r="I93" s="290"/>
      <c r="J93" s="291"/>
      <c r="K93" s="292" t="str">
        <f t="shared" si="27"/>
        <v/>
      </c>
      <c r="L93" s="293" t="str">
        <f t="shared" si="22"/>
        <v/>
      </c>
      <c r="M93" s="307"/>
      <c r="N93" s="281">
        <f>+IF(Stammdaten!$AE$30="1 - Ja",Einnahmen!I93,Einnahmen!L93)</f>
        <v>0</v>
      </c>
      <c r="O93" s="282" t="str">
        <f>+IF(Stammdaten!$AE$30="1 - Ja",K93,0)</f>
        <v/>
      </c>
      <c r="P93" s="283"/>
      <c r="Q93" s="284" t="str">
        <f t="shared" si="23"/>
        <v/>
      </c>
      <c r="U93" s="193">
        <f t="shared" si="28"/>
        <v>0</v>
      </c>
      <c r="V93" s="193">
        <f t="shared" si="29"/>
        <v>0</v>
      </c>
      <c r="W93" s="193">
        <f t="shared" si="30"/>
        <v>0</v>
      </c>
      <c r="X93" s="193">
        <f t="shared" si="31"/>
        <v>0</v>
      </c>
      <c r="Y93" s="193">
        <f t="shared" si="32"/>
        <v>0</v>
      </c>
      <c r="Z93" s="193"/>
      <c r="AA93" s="193">
        <f t="shared" si="24"/>
        <v>0</v>
      </c>
      <c r="AB93" s="193">
        <f t="shared" si="33"/>
        <v>5</v>
      </c>
      <c r="AC93" s="193">
        <f t="shared" si="25"/>
        <v>0</v>
      </c>
      <c r="AD93" s="193">
        <f t="shared" si="26"/>
        <v>0</v>
      </c>
    </row>
    <row r="94" spans="2:30" x14ac:dyDescent="0.25">
      <c r="B94" s="285"/>
      <c r="C94" s="286" t="str">
        <f>IF(H94="","",VLOOKUP(H94,Steuerung!$E$11:$G$17,3,FALSE))</f>
        <v/>
      </c>
      <c r="D94" s="287"/>
      <c r="E94" s="288" t="str">
        <f>IF(Stammdaten!$AE$29="2 - Vereinbarte Entgelte",IF(ISNUMBER(D94),IF(YEAR(D94)&lt;Stammdaten!$AE$28,1,IF(YEAR(D94)&gt;Stammdaten!$AE$28,12,MONTH(D94))),""),"")</f>
        <v/>
      </c>
      <c r="F94" s="287"/>
      <c r="G94" s="288" t="str">
        <f>IF(Stammdaten!$AE$29="1 - Vereinnahmte Entgelte",IF(ISNUMBER(F94),IF(YEAR(F94)&lt;Stammdaten!$AE$28,1,IF(YEAR(F94)&gt;Stammdaten!$AE$28,12,MONTH(F94))),""),"")</f>
        <v/>
      </c>
      <c r="H94" s="289"/>
      <c r="I94" s="290"/>
      <c r="J94" s="291"/>
      <c r="K94" s="292" t="str">
        <f t="shared" si="27"/>
        <v/>
      </c>
      <c r="L94" s="293" t="str">
        <f t="shared" si="22"/>
        <v/>
      </c>
      <c r="M94" s="307"/>
      <c r="N94" s="281">
        <f>+IF(Stammdaten!$AE$30="1 - Ja",Einnahmen!I94,Einnahmen!L94)</f>
        <v>0</v>
      </c>
      <c r="O94" s="282" t="str">
        <f>+IF(Stammdaten!$AE$30="1 - Ja",K94,0)</f>
        <v/>
      </c>
      <c r="P94" s="283"/>
      <c r="Q94" s="284" t="str">
        <f t="shared" si="23"/>
        <v/>
      </c>
      <c r="U94" s="193">
        <f t="shared" si="28"/>
        <v>0</v>
      </c>
      <c r="V94" s="193">
        <f t="shared" si="29"/>
        <v>0</v>
      </c>
      <c r="W94" s="193">
        <f t="shared" si="30"/>
        <v>0</v>
      </c>
      <c r="X94" s="193">
        <f t="shared" si="31"/>
        <v>0</v>
      </c>
      <c r="Y94" s="193">
        <f t="shared" si="32"/>
        <v>0</v>
      </c>
      <c r="Z94" s="193"/>
      <c r="AA94" s="193">
        <f t="shared" si="24"/>
        <v>0</v>
      </c>
      <c r="AB94" s="193">
        <f t="shared" si="33"/>
        <v>5</v>
      </c>
      <c r="AC94" s="193">
        <f t="shared" si="25"/>
        <v>0</v>
      </c>
      <c r="AD94" s="193">
        <f t="shared" si="26"/>
        <v>0</v>
      </c>
    </row>
    <row r="95" spans="2:30" x14ac:dyDescent="0.25">
      <c r="B95" s="285"/>
      <c r="C95" s="286" t="str">
        <f>IF(H95="","",VLOOKUP(H95,Steuerung!$E$11:$G$17,3,FALSE))</f>
        <v/>
      </c>
      <c r="D95" s="287"/>
      <c r="E95" s="288" t="str">
        <f>IF(Stammdaten!$AE$29="2 - Vereinbarte Entgelte",IF(ISNUMBER(D95),IF(YEAR(D95)&lt;Stammdaten!$AE$28,1,IF(YEAR(D95)&gt;Stammdaten!$AE$28,12,MONTH(D95))),""),"")</f>
        <v/>
      </c>
      <c r="F95" s="287"/>
      <c r="G95" s="288" t="str">
        <f>IF(Stammdaten!$AE$29="1 - Vereinnahmte Entgelte",IF(ISNUMBER(F95),IF(YEAR(F95)&lt;Stammdaten!$AE$28,1,IF(YEAR(F95)&gt;Stammdaten!$AE$28,12,MONTH(F95))),""),"")</f>
        <v/>
      </c>
      <c r="H95" s="289"/>
      <c r="I95" s="290"/>
      <c r="J95" s="291"/>
      <c r="K95" s="292" t="str">
        <f t="shared" si="27"/>
        <v/>
      </c>
      <c r="L95" s="293" t="str">
        <f t="shared" si="22"/>
        <v/>
      </c>
      <c r="M95" s="307"/>
      <c r="N95" s="281">
        <f>+IF(Stammdaten!$AE$30="1 - Ja",Einnahmen!I95,Einnahmen!L95)</f>
        <v>0</v>
      </c>
      <c r="O95" s="282" t="str">
        <f>+IF(Stammdaten!$AE$30="1 - Ja",K95,0)</f>
        <v/>
      </c>
      <c r="P95" s="283"/>
      <c r="Q95" s="284" t="str">
        <f t="shared" si="23"/>
        <v/>
      </c>
      <c r="U95" s="193">
        <f t="shared" si="28"/>
        <v>0</v>
      </c>
      <c r="V95" s="193">
        <f t="shared" si="29"/>
        <v>0</v>
      </c>
      <c r="W95" s="193">
        <f t="shared" si="30"/>
        <v>0</v>
      </c>
      <c r="X95" s="193">
        <f t="shared" si="31"/>
        <v>0</v>
      </c>
      <c r="Y95" s="193">
        <f t="shared" si="32"/>
        <v>0</v>
      </c>
      <c r="Z95" s="193"/>
      <c r="AA95" s="193">
        <f t="shared" si="24"/>
        <v>0</v>
      </c>
      <c r="AB95" s="193">
        <f t="shared" si="33"/>
        <v>5</v>
      </c>
      <c r="AC95" s="193">
        <f t="shared" si="25"/>
        <v>0</v>
      </c>
      <c r="AD95" s="193">
        <f t="shared" si="26"/>
        <v>0</v>
      </c>
    </row>
    <row r="96" spans="2:30" x14ac:dyDescent="0.25">
      <c r="B96" s="285"/>
      <c r="C96" s="286" t="str">
        <f>IF(H96="","",VLOOKUP(H96,Steuerung!$E$11:$G$17,3,FALSE))</f>
        <v/>
      </c>
      <c r="D96" s="287"/>
      <c r="E96" s="288" t="str">
        <f>IF(Stammdaten!$AE$29="2 - Vereinbarte Entgelte",IF(ISNUMBER(D96),IF(YEAR(D96)&lt;Stammdaten!$AE$28,1,IF(YEAR(D96)&gt;Stammdaten!$AE$28,12,MONTH(D96))),""),"")</f>
        <v/>
      </c>
      <c r="F96" s="287"/>
      <c r="G96" s="288" t="str">
        <f>IF(Stammdaten!$AE$29="1 - Vereinnahmte Entgelte",IF(ISNUMBER(F96),IF(YEAR(F96)&lt;Stammdaten!$AE$28,1,IF(YEAR(F96)&gt;Stammdaten!$AE$28,12,MONTH(F96))),""),"")</f>
        <v/>
      </c>
      <c r="H96" s="289"/>
      <c r="I96" s="290"/>
      <c r="J96" s="291"/>
      <c r="K96" s="292" t="str">
        <f t="shared" si="27"/>
        <v/>
      </c>
      <c r="L96" s="293" t="str">
        <f t="shared" si="22"/>
        <v/>
      </c>
      <c r="M96" s="307"/>
      <c r="N96" s="281">
        <f>+IF(Stammdaten!$AE$30="1 - Ja",Einnahmen!I96,Einnahmen!L96)</f>
        <v>0</v>
      </c>
      <c r="O96" s="282" t="str">
        <f>+IF(Stammdaten!$AE$30="1 - Ja",K96,0)</f>
        <v/>
      </c>
      <c r="P96" s="283"/>
      <c r="Q96" s="284" t="str">
        <f t="shared" si="23"/>
        <v/>
      </c>
      <c r="U96" s="193">
        <f t="shared" si="28"/>
        <v>0</v>
      </c>
      <c r="V96" s="193">
        <f t="shared" si="29"/>
        <v>0</v>
      </c>
      <c r="W96" s="193">
        <f t="shared" si="30"/>
        <v>0</v>
      </c>
      <c r="X96" s="193">
        <f t="shared" si="31"/>
        <v>0</v>
      </c>
      <c r="Y96" s="193">
        <f t="shared" si="32"/>
        <v>0</v>
      </c>
      <c r="Z96" s="193"/>
      <c r="AA96" s="193">
        <f t="shared" si="24"/>
        <v>0</v>
      </c>
      <c r="AB96" s="193">
        <f t="shared" si="33"/>
        <v>5</v>
      </c>
      <c r="AC96" s="193">
        <f t="shared" si="25"/>
        <v>0</v>
      </c>
      <c r="AD96" s="193">
        <f t="shared" si="26"/>
        <v>0</v>
      </c>
    </row>
    <row r="97" spans="2:30" x14ac:dyDescent="0.25">
      <c r="B97" s="285"/>
      <c r="C97" s="286" t="str">
        <f>IF(H97="","",VLOOKUP(H97,Steuerung!$E$11:$G$17,3,FALSE))</f>
        <v/>
      </c>
      <c r="D97" s="287"/>
      <c r="E97" s="288" t="str">
        <f>IF(Stammdaten!$AE$29="2 - Vereinbarte Entgelte",IF(ISNUMBER(D97),IF(YEAR(D97)&lt;Stammdaten!$AE$28,1,IF(YEAR(D97)&gt;Stammdaten!$AE$28,12,MONTH(D97))),""),"")</f>
        <v/>
      </c>
      <c r="F97" s="287"/>
      <c r="G97" s="288" t="str">
        <f>IF(Stammdaten!$AE$29="1 - Vereinnahmte Entgelte",IF(ISNUMBER(F97),IF(YEAR(F97)&lt;Stammdaten!$AE$28,1,IF(YEAR(F97)&gt;Stammdaten!$AE$28,12,MONTH(F97))),""),"")</f>
        <v/>
      </c>
      <c r="H97" s="289"/>
      <c r="I97" s="290"/>
      <c r="J97" s="291"/>
      <c r="K97" s="292" t="str">
        <f t="shared" si="27"/>
        <v/>
      </c>
      <c r="L97" s="293" t="str">
        <f t="shared" si="22"/>
        <v/>
      </c>
      <c r="M97" s="307"/>
      <c r="N97" s="281">
        <f>+IF(Stammdaten!$AE$30="1 - Ja",Einnahmen!I97,Einnahmen!L97)</f>
        <v>0</v>
      </c>
      <c r="O97" s="282" t="str">
        <f>+IF(Stammdaten!$AE$30="1 - Ja",K97,0)</f>
        <v/>
      </c>
      <c r="P97" s="283"/>
      <c r="Q97" s="284" t="str">
        <f t="shared" si="23"/>
        <v/>
      </c>
      <c r="U97" s="193">
        <f t="shared" si="28"/>
        <v>0</v>
      </c>
      <c r="V97" s="193">
        <f t="shared" si="29"/>
        <v>0</v>
      </c>
      <c r="W97" s="193">
        <f t="shared" si="30"/>
        <v>0</v>
      </c>
      <c r="X97" s="193">
        <f t="shared" si="31"/>
        <v>0</v>
      </c>
      <c r="Y97" s="193">
        <f t="shared" si="32"/>
        <v>0</v>
      </c>
      <c r="Z97" s="193"/>
      <c r="AA97" s="193">
        <f t="shared" si="24"/>
        <v>0</v>
      </c>
      <c r="AB97" s="193">
        <f t="shared" si="33"/>
        <v>5</v>
      </c>
      <c r="AC97" s="193">
        <f t="shared" si="25"/>
        <v>0</v>
      </c>
      <c r="AD97" s="193">
        <f t="shared" si="26"/>
        <v>0</v>
      </c>
    </row>
    <row r="98" spans="2:30" x14ac:dyDescent="0.25">
      <c r="B98" s="285"/>
      <c r="C98" s="286" t="str">
        <f>IF(H98="","",VLOOKUP(H98,Steuerung!$E$11:$G$17,3,FALSE))</f>
        <v/>
      </c>
      <c r="D98" s="287"/>
      <c r="E98" s="288" t="str">
        <f>IF(Stammdaten!$AE$29="2 - Vereinbarte Entgelte",IF(ISNUMBER(D98),IF(YEAR(D98)&lt;Stammdaten!$AE$28,1,IF(YEAR(D98)&gt;Stammdaten!$AE$28,12,MONTH(D98))),""),"")</f>
        <v/>
      </c>
      <c r="F98" s="287"/>
      <c r="G98" s="288" t="str">
        <f>IF(Stammdaten!$AE$29="1 - Vereinnahmte Entgelte",IF(ISNUMBER(F98),IF(YEAR(F98)&lt;Stammdaten!$AE$28,1,IF(YEAR(F98)&gt;Stammdaten!$AE$28,12,MONTH(F98))),""),"")</f>
        <v/>
      </c>
      <c r="H98" s="289"/>
      <c r="I98" s="290"/>
      <c r="J98" s="291"/>
      <c r="K98" s="292" t="str">
        <f t="shared" si="27"/>
        <v/>
      </c>
      <c r="L98" s="293" t="str">
        <f t="shared" si="22"/>
        <v/>
      </c>
      <c r="M98" s="307"/>
      <c r="N98" s="281">
        <f>+IF(Stammdaten!$AE$30="1 - Ja",Einnahmen!I98,Einnahmen!L98)</f>
        <v>0</v>
      </c>
      <c r="O98" s="282" t="str">
        <f>+IF(Stammdaten!$AE$30="1 - Ja",K98,0)</f>
        <v/>
      </c>
      <c r="P98" s="283"/>
      <c r="Q98" s="284" t="str">
        <f t="shared" si="23"/>
        <v/>
      </c>
      <c r="U98" s="193">
        <f t="shared" si="28"/>
        <v>0</v>
      </c>
      <c r="V98" s="193">
        <f t="shared" si="29"/>
        <v>0</v>
      </c>
      <c r="W98" s="193">
        <f t="shared" si="30"/>
        <v>0</v>
      </c>
      <c r="X98" s="193">
        <f t="shared" si="31"/>
        <v>0</v>
      </c>
      <c r="Y98" s="193">
        <f t="shared" si="32"/>
        <v>0</v>
      </c>
      <c r="Z98" s="193"/>
      <c r="AA98" s="193">
        <f t="shared" si="24"/>
        <v>0</v>
      </c>
      <c r="AB98" s="193">
        <f t="shared" si="33"/>
        <v>5</v>
      </c>
      <c r="AC98" s="193">
        <f t="shared" si="25"/>
        <v>0</v>
      </c>
      <c r="AD98" s="193">
        <f t="shared" si="26"/>
        <v>0</v>
      </c>
    </row>
    <row r="99" spans="2:30" x14ac:dyDescent="0.25">
      <c r="B99" s="285"/>
      <c r="C99" s="286" t="str">
        <f>IF(H99="","",VLOOKUP(H99,Steuerung!$E$11:$G$17,3,FALSE))</f>
        <v/>
      </c>
      <c r="D99" s="287"/>
      <c r="E99" s="288" t="str">
        <f>IF(Stammdaten!$AE$29="2 - Vereinbarte Entgelte",IF(ISNUMBER(D99),IF(YEAR(D99)&lt;Stammdaten!$AE$28,1,IF(YEAR(D99)&gt;Stammdaten!$AE$28,12,MONTH(D99))),""),"")</f>
        <v/>
      </c>
      <c r="F99" s="287"/>
      <c r="G99" s="288" t="str">
        <f>IF(Stammdaten!$AE$29="1 - Vereinnahmte Entgelte",IF(ISNUMBER(F99),IF(YEAR(F99)&lt;Stammdaten!$AE$28,1,IF(YEAR(F99)&gt;Stammdaten!$AE$28,12,MONTH(F99))),""),"")</f>
        <v/>
      </c>
      <c r="H99" s="289"/>
      <c r="I99" s="290"/>
      <c r="J99" s="291"/>
      <c r="K99" s="292" t="str">
        <f t="shared" si="27"/>
        <v/>
      </c>
      <c r="L99" s="293" t="str">
        <f t="shared" si="22"/>
        <v/>
      </c>
      <c r="M99" s="307"/>
      <c r="N99" s="281">
        <f>+IF(Stammdaten!$AE$30="1 - Ja",Einnahmen!I99,Einnahmen!L99)</f>
        <v>0</v>
      </c>
      <c r="O99" s="282" t="str">
        <f>+IF(Stammdaten!$AE$30="1 - Ja",K99,0)</f>
        <v/>
      </c>
      <c r="P99" s="283"/>
      <c r="Q99" s="284" t="str">
        <f t="shared" si="23"/>
        <v/>
      </c>
      <c r="U99" s="193">
        <f t="shared" si="28"/>
        <v>0</v>
      </c>
      <c r="V99" s="193">
        <f t="shared" si="29"/>
        <v>0</v>
      </c>
      <c r="W99" s="193">
        <f t="shared" si="30"/>
        <v>0</v>
      </c>
      <c r="X99" s="193">
        <f t="shared" si="31"/>
        <v>0</v>
      </c>
      <c r="Y99" s="193">
        <f t="shared" si="32"/>
        <v>0</v>
      </c>
      <c r="Z99" s="193"/>
      <c r="AA99" s="193">
        <f t="shared" si="24"/>
        <v>0</v>
      </c>
      <c r="AB99" s="193">
        <f t="shared" si="33"/>
        <v>5</v>
      </c>
      <c r="AC99" s="193">
        <f t="shared" si="25"/>
        <v>0</v>
      </c>
      <c r="AD99" s="193">
        <f t="shared" si="26"/>
        <v>0</v>
      </c>
    </row>
    <row r="100" spans="2:30" x14ac:dyDescent="0.25">
      <c r="B100" s="285"/>
      <c r="C100" s="286" t="str">
        <f>IF(H100="","",VLOOKUP(H100,Steuerung!$E$11:$G$17,3,FALSE))</f>
        <v/>
      </c>
      <c r="D100" s="287"/>
      <c r="E100" s="288" t="str">
        <f>IF(Stammdaten!$AE$29="2 - Vereinbarte Entgelte",IF(ISNUMBER(D100),IF(YEAR(D100)&lt;Stammdaten!$AE$28,1,IF(YEAR(D100)&gt;Stammdaten!$AE$28,12,MONTH(D100))),""),"")</f>
        <v/>
      </c>
      <c r="F100" s="287"/>
      <c r="G100" s="288" t="str">
        <f>IF(Stammdaten!$AE$29="1 - Vereinnahmte Entgelte",IF(ISNUMBER(F100),IF(YEAR(F100)&lt;Stammdaten!$AE$28,1,IF(YEAR(F100)&gt;Stammdaten!$AE$28,12,MONTH(F100))),""),"")</f>
        <v/>
      </c>
      <c r="H100" s="289"/>
      <c r="I100" s="290"/>
      <c r="J100" s="291"/>
      <c r="K100" s="292" t="str">
        <f t="shared" si="27"/>
        <v/>
      </c>
      <c r="L100" s="293" t="str">
        <f t="shared" si="22"/>
        <v/>
      </c>
      <c r="M100" s="307"/>
      <c r="N100" s="281">
        <f>+IF(Stammdaten!$AE$30="1 - Ja",Einnahmen!I100,Einnahmen!L100)</f>
        <v>0</v>
      </c>
      <c r="O100" s="282" t="str">
        <f>+IF(Stammdaten!$AE$30="1 - Ja",K100,0)</f>
        <v/>
      </c>
      <c r="P100" s="283"/>
      <c r="Q100" s="284" t="str">
        <f t="shared" si="23"/>
        <v/>
      </c>
      <c r="U100" s="193">
        <f t="shared" si="28"/>
        <v>0</v>
      </c>
      <c r="V100" s="193">
        <f t="shared" si="29"/>
        <v>0</v>
      </c>
      <c r="W100" s="193">
        <f t="shared" si="30"/>
        <v>0</v>
      </c>
      <c r="X100" s="193">
        <f t="shared" si="31"/>
        <v>0</v>
      </c>
      <c r="Y100" s="193">
        <f t="shared" si="32"/>
        <v>0</v>
      </c>
      <c r="Z100" s="193"/>
      <c r="AA100" s="193">
        <f t="shared" si="24"/>
        <v>0</v>
      </c>
      <c r="AB100" s="193">
        <f t="shared" si="33"/>
        <v>5</v>
      </c>
      <c r="AC100" s="193">
        <f t="shared" si="25"/>
        <v>0</v>
      </c>
      <c r="AD100" s="193">
        <f t="shared" si="26"/>
        <v>0</v>
      </c>
    </row>
    <row r="101" spans="2:30" x14ac:dyDescent="0.25">
      <c r="B101" s="285"/>
      <c r="C101" s="286" t="str">
        <f>IF(H101="","",VLOOKUP(H101,Steuerung!$E$11:$G$17,3,FALSE))</f>
        <v/>
      </c>
      <c r="D101" s="287"/>
      <c r="E101" s="288" t="str">
        <f>IF(Stammdaten!$AE$29="2 - Vereinbarte Entgelte",IF(ISNUMBER(D101),IF(YEAR(D101)&lt;Stammdaten!$AE$28,1,IF(YEAR(D101)&gt;Stammdaten!$AE$28,12,MONTH(D101))),""),"")</f>
        <v/>
      </c>
      <c r="F101" s="287"/>
      <c r="G101" s="288" t="str">
        <f>IF(Stammdaten!$AE$29="1 - Vereinnahmte Entgelte",IF(ISNUMBER(F101),IF(YEAR(F101)&lt;Stammdaten!$AE$28,1,IF(YEAR(F101)&gt;Stammdaten!$AE$28,12,MONTH(F101))),""),"")</f>
        <v/>
      </c>
      <c r="H101" s="289"/>
      <c r="I101" s="290"/>
      <c r="J101" s="291"/>
      <c r="K101" s="292" t="str">
        <f t="shared" ref="K101:K132" si="34">+IF(AND(ISNUMBER(I101),ISNUMBER(J101)),ROUND(I101*J101,2),"")</f>
        <v/>
      </c>
      <c r="L101" s="293" t="str">
        <f t="shared" si="22"/>
        <v/>
      </c>
      <c r="M101" s="307"/>
      <c r="N101" s="281">
        <f>+IF(Stammdaten!$AE$30="1 - Ja",Einnahmen!I101,Einnahmen!L101)</f>
        <v>0</v>
      </c>
      <c r="O101" s="282" t="str">
        <f>+IF(Stammdaten!$AE$30="1 - Ja",K101,0)</f>
        <v/>
      </c>
      <c r="P101" s="283"/>
      <c r="Q101" s="284" t="str">
        <f t="shared" si="23"/>
        <v/>
      </c>
      <c r="U101" s="193">
        <f t="shared" ref="U101:U132" si="35">+IF(B101="",0,1)</f>
        <v>0</v>
      </c>
      <c r="V101" s="193">
        <f t="shared" ref="V101:V132" si="36">+IF(ISNUMBER(D101),1,0)</f>
        <v>0</v>
      </c>
      <c r="W101" s="193">
        <f t="shared" ref="W101:W132" si="37">+IF(H101="",0,1)</f>
        <v>0</v>
      </c>
      <c r="X101" s="193">
        <f t="shared" ref="X101:X132" si="38">+IF(ISNUMBER(L101),1,0)</f>
        <v>0</v>
      </c>
      <c r="Y101" s="193">
        <f t="shared" ref="Y101:Y132" si="39">+IF(ISNUMBER(F101),1,0)</f>
        <v>0</v>
      </c>
      <c r="Z101" s="193"/>
      <c r="AA101" s="193">
        <f t="shared" si="24"/>
        <v>0</v>
      </c>
      <c r="AB101" s="193">
        <f t="shared" si="33"/>
        <v>5</v>
      </c>
      <c r="AC101" s="193">
        <f t="shared" si="25"/>
        <v>0</v>
      </c>
      <c r="AD101" s="193">
        <f t="shared" si="26"/>
        <v>0</v>
      </c>
    </row>
    <row r="102" spans="2:30" x14ac:dyDescent="0.25">
      <c r="B102" s="285"/>
      <c r="C102" s="286" t="str">
        <f>IF(H102="","",VLOOKUP(H102,Steuerung!$E$11:$G$17,3,FALSE))</f>
        <v/>
      </c>
      <c r="D102" s="287"/>
      <c r="E102" s="288" t="str">
        <f>IF(Stammdaten!$AE$29="2 - Vereinbarte Entgelte",IF(ISNUMBER(D102),IF(YEAR(D102)&lt;Stammdaten!$AE$28,1,IF(YEAR(D102)&gt;Stammdaten!$AE$28,12,MONTH(D102))),""),"")</f>
        <v/>
      </c>
      <c r="F102" s="287"/>
      <c r="G102" s="288" t="str">
        <f>IF(Stammdaten!$AE$29="1 - Vereinnahmte Entgelte",IF(ISNUMBER(F102),IF(YEAR(F102)&lt;Stammdaten!$AE$28,1,IF(YEAR(F102)&gt;Stammdaten!$AE$28,12,MONTH(F102))),""),"")</f>
        <v/>
      </c>
      <c r="H102" s="289"/>
      <c r="I102" s="290"/>
      <c r="J102" s="291"/>
      <c r="K102" s="292" t="str">
        <f t="shared" si="34"/>
        <v/>
      </c>
      <c r="L102" s="293" t="str">
        <f t="shared" si="22"/>
        <v/>
      </c>
      <c r="M102" s="307"/>
      <c r="N102" s="281">
        <f>+IF(Stammdaten!$AE$30="1 - Ja",Einnahmen!I102,Einnahmen!L102)</f>
        <v>0</v>
      </c>
      <c r="O102" s="282" t="str">
        <f>+IF(Stammdaten!$AE$30="1 - Ja",K102,0)</f>
        <v/>
      </c>
      <c r="P102" s="283"/>
      <c r="Q102" s="284" t="str">
        <f t="shared" si="23"/>
        <v/>
      </c>
      <c r="U102" s="193">
        <f t="shared" si="35"/>
        <v>0</v>
      </c>
      <c r="V102" s="193">
        <f t="shared" si="36"/>
        <v>0</v>
      </c>
      <c r="W102" s="193">
        <f t="shared" si="37"/>
        <v>0</v>
      </c>
      <c r="X102" s="193">
        <f t="shared" si="38"/>
        <v>0</v>
      </c>
      <c r="Y102" s="193">
        <f t="shared" si="39"/>
        <v>0</v>
      </c>
      <c r="Z102" s="193"/>
      <c r="AA102" s="193">
        <f t="shared" si="24"/>
        <v>0</v>
      </c>
      <c r="AB102" s="193">
        <f t="shared" si="33"/>
        <v>5</v>
      </c>
      <c r="AC102" s="193">
        <f t="shared" si="25"/>
        <v>0</v>
      </c>
      <c r="AD102" s="193">
        <f t="shared" si="26"/>
        <v>0</v>
      </c>
    </row>
    <row r="103" spans="2:30" x14ac:dyDescent="0.25">
      <c r="B103" s="285"/>
      <c r="C103" s="286" t="str">
        <f>IF(H103="","",VLOOKUP(H103,Steuerung!$E$11:$G$17,3,FALSE))</f>
        <v/>
      </c>
      <c r="D103" s="287"/>
      <c r="E103" s="288" t="str">
        <f>IF(Stammdaten!$AE$29="2 - Vereinbarte Entgelte",IF(ISNUMBER(D103),IF(YEAR(D103)&lt;Stammdaten!$AE$28,1,IF(YEAR(D103)&gt;Stammdaten!$AE$28,12,MONTH(D103))),""),"")</f>
        <v/>
      </c>
      <c r="F103" s="287"/>
      <c r="G103" s="288" t="str">
        <f>IF(Stammdaten!$AE$29="1 - Vereinnahmte Entgelte",IF(ISNUMBER(F103),IF(YEAR(F103)&lt;Stammdaten!$AE$28,1,IF(YEAR(F103)&gt;Stammdaten!$AE$28,12,MONTH(F103))),""),"")</f>
        <v/>
      </c>
      <c r="H103" s="289"/>
      <c r="I103" s="290"/>
      <c r="J103" s="291"/>
      <c r="K103" s="292" t="str">
        <f t="shared" si="34"/>
        <v/>
      </c>
      <c r="L103" s="293" t="str">
        <f t="shared" si="22"/>
        <v/>
      </c>
      <c r="M103" s="307"/>
      <c r="N103" s="281">
        <f>+IF(Stammdaten!$AE$30="1 - Ja",Einnahmen!I103,Einnahmen!L103)</f>
        <v>0</v>
      </c>
      <c r="O103" s="282" t="str">
        <f>+IF(Stammdaten!$AE$30="1 - Ja",K103,0)</f>
        <v/>
      </c>
      <c r="P103" s="283"/>
      <c r="Q103" s="284" t="str">
        <f t="shared" si="23"/>
        <v/>
      </c>
      <c r="U103" s="193">
        <f t="shared" si="35"/>
        <v>0</v>
      </c>
      <c r="V103" s="193">
        <f t="shared" si="36"/>
        <v>0</v>
      </c>
      <c r="W103" s="193">
        <f t="shared" si="37"/>
        <v>0</v>
      </c>
      <c r="X103" s="193">
        <f t="shared" si="38"/>
        <v>0</v>
      </c>
      <c r="Y103" s="193">
        <f t="shared" si="39"/>
        <v>0</v>
      </c>
      <c r="Z103" s="193"/>
      <c r="AA103" s="193">
        <f t="shared" si="24"/>
        <v>0</v>
      </c>
      <c r="AB103" s="193">
        <f t="shared" si="33"/>
        <v>5</v>
      </c>
      <c r="AC103" s="193">
        <f t="shared" si="25"/>
        <v>0</v>
      </c>
      <c r="AD103" s="193">
        <f t="shared" si="26"/>
        <v>0</v>
      </c>
    </row>
    <row r="104" spans="2:30" x14ac:dyDescent="0.25">
      <c r="B104" s="285"/>
      <c r="C104" s="286" t="str">
        <f>IF(H104="","",VLOOKUP(H104,Steuerung!$E$11:$G$17,3,FALSE))</f>
        <v/>
      </c>
      <c r="D104" s="287"/>
      <c r="E104" s="288" t="str">
        <f>IF(Stammdaten!$AE$29="2 - Vereinbarte Entgelte",IF(ISNUMBER(D104),IF(YEAR(D104)&lt;Stammdaten!$AE$28,1,IF(YEAR(D104)&gt;Stammdaten!$AE$28,12,MONTH(D104))),""),"")</f>
        <v/>
      </c>
      <c r="F104" s="287"/>
      <c r="G104" s="288" t="str">
        <f>IF(Stammdaten!$AE$29="1 - Vereinnahmte Entgelte",IF(ISNUMBER(F104),IF(YEAR(F104)&lt;Stammdaten!$AE$28,1,IF(YEAR(F104)&gt;Stammdaten!$AE$28,12,MONTH(F104))),""),"")</f>
        <v/>
      </c>
      <c r="H104" s="289"/>
      <c r="I104" s="290"/>
      <c r="J104" s="291"/>
      <c r="K104" s="292" t="str">
        <f t="shared" si="34"/>
        <v/>
      </c>
      <c r="L104" s="293" t="str">
        <f t="shared" si="22"/>
        <v/>
      </c>
      <c r="M104" s="307"/>
      <c r="N104" s="281">
        <f>+IF(Stammdaten!$AE$30="1 - Ja",Einnahmen!I104,Einnahmen!L104)</f>
        <v>0</v>
      </c>
      <c r="O104" s="282" t="str">
        <f>+IF(Stammdaten!$AE$30="1 - Ja",K104,0)</f>
        <v/>
      </c>
      <c r="P104" s="283"/>
      <c r="Q104" s="284" t="str">
        <f t="shared" si="23"/>
        <v/>
      </c>
      <c r="U104" s="193">
        <f t="shared" si="35"/>
        <v>0</v>
      </c>
      <c r="V104" s="193">
        <f t="shared" si="36"/>
        <v>0</v>
      </c>
      <c r="W104" s="193">
        <f t="shared" si="37"/>
        <v>0</v>
      </c>
      <c r="X104" s="193">
        <f t="shared" si="38"/>
        <v>0</v>
      </c>
      <c r="Y104" s="193">
        <f t="shared" si="39"/>
        <v>0</v>
      </c>
      <c r="Z104" s="193"/>
      <c r="AA104" s="193">
        <f t="shared" si="24"/>
        <v>0</v>
      </c>
      <c r="AB104" s="193">
        <f t="shared" si="33"/>
        <v>5</v>
      </c>
      <c r="AC104" s="193">
        <f t="shared" si="25"/>
        <v>0</v>
      </c>
      <c r="AD104" s="193">
        <f t="shared" si="26"/>
        <v>0</v>
      </c>
    </row>
    <row r="105" spans="2:30" x14ac:dyDescent="0.25">
      <c r="B105" s="285"/>
      <c r="C105" s="286" t="str">
        <f>IF(H105="","",VLOOKUP(H105,Steuerung!$E$11:$G$17,3,FALSE))</f>
        <v/>
      </c>
      <c r="D105" s="287"/>
      <c r="E105" s="288" t="str">
        <f>IF(Stammdaten!$AE$29="2 - Vereinbarte Entgelte",IF(ISNUMBER(D105),IF(YEAR(D105)&lt;Stammdaten!$AE$28,1,IF(YEAR(D105)&gt;Stammdaten!$AE$28,12,MONTH(D105))),""),"")</f>
        <v/>
      </c>
      <c r="F105" s="287"/>
      <c r="G105" s="288" t="str">
        <f>IF(Stammdaten!$AE$29="1 - Vereinnahmte Entgelte",IF(ISNUMBER(F105),IF(YEAR(F105)&lt;Stammdaten!$AE$28,1,IF(YEAR(F105)&gt;Stammdaten!$AE$28,12,MONTH(F105))),""),"")</f>
        <v/>
      </c>
      <c r="H105" s="289"/>
      <c r="I105" s="290"/>
      <c r="J105" s="291"/>
      <c r="K105" s="292" t="str">
        <f t="shared" si="34"/>
        <v/>
      </c>
      <c r="L105" s="293" t="str">
        <f t="shared" si="22"/>
        <v/>
      </c>
      <c r="M105" s="307"/>
      <c r="N105" s="281">
        <f>+IF(Stammdaten!$AE$30="1 - Ja",Einnahmen!I105,Einnahmen!L105)</f>
        <v>0</v>
      </c>
      <c r="O105" s="282" t="str">
        <f>+IF(Stammdaten!$AE$30="1 - Ja",K105,0)</f>
        <v/>
      </c>
      <c r="P105" s="283"/>
      <c r="Q105" s="284" t="str">
        <f t="shared" si="23"/>
        <v/>
      </c>
      <c r="U105" s="193">
        <f t="shared" si="35"/>
        <v>0</v>
      </c>
      <c r="V105" s="193">
        <f t="shared" si="36"/>
        <v>0</v>
      </c>
      <c r="W105" s="193">
        <f t="shared" si="37"/>
        <v>0</v>
      </c>
      <c r="X105" s="193">
        <f t="shared" si="38"/>
        <v>0</v>
      </c>
      <c r="Y105" s="193">
        <f t="shared" si="39"/>
        <v>0</v>
      </c>
      <c r="Z105" s="193"/>
      <c r="AA105" s="193">
        <f t="shared" si="24"/>
        <v>0</v>
      </c>
      <c r="AB105" s="193">
        <f t="shared" si="33"/>
        <v>5</v>
      </c>
      <c r="AC105" s="193">
        <f t="shared" si="25"/>
        <v>0</v>
      </c>
      <c r="AD105" s="193">
        <f t="shared" si="26"/>
        <v>0</v>
      </c>
    </row>
    <row r="106" spans="2:30" x14ac:dyDescent="0.25">
      <c r="B106" s="285"/>
      <c r="C106" s="286" t="str">
        <f>IF(H106="","",VLOOKUP(H106,Steuerung!$E$11:$G$17,3,FALSE))</f>
        <v/>
      </c>
      <c r="D106" s="287"/>
      <c r="E106" s="288" t="str">
        <f>IF(Stammdaten!$AE$29="2 - Vereinbarte Entgelte",IF(ISNUMBER(D106),IF(YEAR(D106)&lt;Stammdaten!$AE$28,1,IF(YEAR(D106)&gt;Stammdaten!$AE$28,12,MONTH(D106))),""),"")</f>
        <v/>
      </c>
      <c r="F106" s="287"/>
      <c r="G106" s="288" t="str">
        <f>IF(Stammdaten!$AE$29="1 - Vereinnahmte Entgelte",IF(ISNUMBER(F106),IF(YEAR(F106)&lt;Stammdaten!$AE$28,1,IF(YEAR(F106)&gt;Stammdaten!$AE$28,12,MONTH(F106))),""),"")</f>
        <v/>
      </c>
      <c r="H106" s="289"/>
      <c r="I106" s="290"/>
      <c r="J106" s="291"/>
      <c r="K106" s="292" t="str">
        <f t="shared" si="34"/>
        <v/>
      </c>
      <c r="L106" s="293" t="str">
        <f t="shared" si="22"/>
        <v/>
      </c>
      <c r="M106" s="307"/>
      <c r="N106" s="281">
        <f>+IF(Stammdaten!$AE$30="1 - Ja",Einnahmen!I106,Einnahmen!L106)</f>
        <v>0</v>
      </c>
      <c r="O106" s="282" t="str">
        <f>+IF(Stammdaten!$AE$30="1 - Ja",K106,0)</f>
        <v/>
      </c>
      <c r="P106" s="283"/>
      <c r="Q106" s="284" t="str">
        <f t="shared" si="23"/>
        <v/>
      </c>
      <c r="U106" s="193">
        <f t="shared" si="35"/>
        <v>0</v>
      </c>
      <c r="V106" s="193">
        <f t="shared" si="36"/>
        <v>0</v>
      </c>
      <c r="W106" s="193">
        <f t="shared" si="37"/>
        <v>0</v>
      </c>
      <c r="X106" s="193">
        <f t="shared" si="38"/>
        <v>0</v>
      </c>
      <c r="Y106" s="193">
        <f t="shared" si="39"/>
        <v>0</v>
      </c>
      <c r="Z106" s="193"/>
      <c r="AA106" s="193">
        <f t="shared" si="24"/>
        <v>0</v>
      </c>
      <c r="AB106" s="193">
        <f t="shared" si="33"/>
        <v>5</v>
      </c>
      <c r="AC106" s="193">
        <f t="shared" si="25"/>
        <v>0</v>
      </c>
      <c r="AD106" s="193">
        <f t="shared" si="26"/>
        <v>0</v>
      </c>
    </row>
    <row r="107" spans="2:30" x14ac:dyDescent="0.25">
      <c r="B107" s="285"/>
      <c r="C107" s="286" t="str">
        <f>IF(H107="","",VLOOKUP(H107,Steuerung!$E$11:$G$17,3,FALSE))</f>
        <v/>
      </c>
      <c r="D107" s="287"/>
      <c r="E107" s="288" t="str">
        <f>IF(Stammdaten!$AE$29="2 - Vereinbarte Entgelte",IF(ISNUMBER(D107),IF(YEAR(D107)&lt;Stammdaten!$AE$28,1,IF(YEAR(D107)&gt;Stammdaten!$AE$28,12,MONTH(D107))),""),"")</f>
        <v/>
      </c>
      <c r="F107" s="287"/>
      <c r="G107" s="288" t="str">
        <f>IF(Stammdaten!$AE$29="1 - Vereinnahmte Entgelte",IF(ISNUMBER(F107),IF(YEAR(F107)&lt;Stammdaten!$AE$28,1,IF(YEAR(F107)&gt;Stammdaten!$AE$28,12,MONTH(F107))),""),"")</f>
        <v/>
      </c>
      <c r="H107" s="289"/>
      <c r="I107" s="290"/>
      <c r="J107" s="291"/>
      <c r="K107" s="292" t="str">
        <f t="shared" si="34"/>
        <v/>
      </c>
      <c r="L107" s="293" t="str">
        <f t="shared" si="22"/>
        <v/>
      </c>
      <c r="M107" s="307"/>
      <c r="N107" s="281">
        <f>+IF(Stammdaten!$AE$30="1 - Ja",Einnahmen!I107,Einnahmen!L107)</f>
        <v>0</v>
      </c>
      <c r="O107" s="282" t="str">
        <f>+IF(Stammdaten!$AE$30="1 - Ja",K107,0)</f>
        <v/>
      </c>
      <c r="P107" s="283"/>
      <c r="Q107" s="284" t="str">
        <f t="shared" si="23"/>
        <v/>
      </c>
      <c r="U107" s="193">
        <f t="shared" si="35"/>
        <v>0</v>
      </c>
      <c r="V107" s="193">
        <f t="shared" si="36"/>
        <v>0</v>
      </c>
      <c r="W107" s="193">
        <f t="shared" si="37"/>
        <v>0</v>
      </c>
      <c r="X107" s="193">
        <f t="shared" si="38"/>
        <v>0</v>
      </c>
      <c r="Y107" s="193">
        <f t="shared" si="39"/>
        <v>0</v>
      </c>
      <c r="Z107" s="193"/>
      <c r="AA107" s="193">
        <f t="shared" si="24"/>
        <v>0</v>
      </c>
      <c r="AB107" s="193">
        <f t="shared" si="33"/>
        <v>5</v>
      </c>
      <c r="AC107" s="193">
        <f t="shared" si="25"/>
        <v>0</v>
      </c>
      <c r="AD107" s="193">
        <f t="shared" si="26"/>
        <v>0</v>
      </c>
    </row>
    <row r="108" spans="2:30" x14ac:dyDescent="0.25">
      <c r="B108" s="285"/>
      <c r="C108" s="286" t="str">
        <f>IF(H108="","",VLOOKUP(H108,Steuerung!$E$11:$G$17,3,FALSE))</f>
        <v/>
      </c>
      <c r="D108" s="287"/>
      <c r="E108" s="288" t="str">
        <f>IF(Stammdaten!$AE$29="2 - Vereinbarte Entgelte",IF(ISNUMBER(D108),IF(YEAR(D108)&lt;Stammdaten!$AE$28,1,IF(YEAR(D108)&gt;Stammdaten!$AE$28,12,MONTH(D108))),""),"")</f>
        <v/>
      </c>
      <c r="F108" s="287"/>
      <c r="G108" s="288" t="str">
        <f>IF(Stammdaten!$AE$29="1 - Vereinnahmte Entgelte",IF(ISNUMBER(F108),IF(YEAR(F108)&lt;Stammdaten!$AE$28,1,IF(YEAR(F108)&gt;Stammdaten!$AE$28,12,MONTH(F108))),""),"")</f>
        <v/>
      </c>
      <c r="H108" s="289"/>
      <c r="I108" s="290"/>
      <c r="J108" s="291"/>
      <c r="K108" s="292" t="str">
        <f t="shared" si="34"/>
        <v/>
      </c>
      <c r="L108" s="293" t="str">
        <f t="shared" si="22"/>
        <v/>
      </c>
      <c r="M108" s="307"/>
      <c r="N108" s="281">
        <f>+IF(Stammdaten!$AE$30="1 - Ja",Einnahmen!I108,Einnahmen!L108)</f>
        <v>0</v>
      </c>
      <c r="O108" s="282" t="str">
        <f>+IF(Stammdaten!$AE$30="1 - Ja",K108,0)</f>
        <v/>
      </c>
      <c r="P108" s="283"/>
      <c r="Q108" s="284" t="str">
        <f t="shared" si="23"/>
        <v/>
      </c>
      <c r="U108" s="193">
        <f t="shared" si="35"/>
        <v>0</v>
      </c>
      <c r="V108" s="193">
        <f t="shared" si="36"/>
        <v>0</v>
      </c>
      <c r="W108" s="193">
        <f t="shared" si="37"/>
        <v>0</v>
      </c>
      <c r="X108" s="193">
        <f t="shared" si="38"/>
        <v>0</v>
      </c>
      <c r="Y108" s="193">
        <f t="shared" si="39"/>
        <v>0</v>
      </c>
      <c r="Z108" s="193"/>
      <c r="AA108" s="193">
        <f t="shared" si="24"/>
        <v>0</v>
      </c>
      <c r="AB108" s="193">
        <f t="shared" si="33"/>
        <v>5</v>
      </c>
      <c r="AC108" s="193">
        <f t="shared" si="25"/>
        <v>0</v>
      </c>
      <c r="AD108" s="193">
        <f t="shared" si="26"/>
        <v>0</v>
      </c>
    </row>
    <row r="109" spans="2:30" x14ac:dyDescent="0.25">
      <c r="B109" s="285"/>
      <c r="C109" s="286" t="str">
        <f>IF(H109="","",VLOOKUP(H109,Steuerung!$E$11:$G$17,3,FALSE))</f>
        <v/>
      </c>
      <c r="D109" s="287"/>
      <c r="E109" s="288" t="str">
        <f>IF(Stammdaten!$AE$29="2 - Vereinbarte Entgelte",IF(ISNUMBER(D109),IF(YEAR(D109)&lt;Stammdaten!$AE$28,1,IF(YEAR(D109)&gt;Stammdaten!$AE$28,12,MONTH(D109))),""),"")</f>
        <v/>
      </c>
      <c r="F109" s="287"/>
      <c r="G109" s="288" t="str">
        <f>IF(Stammdaten!$AE$29="1 - Vereinnahmte Entgelte",IF(ISNUMBER(F109),IF(YEAR(F109)&lt;Stammdaten!$AE$28,1,IF(YEAR(F109)&gt;Stammdaten!$AE$28,12,MONTH(F109))),""),"")</f>
        <v/>
      </c>
      <c r="H109" s="289"/>
      <c r="I109" s="290"/>
      <c r="J109" s="291"/>
      <c r="K109" s="292" t="str">
        <f t="shared" si="34"/>
        <v/>
      </c>
      <c r="L109" s="293" t="str">
        <f t="shared" si="22"/>
        <v/>
      </c>
      <c r="M109" s="307"/>
      <c r="N109" s="281">
        <f>+IF(Stammdaten!$AE$30="1 - Ja",Einnahmen!I109,Einnahmen!L109)</f>
        <v>0</v>
      </c>
      <c r="O109" s="282" t="str">
        <f>+IF(Stammdaten!$AE$30="1 - Ja",K109,0)</f>
        <v/>
      </c>
      <c r="P109" s="283"/>
      <c r="Q109" s="284" t="str">
        <f t="shared" si="23"/>
        <v/>
      </c>
      <c r="U109" s="193">
        <f t="shared" si="35"/>
        <v>0</v>
      </c>
      <c r="V109" s="193">
        <f t="shared" si="36"/>
        <v>0</v>
      </c>
      <c r="W109" s="193">
        <f t="shared" si="37"/>
        <v>0</v>
      </c>
      <c r="X109" s="193">
        <f t="shared" si="38"/>
        <v>0</v>
      </c>
      <c r="Y109" s="193">
        <f t="shared" si="39"/>
        <v>0</v>
      </c>
      <c r="Z109" s="193"/>
      <c r="AA109" s="193">
        <f t="shared" si="24"/>
        <v>0</v>
      </c>
      <c r="AB109" s="193">
        <f t="shared" si="33"/>
        <v>5</v>
      </c>
      <c r="AC109" s="193">
        <f t="shared" si="25"/>
        <v>0</v>
      </c>
      <c r="AD109" s="193">
        <f t="shared" si="26"/>
        <v>0</v>
      </c>
    </row>
    <row r="110" spans="2:30" x14ac:dyDescent="0.25">
      <c r="B110" s="285"/>
      <c r="C110" s="286" t="str">
        <f>IF(H110="","",VLOOKUP(H110,Steuerung!$E$11:$G$17,3,FALSE))</f>
        <v/>
      </c>
      <c r="D110" s="287"/>
      <c r="E110" s="288" t="str">
        <f>IF(Stammdaten!$AE$29="2 - Vereinbarte Entgelte",IF(ISNUMBER(D110),IF(YEAR(D110)&lt;Stammdaten!$AE$28,1,IF(YEAR(D110)&gt;Stammdaten!$AE$28,12,MONTH(D110))),""),"")</f>
        <v/>
      </c>
      <c r="F110" s="287"/>
      <c r="G110" s="288" t="str">
        <f>IF(Stammdaten!$AE$29="1 - Vereinnahmte Entgelte",IF(ISNUMBER(F110),IF(YEAR(F110)&lt;Stammdaten!$AE$28,1,IF(YEAR(F110)&gt;Stammdaten!$AE$28,12,MONTH(F110))),""),"")</f>
        <v/>
      </c>
      <c r="H110" s="289"/>
      <c r="I110" s="290"/>
      <c r="J110" s="291"/>
      <c r="K110" s="292" t="str">
        <f t="shared" si="34"/>
        <v/>
      </c>
      <c r="L110" s="293" t="str">
        <f t="shared" si="22"/>
        <v/>
      </c>
      <c r="M110" s="307"/>
      <c r="N110" s="281">
        <f>+IF(Stammdaten!$AE$30="1 - Ja",Einnahmen!I110,Einnahmen!L110)</f>
        <v>0</v>
      </c>
      <c r="O110" s="282" t="str">
        <f>+IF(Stammdaten!$AE$30="1 - Ja",K110,0)</f>
        <v/>
      </c>
      <c r="P110" s="283"/>
      <c r="Q110" s="284" t="str">
        <f t="shared" si="23"/>
        <v/>
      </c>
      <c r="U110" s="193">
        <f t="shared" si="35"/>
        <v>0</v>
      </c>
      <c r="V110" s="193">
        <f t="shared" si="36"/>
        <v>0</v>
      </c>
      <c r="W110" s="193">
        <f t="shared" si="37"/>
        <v>0</v>
      </c>
      <c r="X110" s="193">
        <f t="shared" si="38"/>
        <v>0</v>
      </c>
      <c r="Y110" s="193">
        <f t="shared" si="39"/>
        <v>0</v>
      </c>
      <c r="Z110" s="193"/>
      <c r="AA110" s="193">
        <f t="shared" si="24"/>
        <v>0</v>
      </c>
      <c r="AB110" s="193">
        <f t="shared" si="33"/>
        <v>5</v>
      </c>
      <c r="AC110" s="193">
        <f t="shared" si="25"/>
        <v>0</v>
      </c>
      <c r="AD110" s="193">
        <f t="shared" si="26"/>
        <v>0</v>
      </c>
    </row>
    <row r="111" spans="2:30" x14ac:dyDescent="0.25">
      <c r="B111" s="285"/>
      <c r="C111" s="286" t="str">
        <f>IF(H111="","",VLOOKUP(H111,Steuerung!$E$11:$G$17,3,FALSE))</f>
        <v/>
      </c>
      <c r="D111" s="287"/>
      <c r="E111" s="288" t="str">
        <f>IF(Stammdaten!$AE$29="2 - Vereinbarte Entgelte",IF(ISNUMBER(D111),IF(YEAR(D111)&lt;Stammdaten!$AE$28,1,IF(YEAR(D111)&gt;Stammdaten!$AE$28,12,MONTH(D111))),""),"")</f>
        <v/>
      </c>
      <c r="F111" s="287"/>
      <c r="G111" s="288" t="str">
        <f>IF(Stammdaten!$AE$29="1 - Vereinnahmte Entgelte",IF(ISNUMBER(F111),IF(YEAR(F111)&lt;Stammdaten!$AE$28,1,IF(YEAR(F111)&gt;Stammdaten!$AE$28,12,MONTH(F111))),""),"")</f>
        <v/>
      </c>
      <c r="H111" s="289"/>
      <c r="I111" s="290"/>
      <c r="J111" s="291"/>
      <c r="K111" s="292" t="str">
        <f t="shared" si="34"/>
        <v/>
      </c>
      <c r="L111" s="293" t="str">
        <f t="shared" si="22"/>
        <v/>
      </c>
      <c r="M111" s="307"/>
      <c r="N111" s="281">
        <f>+IF(Stammdaten!$AE$30="1 - Ja",Einnahmen!I111,Einnahmen!L111)</f>
        <v>0</v>
      </c>
      <c r="O111" s="282" t="str">
        <f>+IF(Stammdaten!$AE$30="1 - Ja",K111,0)</f>
        <v/>
      </c>
      <c r="P111" s="283"/>
      <c r="Q111" s="284" t="str">
        <f t="shared" si="23"/>
        <v/>
      </c>
      <c r="U111" s="193">
        <f t="shared" si="35"/>
        <v>0</v>
      </c>
      <c r="V111" s="193">
        <f t="shared" si="36"/>
        <v>0</v>
      </c>
      <c r="W111" s="193">
        <f t="shared" si="37"/>
        <v>0</v>
      </c>
      <c r="X111" s="193">
        <f t="shared" si="38"/>
        <v>0</v>
      </c>
      <c r="Y111" s="193">
        <f t="shared" si="39"/>
        <v>0</v>
      </c>
      <c r="Z111" s="193"/>
      <c r="AA111" s="193">
        <f t="shared" si="24"/>
        <v>0</v>
      </c>
      <c r="AB111" s="193">
        <f t="shared" si="33"/>
        <v>5</v>
      </c>
      <c r="AC111" s="193">
        <f t="shared" si="25"/>
        <v>0</v>
      </c>
      <c r="AD111" s="193">
        <f t="shared" si="26"/>
        <v>0</v>
      </c>
    </row>
    <row r="112" spans="2:30" x14ac:dyDescent="0.25">
      <c r="B112" s="285"/>
      <c r="C112" s="286" t="str">
        <f>IF(H112="","",VLOOKUP(H112,Steuerung!$E$11:$G$17,3,FALSE))</f>
        <v/>
      </c>
      <c r="D112" s="287"/>
      <c r="E112" s="288" t="str">
        <f>IF(Stammdaten!$AE$29="2 - Vereinbarte Entgelte",IF(ISNUMBER(D112),IF(YEAR(D112)&lt;Stammdaten!$AE$28,1,IF(YEAR(D112)&gt;Stammdaten!$AE$28,12,MONTH(D112))),""),"")</f>
        <v/>
      </c>
      <c r="F112" s="287"/>
      <c r="G112" s="288" t="str">
        <f>IF(Stammdaten!$AE$29="1 - Vereinnahmte Entgelte",IF(ISNUMBER(F112),IF(YEAR(F112)&lt;Stammdaten!$AE$28,1,IF(YEAR(F112)&gt;Stammdaten!$AE$28,12,MONTH(F112))),""),"")</f>
        <v/>
      </c>
      <c r="H112" s="289"/>
      <c r="I112" s="290"/>
      <c r="J112" s="291"/>
      <c r="K112" s="292" t="str">
        <f t="shared" si="34"/>
        <v/>
      </c>
      <c r="L112" s="293" t="str">
        <f t="shared" si="22"/>
        <v/>
      </c>
      <c r="M112" s="307"/>
      <c r="N112" s="281">
        <f>+IF(Stammdaten!$AE$30="1 - Ja",Einnahmen!I112,Einnahmen!L112)</f>
        <v>0</v>
      </c>
      <c r="O112" s="282" t="str">
        <f>+IF(Stammdaten!$AE$30="1 - Ja",K112,0)</f>
        <v/>
      </c>
      <c r="P112" s="283"/>
      <c r="Q112" s="284" t="str">
        <f t="shared" si="23"/>
        <v/>
      </c>
      <c r="U112" s="193">
        <f t="shared" si="35"/>
        <v>0</v>
      </c>
      <c r="V112" s="193">
        <f t="shared" si="36"/>
        <v>0</v>
      </c>
      <c r="W112" s="193">
        <f t="shared" si="37"/>
        <v>0</v>
      </c>
      <c r="X112" s="193">
        <f t="shared" si="38"/>
        <v>0</v>
      </c>
      <c r="Y112" s="193">
        <f t="shared" si="39"/>
        <v>0</v>
      </c>
      <c r="Z112" s="193"/>
      <c r="AA112" s="193">
        <f t="shared" si="24"/>
        <v>0</v>
      </c>
      <c r="AB112" s="193">
        <f t="shared" si="33"/>
        <v>5</v>
      </c>
      <c r="AC112" s="193">
        <f t="shared" si="25"/>
        <v>0</v>
      </c>
      <c r="AD112" s="193">
        <f t="shared" si="26"/>
        <v>0</v>
      </c>
    </row>
    <row r="113" spans="2:30" x14ac:dyDescent="0.25">
      <c r="B113" s="285"/>
      <c r="C113" s="286" t="str">
        <f>IF(H113="","",VLOOKUP(H113,Steuerung!$E$11:$G$17,3,FALSE))</f>
        <v/>
      </c>
      <c r="D113" s="287"/>
      <c r="E113" s="288" t="str">
        <f>IF(Stammdaten!$AE$29="2 - Vereinbarte Entgelte",IF(ISNUMBER(D113),IF(YEAR(D113)&lt;Stammdaten!$AE$28,1,IF(YEAR(D113)&gt;Stammdaten!$AE$28,12,MONTH(D113))),""),"")</f>
        <v/>
      </c>
      <c r="F113" s="287"/>
      <c r="G113" s="288" t="str">
        <f>IF(Stammdaten!$AE$29="1 - Vereinnahmte Entgelte",IF(ISNUMBER(F113),IF(YEAR(F113)&lt;Stammdaten!$AE$28,1,IF(YEAR(F113)&gt;Stammdaten!$AE$28,12,MONTH(F113))),""),"")</f>
        <v/>
      </c>
      <c r="H113" s="289"/>
      <c r="I113" s="290"/>
      <c r="J113" s="291"/>
      <c r="K113" s="292" t="str">
        <f t="shared" si="34"/>
        <v/>
      </c>
      <c r="L113" s="293" t="str">
        <f t="shared" si="22"/>
        <v/>
      </c>
      <c r="M113" s="307"/>
      <c r="N113" s="281">
        <f>+IF(Stammdaten!$AE$30="1 - Ja",Einnahmen!I113,Einnahmen!L113)</f>
        <v>0</v>
      </c>
      <c r="O113" s="282" t="str">
        <f>+IF(Stammdaten!$AE$30="1 - Ja",K113,0)</f>
        <v/>
      </c>
      <c r="P113" s="283"/>
      <c r="Q113" s="284" t="str">
        <f t="shared" si="23"/>
        <v/>
      </c>
      <c r="U113" s="193">
        <f t="shared" si="35"/>
        <v>0</v>
      </c>
      <c r="V113" s="193">
        <f t="shared" si="36"/>
        <v>0</v>
      </c>
      <c r="W113" s="193">
        <f t="shared" si="37"/>
        <v>0</v>
      </c>
      <c r="X113" s="193">
        <f t="shared" si="38"/>
        <v>0</v>
      </c>
      <c r="Y113" s="193">
        <f t="shared" si="39"/>
        <v>0</v>
      </c>
      <c r="Z113" s="193"/>
      <c r="AA113" s="193">
        <f t="shared" si="24"/>
        <v>0</v>
      </c>
      <c r="AB113" s="193">
        <f t="shared" si="33"/>
        <v>5</v>
      </c>
      <c r="AC113" s="193">
        <f t="shared" si="25"/>
        <v>0</v>
      </c>
      <c r="AD113" s="193">
        <f t="shared" si="26"/>
        <v>0</v>
      </c>
    </row>
    <row r="114" spans="2:30" x14ac:dyDescent="0.25">
      <c r="B114" s="285"/>
      <c r="C114" s="286" t="str">
        <f>IF(H114="","",VLOOKUP(H114,Steuerung!$E$11:$G$17,3,FALSE))</f>
        <v/>
      </c>
      <c r="D114" s="287"/>
      <c r="E114" s="288" t="str">
        <f>IF(Stammdaten!$AE$29="2 - Vereinbarte Entgelte",IF(ISNUMBER(D114),IF(YEAR(D114)&lt;Stammdaten!$AE$28,1,IF(YEAR(D114)&gt;Stammdaten!$AE$28,12,MONTH(D114))),""),"")</f>
        <v/>
      </c>
      <c r="F114" s="287"/>
      <c r="G114" s="288" t="str">
        <f>IF(Stammdaten!$AE$29="1 - Vereinnahmte Entgelte",IF(ISNUMBER(F114),IF(YEAR(F114)&lt;Stammdaten!$AE$28,1,IF(YEAR(F114)&gt;Stammdaten!$AE$28,12,MONTH(F114))),""),"")</f>
        <v/>
      </c>
      <c r="H114" s="289"/>
      <c r="I114" s="290"/>
      <c r="J114" s="291"/>
      <c r="K114" s="292" t="str">
        <f t="shared" si="34"/>
        <v/>
      </c>
      <c r="L114" s="293" t="str">
        <f t="shared" ref="L114:L177" si="40">+IF(AND(ISNUMBER(I114),ISNUMBER(K114)),I114+K114,"")</f>
        <v/>
      </c>
      <c r="M114" s="307"/>
      <c r="N114" s="281">
        <f>+IF(Stammdaten!$AE$30="1 - Ja",Einnahmen!I114,Einnahmen!L114)</f>
        <v>0</v>
      </c>
      <c r="O114" s="282" t="str">
        <f>+IF(Stammdaten!$AE$30="1 - Ja",K114,0)</f>
        <v/>
      </c>
      <c r="P114" s="283"/>
      <c r="Q114" s="284" t="str">
        <f t="shared" ref="Q114:Q177" si="41">+IF(AD114=0,"","Eingaben unvollständig")</f>
        <v/>
      </c>
      <c r="U114" s="193">
        <f t="shared" si="35"/>
        <v>0</v>
      </c>
      <c r="V114" s="193">
        <f t="shared" si="36"/>
        <v>0</v>
      </c>
      <c r="W114" s="193">
        <f t="shared" si="37"/>
        <v>0</v>
      </c>
      <c r="X114" s="193">
        <f t="shared" si="38"/>
        <v>0</v>
      </c>
      <c r="Y114" s="193">
        <f t="shared" si="39"/>
        <v>0</v>
      </c>
      <c r="Z114" s="193"/>
      <c r="AA114" s="193">
        <f t="shared" si="24"/>
        <v>0</v>
      </c>
      <c r="AB114" s="193">
        <f t="shared" si="33"/>
        <v>5</v>
      </c>
      <c r="AC114" s="193">
        <f t="shared" si="25"/>
        <v>0</v>
      </c>
      <c r="AD114" s="193">
        <f t="shared" si="26"/>
        <v>0</v>
      </c>
    </row>
    <row r="115" spans="2:30" x14ac:dyDescent="0.25">
      <c r="B115" s="285"/>
      <c r="C115" s="286" t="str">
        <f>IF(H115="","",VLOOKUP(H115,Steuerung!$E$11:$G$17,3,FALSE))</f>
        <v/>
      </c>
      <c r="D115" s="287"/>
      <c r="E115" s="288" t="str">
        <f>IF(Stammdaten!$AE$29="2 - Vereinbarte Entgelte",IF(ISNUMBER(D115),IF(YEAR(D115)&lt;Stammdaten!$AE$28,1,IF(YEAR(D115)&gt;Stammdaten!$AE$28,12,MONTH(D115))),""),"")</f>
        <v/>
      </c>
      <c r="F115" s="287"/>
      <c r="G115" s="288" t="str">
        <f>IF(Stammdaten!$AE$29="1 - Vereinnahmte Entgelte",IF(ISNUMBER(F115),IF(YEAR(F115)&lt;Stammdaten!$AE$28,1,IF(YEAR(F115)&gt;Stammdaten!$AE$28,12,MONTH(F115))),""),"")</f>
        <v/>
      </c>
      <c r="H115" s="289"/>
      <c r="I115" s="290"/>
      <c r="J115" s="291"/>
      <c r="K115" s="292" t="str">
        <f t="shared" si="34"/>
        <v/>
      </c>
      <c r="L115" s="293" t="str">
        <f t="shared" si="40"/>
        <v/>
      </c>
      <c r="M115" s="307"/>
      <c r="N115" s="281">
        <f>+IF(Stammdaten!$AE$30="1 - Ja",Einnahmen!I115,Einnahmen!L115)</f>
        <v>0</v>
      </c>
      <c r="O115" s="282" t="str">
        <f>+IF(Stammdaten!$AE$30="1 - Ja",K115,0)</f>
        <v/>
      </c>
      <c r="P115" s="283"/>
      <c r="Q115" s="284" t="str">
        <f t="shared" si="41"/>
        <v/>
      </c>
      <c r="U115" s="193">
        <f t="shared" si="35"/>
        <v>0</v>
      </c>
      <c r="V115" s="193">
        <f t="shared" si="36"/>
        <v>0</v>
      </c>
      <c r="W115" s="193">
        <f t="shared" si="37"/>
        <v>0</v>
      </c>
      <c r="X115" s="193">
        <f t="shared" si="38"/>
        <v>0</v>
      </c>
      <c r="Y115" s="193">
        <f t="shared" si="39"/>
        <v>0</v>
      </c>
      <c r="Z115" s="193"/>
      <c r="AA115" s="193">
        <f t="shared" ref="AA115:AA178" si="42">+SUM(U115:Z115)</f>
        <v>0</v>
      </c>
      <c r="AB115" s="193">
        <f t="shared" si="33"/>
        <v>5</v>
      </c>
      <c r="AC115" s="193">
        <f t="shared" ref="AC115:AC178" si="43">+IF(AA115=AB115,1,0)</f>
        <v>0</v>
      </c>
      <c r="AD115" s="193">
        <f t="shared" ref="AD115:AD178" si="44">+IF(AND(AA115&gt;0,AC115=0),1,0)</f>
        <v>0</v>
      </c>
    </row>
    <row r="116" spans="2:30" x14ac:dyDescent="0.25">
      <c r="B116" s="285"/>
      <c r="C116" s="286" t="str">
        <f>IF(H116="","",VLOOKUP(H116,Steuerung!$E$11:$G$17,3,FALSE))</f>
        <v/>
      </c>
      <c r="D116" s="287"/>
      <c r="E116" s="288" t="str">
        <f>IF(Stammdaten!$AE$29="2 - Vereinbarte Entgelte",IF(ISNUMBER(D116),IF(YEAR(D116)&lt;Stammdaten!$AE$28,1,IF(YEAR(D116)&gt;Stammdaten!$AE$28,12,MONTH(D116))),""),"")</f>
        <v/>
      </c>
      <c r="F116" s="287"/>
      <c r="G116" s="288" t="str">
        <f>IF(Stammdaten!$AE$29="1 - Vereinnahmte Entgelte",IF(ISNUMBER(F116),IF(YEAR(F116)&lt;Stammdaten!$AE$28,1,IF(YEAR(F116)&gt;Stammdaten!$AE$28,12,MONTH(F116))),""),"")</f>
        <v/>
      </c>
      <c r="H116" s="289"/>
      <c r="I116" s="290"/>
      <c r="J116" s="291"/>
      <c r="K116" s="292" t="str">
        <f t="shared" si="34"/>
        <v/>
      </c>
      <c r="L116" s="293" t="str">
        <f t="shared" si="40"/>
        <v/>
      </c>
      <c r="M116" s="307"/>
      <c r="N116" s="281">
        <f>+IF(Stammdaten!$AE$30="1 - Ja",Einnahmen!I116,Einnahmen!L116)</f>
        <v>0</v>
      </c>
      <c r="O116" s="282" t="str">
        <f>+IF(Stammdaten!$AE$30="1 - Ja",K116,0)</f>
        <v/>
      </c>
      <c r="P116" s="283"/>
      <c r="Q116" s="284" t="str">
        <f t="shared" si="41"/>
        <v/>
      </c>
      <c r="U116" s="193">
        <f t="shared" si="35"/>
        <v>0</v>
      </c>
      <c r="V116" s="193">
        <f t="shared" si="36"/>
        <v>0</v>
      </c>
      <c r="W116" s="193">
        <f t="shared" si="37"/>
        <v>0</v>
      </c>
      <c r="X116" s="193">
        <f t="shared" si="38"/>
        <v>0</v>
      </c>
      <c r="Y116" s="193">
        <f t="shared" si="39"/>
        <v>0</v>
      </c>
      <c r="Z116" s="193"/>
      <c r="AA116" s="193">
        <f t="shared" si="42"/>
        <v>0</v>
      </c>
      <c r="AB116" s="193">
        <f t="shared" si="33"/>
        <v>5</v>
      </c>
      <c r="AC116" s="193">
        <f t="shared" si="43"/>
        <v>0</v>
      </c>
      <c r="AD116" s="193">
        <f t="shared" si="44"/>
        <v>0</v>
      </c>
    </row>
    <row r="117" spans="2:30" x14ac:dyDescent="0.25">
      <c r="B117" s="285"/>
      <c r="C117" s="286" t="str">
        <f>IF(H117="","",VLOOKUP(H117,Steuerung!$E$11:$G$17,3,FALSE))</f>
        <v/>
      </c>
      <c r="D117" s="287"/>
      <c r="E117" s="288" t="str">
        <f>IF(Stammdaten!$AE$29="2 - Vereinbarte Entgelte",IF(ISNUMBER(D117),IF(YEAR(D117)&lt;Stammdaten!$AE$28,1,IF(YEAR(D117)&gt;Stammdaten!$AE$28,12,MONTH(D117))),""),"")</f>
        <v/>
      </c>
      <c r="F117" s="287"/>
      <c r="G117" s="288" t="str">
        <f>IF(Stammdaten!$AE$29="1 - Vereinnahmte Entgelte",IF(ISNUMBER(F117),IF(YEAR(F117)&lt;Stammdaten!$AE$28,1,IF(YEAR(F117)&gt;Stammdaten!$AE$28,12,MONTH(F117))),""),"")</f>
        <v/>
      </c>
      <c r="H117" s="289"/>
      <c r="I117" s="290"/>
      <c r="J117" s="291"/>
      <c r="K117" s="292" t="str">
        <f t="shared" si="34"/>
        <v/>
      </c>
      <c r="L117" s="293" t="str">
        <f t="shared" si="40"/>
        <v/>
      </c>
      <c r="M117" s="307"/>
      <c r="N117" s="281">
        <f>+IF(Stammdaten!$AE$30="1 - Ja",Einnahmen!I117,Einnahmen!L117)</f>
        <v>0</v>
      </c>
      <c r="O117" s="282" t="str">
        <f>+IF(Stammdaten!$AE$30="1 - Ja",K117,0)</f>
        <v/>
      </c>
      <c r="P117" s="283"/>
      <c r="Q117" s="284" t="str">
        <f t="shared" si="41"/>
        <v/>
      </c>
      <c r="U117" s="193">
        <f t="shared" si="35"/>
        <v>0</v>
      </c>
      <c r="V117" s="193">
        <f t="shared" si="36"/>
        <v>0</v>
      </c>
      <c r="W117" s="193">
        <f t="shared" si="37"/>
        <v>0</v>
      </c>
      <c r="X117" s="193">
        <f t="shared" si="38"/>
        <v>0</v>
      </c>
      <c r="Y117" s="193">
        <f t="shared" si="39"/>
        <v>0</v>
      </c>
      <c r="Z117" s="193"/>
      <c r="AA117" s="193">
        <f t="shared" si="42"/>
        <v>0</v>
      </c>
      <c r="AB117" s="193">
        <f t="shared" si="33"/>
        <v>5</v>
      </c>
      <c r="AC117" s="193">
        <f t="shared" si="43"/>
        <v>0</v>
      </c>
      <c r="AD117" s="193">
        <f t="shared" si="44"/>
        <v>0</v>
      </c>
    </row>
    <row r="118" spans="2:30" x14ac:dyDescent="0.25">
      <c r="B118" s="285"/>
      <c r="C118" s="286" t="str">
        <f>IF(H118="","",VLOOKUP(H118,Steuerung!$E$11:$G$17,3,FALSE))</f>
        <v/>
      </c>
      <c r="D118" s="287"/>
      <c r="E118" s="288" t="str">
        <f>IF(Stammdaten!$AE$29="2 - Vereinbarte Entgelte",IF(ISNUMBER(D118),IF(YEAR(D118)&lt;Stammdaten!$AE$28,1,IF(YEAR(D118)&gt;Stammdaten!$AE$28,12,MONTH(D118))),""),"")</f>
        <v/>
      </c>
      <c r="F118" s="287"/>
      <c r="G118" s="288" t="str">
        <f>IF(Stammdaten!$AE$29="1 - Vereinnahmte Entgelte",IF(ISNUMBER(F118),IF(YEAR(F118)&lt;Stammdaten!$AE$28,1,IF(YEAR(F118)&gt;Stammdaten!$AE$28,12,MONTH(F118))),""),"")</f>
        <v/>
      </c>
      <c r="H118" s="289"/>
      <c r="I118" s="290"/>
      <c r="J118" s="291"/>
      <c r="K118" s="292" t="str">
        <f t="shared" si="34"/>
        <v/>
      </c>
      <c r="L118" s="293" t="str">
        <f t="shared" si="40"/>
        <v/>
      </c>
      <c r="M118" s="307"/>
      <c r="N118" s="281">
        <f>+IF(Stammdaten!$AE$30="1 - Ja",Einnahmen!I118,Einnahmen!L118)</f>
        <v>0</v>
      </c>
      <c r="O118" s="282" t="str">
        <f>+IF(Stammdaten!$AE$30="1 - Ja",K118,0)</f>
        <v/>
      </c>
      <c r="P118" s="283"/>
      <c r="Q118" s="284" t="str">
        <f t="shared" si="41"/>
        <v/>
      </c>
      <c r="U118" s="193">
        <f t="shared" si="35"/>
        <v>0</v>
      </c>
      <c r="V118" s="193">
        <f t="shared" si="36"/>
        <v>0</v>
      </c>
      <c r="W118" s="193">
        <f t="shared" si="37"/>
        <v>0</v>
      </c>
      <c r="X118" s="193">
        <f t="shared" si="38"/>
        <v>0</v>
      </c>
      <c r="Y118" s="193">
        <f t="shared" si="39"/>
        <v>0</v>
      </c>
      <c r="Z118" s="193"/>
      <c r="AA118" s="193">
        <f t="shared" si="42"/>
        <v>0</v>
      </c>
      <c r="AB118" s="193">
        <f t="shared" si="33"/>
        <v>5</v>
      </c>
      <c r="AC118" s="193">
        <f t="shared" si="43"/>
        <v>0</v>
      </c>
      <c r="AD118" s="193">
        <f t="shared" si="44"/>
        <v>0</v>
      </c>
    </row>
    <row r="119" spans="2:30" x14ac:dyDescent="0.25">
      <c r="B119" s="285"/>
      <c r="C119" s="286" t="str">
        <f>IF(H119="","",VLOOKUP(H119,Steuerung!$E$11:$G$17,3,FALSE))</f>
        <v/>
      </c>
      <c r="D119" s="287"/>
      <c r="E119" s="288" t="str">
        <f>IF(Stammdaten!$AE$29="2 - Vereinbarte Entgelte",IF(ISNUMBER(D119),IF(YEAR(D119)&lt;Stammdaten!$AE$28,1,IF(YEAR(D119)&gt;Stammdaten!$AE$28,12,MONTH(D119))),""),"")</f>
        <v/>
      </c>
      <c r="F119" s="287"/>
      <c r="G119" s="288" t="str">
        <f>IF(Stammdaten!$AE$29="1 - Vereinnahmte Entgelte",IF(ISNUMBER(F119),IF(YEAR(F119)&lt;Stammdaten!$AE$28,1,IF(YEAR(F119)&gt;Stammdaten!$AE$28,12,MONTH(F119))),""),"")</f>
        <v/>
      </c>
      <c r="H119" s="289"/>
      <c r="I119" s="290"/>
      <c r="J119" s="291"/>
      <c r="K119" s="292" t="str">
        <f t="shared" si="34"/>
        <v/>
      </c>
      <c r="L119" s="293" t="str">
        <f t="shared" si="40"/>
        <v/>
      </c>
      <c r="M119" s="307"/>
      <c r="N119" s="281">
        <f>+IF(Stammdaten!$AE$30="1 - Ja",Einnahmen!I119,Einnahmen!L119)</f>
        <v>0</v>
      </c>
      <c r="O119" s="282" t="str">
        <f>+IF(Stammdaten!$AE$30="1 - Ja",K119,0)</f>
        <v/>
      </c>
      <c r="P119" s="283"/>
      <c r="Q119" s="284" t="str">
        <f t="shared" si="41"/>
        <v/>
      </c>
      <c r="U119" s="193">
        <f t="shared" si="35"/>
        <v>0</v>
      </c>
      <c r="V119" s="193">
        <f t="shared" si="36"/>
        <v>0</v>
      </c>
      <c r="W119" s="193">
        <f t="shared" si="37"/>
        <v>0</v>
      </c>
      <c r="X119" s="193">
        <f t="shared" si="38"/>
        <v>0</v>
      </c>
      <c r="Y119" s="193">
        <f t="shared" si="39"/>
        <v>0</v>
      </c>
      <c r="Z119" s="193"/>
      <c r="AA119" s="193">
        <f t="shared" si="42"/>
        <v>0</v>
      </c>
      <c r="AB119" s="193">
        <f t="shared" si="33"/>
        <v>5</v>
      </c>
      <c r="AC119" s="193">
        <f t="shared" si="43"/>
        <v>0</v>
      </c>
      <c r="AD119" s="193">
        <f t="shared" si="44"/>
        <v>0</v>
      </c>
    </row>
    <row r="120" spans="2:30" x14ac:dyDescent="0.25">
      <c r="B120" s="285"/>
      <c r="C120" s="286" t="str">
        <f>IF(H120="","",VLOOKUP(H120,Steuerung!$E$11:$G$17,3,FALSE))</f>
        <v/>
      </c>
      <c r="D120" s="287"/>
      <c r="E120" s="288" t="str">
        <f>IF(Stammdaten!$AE$29="2 - Vereinbarte Entgelte",IF(ISNUMBER(D120),IF(YEAR(D120)&lt;Stammdaten!$AE$28,1,IF(YEAR(D120)&gt;Stammdaten!$AE$28,12,MONTH(D120))),""),"")</f>
        <v/>
      </c>
      <c r="F120" s="287"/>
      <c r="G120" s="288" t="str">
        <f>IF(Stammdaten!$AE$29="1 - Vereinnahmte Entgelte",IF(ISNUMBER(F120),IF(YEAR(F120)&lt;Stammdaten!$AE$28,1,IF(YEAR(F120)&gt;Stammdaten!$AE$28,12,MONTH(F120))),""),"")</f>
        <v/>
      </c>
      <c r="H120" s="289"/>
      <c r="I120" s="290"/>
      <c r="J120" s="291"/>
      <c r="K120" s="292" t="str">
        <f t="shared" si="34"/>
        <v/>
      </c>
      <c r="L120" s="293" t="str">
        <f t="shared" si="40"/>
        <v/>
      </c>
      <c r="M120" s="307"/>
      <c r="N120" s="281">
        <f>+IF(Stammdaten!$AE$30="1 - Ja",Einnahmen!I120,Einnahmen!L120)</f>
        <v>0</v>
      </c>
      <c r="O120" s="282" t="str">
        <f>+IF(Stammdaten!$AE$30="1 - Ja",K120,0)</f>
        <v/>
      </c>
      <c r="P120" s="283"/>
      <c r="Q120" s="284" t="str">
        <f t="shared" si="41"/>
        <v/>
      </c>
      <c r="U120" s="193">
        <f t="shared" si="35"/>
        <v>0</v>
      </c>
      <c r="V120" s="193">
        <f t="shared" si="36"/>
        <v>0</v>
      </c>
      <c r="W120" s="193">
        <f t="shared" si="37"/>
        <v>0</v>
      </c>
      <c r="X120" s="193">
        <f t="shared" si="38"/>
        <v>0</v>
      </c>
      <c r="Y120" s="193">
        <f t="shared" si="39"/>
        <v>0</v>
      </c>
      <c r="Z120" s="193"/>
      <c r="AA120" s="193">
        <f t="shared" si="42"/>
        <v>0</v>
      </c>
      <c r="AB120" s="193">
        <f t="shared" si="33"/>
        <v>5</v>
      </c>
      <c r="AC120" s="193">
        <f t="shared" si="43"/>
        <v>0</v>
      </c>
      <c r="AD120" s="193">
        <f t="shared" si="44"/>
        <v>0</v>
      </c>
    </row>
    <row r="121" spans="2:30" x14ac:dyDescent="0.25">
      <c r="B121" s="285"/>
      <c r="C121" s="286" t="str">
        <f>IF(H121="","",VLOOKUP(H121,Steuerung!$E$11:$G$17,3,FALSE))</f>
        <v/>
      </c>
      <c r="D121" s="287"/>
      <c r="E121" s="288" t="str">
        <f>IF(Stammdaten!$AE$29="2 - Vereinbarte Entgelte",IF(ISNUMBER(D121),IF(YEAR(D121)&lt;Stammdaten!$AE$28,1,IF(YEAR(D121)&gt;Stammdaten!$AE$28,12,MONTH(D121))),""),"")</f>
        <v/>
      </c>
      <c r="F121" s="287"/>
      <c r="G121" s="288" t="str">
        <f>IF(Stammdaten!$AE$29="1 - Vereinnahmte Entgelte",IF(ISNUMBER(F121),IF(YEAR(F121)&lt;Stammdaten!$AE$28,1,IF(YEAR(F121)&gt;Stammdaten!$AE$28,12,MONTH(F121))),""),"")</f>
        <v/>
      </c>
      <c r="H121" s="289"/>
      <c r="I121" s="290"/>
      <c r="J121" s="291"/>
      <c r="K121" s="292" t="str">
        <f t="shared" si="34"/>
        <v/>
      </c>
      <c r="L121" s="293" t="str">
        <f t="shared" si="40"/>
        <v/>
      </c>
      <c r="M121" s="307"/>
      <c r="N121" s="281">
        <f>+IF(Stammdaten!$AE$30="1 - Ja",Einnahmen!I121,Einnahmen!L121)</f>
        <v>0</v>
      </c>
      <c r="O121" s="282" t="str">
        <f>+IF(Stammdaten!$AE$30="1 - Ja",K121,0)</f>
        <v/>
      </c>
      <c r="P121" s="283"/>
      <c r="Q121" s="284" t="str">
        <f t="shared" si="41"/>
        <v/>
      </c>
      <c r="U121" s="193">
        <f t="shared" si="35"/>
        <v>0</v>
      </c>
      <c r="V121" s="193">
        <f t="shared" si="36"/>
        <v>0</v>
      </c>
      <c r="W121" s="193">
        <f t="shared" si="37"/>
        <v>0</v>
      </c>
      <c r="X121" s="193">
        <f t="shared" si="38"/>
        <v>0</v>
      </c>
      <c r="Y121" s="193">
        <f t="shared" si="39"/>
        <v>0</v>
      </c>
      <c r="Z121" s="193"/>
      <c r="AA121" s="193">
        <f t="shared" si="42"/>
        <v>0</v>
      </c>
      <c r="AB121" s="193">
        <f t="shared" si="33"/>
        <v>5</v>
      </c>
      <c r="AC121" s="193">
        <f t="shared" si="43"/>
        <v>0</v>
      </c>
      <c r="AD121" s="193">
        <f t="shared" si="44"/>
        <v>0</v>
      </c>
    </row>
    <row r="122" spans="2:30" x14ac:dyDescent="0.25">
      <c r="B122" s="285"/>
      <c r="C122" s="286" t="str">
        <f>IF(H122="","",VLOOKUP(H122,Steuerung!$E$11:$G$17,3,FALSE))</f>
        <v/>
      </c>
      <c r="D122" s="287"/>
      <c r="E122" s="288" t="str">
        <f>IF(Stammdaten!$AE$29="2 - Vereinbarte Entgelte",IF(ISNUMBER(D122),IF(YEAR(D122)&lt;Stammdaten!$AE$28,1,IF(YEAR(D122)&gt;Stammdaten!$AE$28,12,MONTH(D122))),""),"")</f>
        <v/>
      </c>
      <c r="F122" s="287"/>
      <c r="G122" s="288" t="str">
        <f>IF(Stammdaten!$AE$29="1 - Vereinnahmte Entgelte",IF(ISNUMBER(F122),IF(YEAR(F122)&lt;Stammdaten!$AE$28,1,IF(YEAR(F122)&gt;Stammdaten!$AE$28,12,MONTH(F122))),""),"")</f>
        <v/>
      </c>
      <c r="H122" s="289"/>
      <c r="I122" s="290"/>
      <c r="J122" s="291"/>
      <c r="K122" s="292" t="str">
        <f t="shared" si="34"/>
        <v/>
      </c>
      <c r="L122" s="293" t="str">
        <f t="shared" si="40"/>
        <v/>
      </c>
      <c r="M122" s="307"/>
      <c r="N122" s="281">
        <f>+IF(Stammdaten!$AE$30="1 - Ja",Einnahmen!I122,Einnahmen!L122)</f>
        <v>0</v>
      </c>
      <c r="O122" s="282" t="str">
        <f>+IF(Stammdaten!$AE$30="1 - Ja",K122,0)</f>
        <v/>
      </c>
      <c r="P122" s="283"/>
      <c r="Q122" s="284" t="str">
        <f t="shared" si="41"/>
        <v/>
      </c>
      <c r="U122" s="193">
        <f t="shared" si="35"/>
        <v>0</v>
      </c>
      <c r="V122" s="193">
        <f t="shared" si="36"/>
        <v>0</v>
      </c>
      <c r="W122" s="193">
        <f t="shared" si="37"/>
        <v>0</v>
      </c>
      <c r="X122" s="193">
        <f t="shared" si="38"/>
        <v>0</v>
      </c>
      <c r="Y122" s="193">
        <f t="shared" si="39"/>
        <v>0</v>
      </c>
      <c r="Z122" s="193"/>
      <c r="AA122" s="193">
        <f t="shared" si="42"/>
        <v>0</v>
      </c>
      <c r="AB122" s="193">
        <f t="shared" si="33"/>
        <v>5</v>
      </c>
      <c r="AC122" s="193">
        <f t="shared" si="43"/>
        <v>0</v>
      </c>
      <c r="AD122" s="193">
        <f t="shared" si="44"/>
        <v>0</v>
      </c>
    </row>
    <row r="123" spans="2:30" x14ac:dyDescent="0.25">
      <c r="B123" s="285"/>
      <c r="C123" s="286" t="str">
        <f>IF(H123="","",VLOOKUP(H123,Steuerung!$E$11:$G$17,3,FALSE))</f>
        <v/>
      </c>
      <c r="D123" s="287"/>
      <c r="E123" s="288" t="str">
        <f>IF(Stammdaten!$AE$29="2 - Vereinbarte Entgelte",IF(ISNUMBER(D123),IF(YEAR(D123)&lt;Stammdaten!$AE$28,1,IF(YEAR(D123)&gt;Stammdaten!$AE$28,12,MONTH(D123))),""),"")</f>
        <v/>
      </c>
      <c r="F123" s="287"/>
      <c r="G123" s="288" t="str">
        <f>IF(Stammdaten!$AE$29="1 - Vereinnahmte Entgelte",IF(ISNUMBER(F123),IF(YEAR(F123)&lt;Stammdaten!$AE$28,1,IF(YEAR(F123)&gt;Stammdaten!$AE$28,12,MONTH(F123))),""),"")</f>
        <v/>
      </c>
      <c r="H123" s="289"/>
      <c r="I123" s="290"/>
      <c r="J123" s="291"/>
      <c r="K123" s="292" t="str">
        <f t="shared" si="34"/>
        <v/>
      </c>
      <c r="L123" s="293" t="str">
        <f t="shared" si="40"/>
        <v/>
      </c>
      <c r="M123" s="307"/>
      <c r="N123" s="281">
        <f>+IF(Stammdaten!$AE$30="1 - Ja",Einnahmen!I123,Einnahmen!L123)</f>
        <v>0</v>
      </c>
      <c r="O123" s="282" t="str">
        <f>+IF(Stammdaten!$AE$30="1 - Ja",K123,0)</f>
        <v/>
      </c>
      <c r="P123" s="283"/>
      <c r="Q123" s="284" t="str">
        <f t="shared" si="41"/>
        <v/>
      </c>
      <c r="U123" s="193">
        <f t="shared" si="35"/>
        <v>0</v>
      </c>
      <c r="V123" s="193">
        <f t="shared" si="36"/>
        <v>0</v>
      </c>
      <c r="W123" s="193">
        <f t="shared" si="37"/>
        <v>0</v>
      </c>
      <c r="X123" s="193">
        <f t="shared" si="38"/>
        <v>0</v>
      </c>
      <c r="Y123" s="193">
        <f t="shared" si="39"/>
        <v>0</v>
      </c>
      <c r="Z123" s="193"/>
      <c r="AA123" s="193">
        <f t="shared" si="42"/>
        <v>0</v>
      </c>
      <c r="AB123" s="193">
        <f t="shared" si="33"/>
        <v>5</v>
      </c>
      <c r="AC123" s="193">
        <f t="shared" si="43"/>
        <v>0</v>
      </c>
      <c r="AD123" s="193">
        <f t="shared" si="44"/>
        <v>0</v>
      </c>
    </row>
    <row r="124" spans="2:30" x14ac:dyDescent="0.25">
      <c r="B124" s="285"/>
      <c r="C124" s="286" t="str">
        <f>IF(H124="","",VLOOKUP(H124,Steuerung!$E$11:$G$17,3,FALSE))</f>
        <v/>
      </c>
      <c r="D124" s="287"/>
      <c r="E124" s="288" t="str">
        <f>IF(Stammdaten!$AE$29="2 - Vereinbarte Entgelte",IF(ISNUMBER(D124),IF(YEAR(D124)&lt;Stammdaten!$AE$28,1,IF(YEAR(D124)&gt;Stammdaten!$AE$28,12,MONTH(D124))),""),"")</f>
        <v/>
      </c>
      <c r="F124" s="287"/>
      <c r="G124" s="288" t="str">
        <f>IF(Stammdaten!$AE$29="1 - Vereinnahmte Entgelte",IF(ISNUMBER(F124),IF(YEAR(F124)&lt;Stammdaten!$AE$28,1,IF(YEAR(F124)&gt;Stammdaten!$AE$28,12,MONTH(F124))),""),"")</f>
        <v/>
      </c>
      <c r="H124" s="289"/>
      <c r="I124" s="290"/>
      <c r="J124" s="291"/>
      <c r="K124" s="292" t="str">
        <f t="shared" si="34"/>
        <v/>
      </c>
      <c r="L124" s="293" t="str">
        <f t="shared" si="40"/>
        <v/>
      </c>
      <c r="M124" s="307"/>
      <c r="N124" s="281">
        <f>+IF(Stammdaten!$AE$30="1 - Ja",Einnahmen!I124,Einnahmen!L124)</f>
        <v>0</v>
      </c>
      <c r="O124" s="282" t="str">
        <f>+IF(Stammdaten!$AE$30="1 - Ja",K124,0)</f>
        <v/>
      </c>
      <c r="P124" s="283"/>
      <c r="Q124" s="284" t="str">
        <f t="shared" si="41"/>
        <v/>
      </c>
      <c r="U124" s="193">
        <f t="shared" si="35"/>
        <v>0</v>
      </c>
      <c r="V124" s="193">
        <f t="shared" si="36"/>
        <v>0</v>
      </c>
      <c r="W124" s="193">
        <f t="shared" si="37"/>
        <v>0</v>
      </c>
      <c r="X124" s="193">
        <f t="shared" si="38"/>
        <v>0</v>
      </c>
      <c r="Y124" s="193">
        <f t="shared" si="39"/>
        <v>0</v>
      </c>
      <c r="Z124" s="193"/>
      <c r="AA124" s="193">
        <f t="shared" si="42"/>
        <v>0</v>
      </c>
      <c r="AB124" s="193">
        <f t="shared" si="33"/>
        <v>5</v>
      </c>
      <c r="AC124" s="193">
        <f t="shared" si="43"/>
        <v>0</v>
      </c>
      <c r="AD124" s="193">
        <f t="shared" si="44"/>
        <v>0</v>
      </c>
    </row>
    <row r="125" spans="2:30" x14ac:dyDescent="0.25">
      <c r="B125" s="285"/>
      <c r="C125" s="286" t="str">
        <f>IF(H125="","",VLOOKUP(H125,Steuerung!$E$11:$G$17,3,FALSE))</f>
        <v/>
      </c>
      <c r="D125" s="287"/>
      <c r="E125" s="288" t="str">
        <f>IF(Stammdaten!$AE$29="2 - Vereinbarte Entgelte",IF(ISNUMBER(D125),IF(YEAR(D125)&lt;Stammdaten!$AE$28,1,IF(YEAR(D125)&gt;Stammdaten!$AE$28,12,MONTH(D125))),""),"")</f>
        <v/>
      </c>
      <c r="F125" s="287"/>
      <c r="G125" s="288" t="str">
        <f>IF(Stammdaten!$AE$29="1 - Vereinnahmte Entgelte",IF(ISNUMBER(F125),IF(YEAR(F125)&lt;Stammdaten!$AE$28,1,IF(YEAR(F125)&gt;Stammdaten!$AE$28,12,MONTH(F125))),""),"")</f>
        <v/>
      </c>
      <c r="H125" s="289"/>
      <c r="I125" s="290"/>
      <c r="J125" s="291"/>
      <c r="K125" s="292" t="str">
        <f t="shared" si="34"/>
        <v/>
      </c>
      <c r="L125" s="293" t="str">
        <f t="shared" si="40"/>
        <v/>
      </c>
      <c r="M125" s="307"/>
      <c r="N125" s="281">
        <f>+IF(Stammdaten!$AE$30="1 - Ja",Einnahmen!I125,Einnahmen!L125)</f>
        <v>0</v>
      </c>
      <c r="O125" s="282" t="str">
        <f>+IF(Stammdaten!$AE$30="1 - Ja",K125,0)</f>
        <v/>
      </c>
      <c r="P125" s="283"/>
      <c r="Q125" s="284" t="str">
        <f t="shared" si="41"/>
        <v/>
      </c>
      <c r="U125" s="193">
        <f t="shared" si="35"/>
        <v>0</v>
      </c>
      <c r="V125" s="193">
        <f t="shared" si="36"/>
        <v>0</v>
      </c>
      <c r="W125" s="193">
        <f t="shared" si="37"/>
        <v>0</v>
      </c>
      <c r="X125" s="193">
        <f t="shared" si="38"/>
        <v>0</v>
      </c>
      <c r="Y125" s="193">
        <f t="shared" si="39"/>
        <v>0</v>
      </c>
      <c r="Z125" s="193"/>
      <c r="AA125" s="193">
        <f t="shared" si="42"/>
        <v>0</v>
      </c>
      <c r="AB125" s="193">
        <f t="shared" si="33"/>
        <v>5</v>
      </c>
      <c r="AC125" s="193">
        <f t="shared" si="43"/>
        <v>0</v>
      </c>
      <c r="AD125" s="193">
        <f t="shared" si="44"/>
        <v>0</v>
      </c>
    </row>
    <row r="126" spans="2:30" x14ac:dyDescent="0.25">
      <c r="B126" s="285"/>
      <c r="C126" s="286" t="str">
        <f>IF(H126="","",VLOOKUP(H126,Steuerung!$E$11:$G$17,3,FALSE))</f>
        <v/>
      </c>
      <c r="D126" s="287"/>
      <c r="E126" s="288" t="str">
        <f>IF(Stammdaten!$AE$29="2 - Vereinbarte Entgelte",IF(ISNUMBER(D126),IF(YEAR(D126)&lt;Stammdaten!$AE$28,1,IF(YEAR(D126)&gt;Stammdaten!$AE$28,12,MONTH(D126))),""),"")</f>
        <v/>
      </c>
      <c r="F126" s="287"/>
      <c r="G126" s="288" t="str">
        <f>IF(Stammdaten!$AE$29="1 - Vereinnahmte Entgelte",IF(ISNUMBER(F126),IF(YEAR(F126)&lt;Stammdaten!$AE$28,1,IF(YEAR(F126)&gt;Stammdaten!$AE$28,12,MONTH(F126))),""),"")</f>
        <v/>
      </c>
      <c r="H126" s="289"/>
      <c r="I126" s="290"/>
      <c r="J126" s="291"/>
      <c r="K126" s="292" t="str">
        <f t="shared" si="34"/>
        <v/>
      </c>
      <c r="L126" s="293" t="str">
        <f t="shared" si="40"/>
        <v/>
      </c>
      <c r="M126" s="307"/>
      <c r="N126" s="281">
        <f>+IF(Stammdaten!$AE$30="1 - Ja",Einnahmen!I126,Einnahmen!L126)</f>
        <v>0</v>
      </c>
      <c r="O126" s="282" t="str">
        <f>+IF(Stammdaten!$AE$30="1 - Ja",K126,0)</f>
        <v/>
      </c>
      <c r="P126" s="283"/>
      <c r="Q126" s="284" t="str">
        <f t="shared" si="41"/>
        <v/>
      </c>
      <c r="U126" s="193">
        <f t="shared" si="35"/>
        <v>0</v>
      </c>
      <c r="V126" s="193">
        <f t="shared" si="36"/>
        <v>0</v>
      </c>
      <c r="W126" s="193">
        <f t="shared" si="37"/>
        <v>0</v>
      </c>
      <c r="X126" s="193">
        <f t="shared" si="38"/>
        <v>0</v>
      </c>
      <c r="Y126" s="193">
        <f t="shared" si="39"/>
        <v>0</v>
      </c>
      <c r="Z126" s="193"/>
      <c r="AA126" s="193">
        <f t="shared" si="42"/>
        <v>0</v>
      </c>
      <c r="AB126" s="193">
        <f t="shared" si="33"/>
        <v>5</v>
      </c>
      <c r="AC126" s="193">
        <f t="shared" si="43"/>
        <v>0</v>
      </c>
      <c r="AD126" s="193">
        <f t="shared" si="44"/>
        <v>0</v>
      </c>
    </row>
    <row r="127" spans="2:30" x14ac:dyDescent="0.25">
      <c r="B127" s="285"/>
      <c r="C127" s="286" t="str">
        <f>IF(H127="","",VLOOKUP(H127,Steuerung!$E$11:$G$17,3,FALSE))</f>
        <v/>
      </c>
      <c r="D127" s="287"/>
      <c r="E127" s="288" t="str">
        <f>IF(Stammdaten!$AE$29="2 - Vereinbarte Entgelte",IF(ISNUMBER(D127),IF(YEAR(D127)&lt;Stammdaten!$AE$28,1,IF(YEAR(D127)&gt;Stammdaten!$AE$28,12,MONTH(D127))),""),"")</f>
        <v/>
      </c>
      <c r="F127" s="287"/>
      <c r="G127" s="288" t="str">
        <f>IF(Stammdaten!$AE$29="1 - Vereinnahmte Entgelte",IF(ISNUMBER(F127),IF(YEAR(F127)&lt;Stammdaten!$AE$28,1,IF(YEAR(F127)&gt;Stammdaten!$AE$28,12,MONTH(F127))),""),"")</f>
        <v/>
      </c>
      <c r="H127" s="289"/>
      <c r="I127" s="290"/>
      <c r="J127" s="291"/>
      <c r="K127" s="292" t="str">
        <f t="shared" si="34"/>
        <v/>
      </c>
      <c r="L127" s="293" t="str">
        <f t="shared" si="40"/>
        <v/>
      </c>
      <c r="M127" s="307"/>
      <c r="N127" s="281">
        <f>+IF(Stammdaten!$AE$30="1 - Ja",Einnahmen!I127,Einnahmen!L127)</f>
        <v>0</v>
      </c>
      <c r="O127" s="282" t="str">
        <f>+IF(Stammdaten!$AE$30="1 - Ja",K127,0)</f>
        <v/>
      </c>
      <c r="P127" s="283"/>
      <c r="Q127" s="284" t="str">
        <f t="shared" si="41"/>
        <v/>
      </c>
      <c r="U127" s="193">
        <f t="shared" si="35"/>
        <v>0</v>
      </c>
      <c r="V127" s="193">
        <f t="shared" si="36"/>
        <v>0</v>
      </c>
      <c r="W127" s="193">
        <f t="shared" si="37"/>
        <v>0</v>
      </c>
      <c r="X127" s="193">
        <f t="shared" si="38"/>
        <v>0</v>
      </c>
      <c r="Y127" s="193">
        <f t="shared" si="39"/>
        <v>0</v>
      </c>
      <c r="Z127" s="193"/>
      <c r="AA127" s="193">
        <f t="shared" si="42"/>
        <v>0</v>
      </c>
      <c r="AB127" s="193">
        <f t="shared" si="33"/>
        <v>5</v>
      </c>
      <c r="AC127" s="193">
        <f t="shared" si="43"/>
        <v>0</v>
      </c>
      <c r="AD127" s="193">
        <f t="shared" si="44"/>
        <v>0</v>
      </c>
    </row>
    <row r="128" spans="2:30" x14ac:dyDescent="0.25">
      <c r="B128" s="285"/>
      <c r="C128" s="286" t="str">
        <f>IF(H128="","",VLOOKUP(H128,Steuerung!$E$11:$G$17,3,FALSE))</f>
        <v/>
      </c>
      <c r="D128" s="287"/>
      <c r="E128" s="288" t="str">
        <f>IF(Stammdaten!$AE$29="2 - Vereinbarte Entgelte",IF(ISNUMBER(D128),IF(YEAR(D128)&lt;Stammdaten!$AE$28,1,IF(YEAR(D128)&gt;Stammdaten!$AE$28,12,MONTH(D128))),""),"")</f>
        <v/>
      </c>
      <c r="F128" s="287"/>
      <c r="G128" s="288" t="str">
        <f>IF(Stammdaten!$AE$29="1 - Vereinnahmte Entgelte",IF(ISNUMBER(F128),IF(YEAR(F128)&lt;Stammdaten!$AE$28,1,IF(YEAR(F128)&gt;Stammdaten!$AE$28,12,MONTH(F128))),""),"")</f>
        <v/>
      </c>
      <c r="H128" s="289"/>
      <c r="I128" s="290"/>
      <c r="J128" s="291"/>
      <c r="K128" s="292" t="str">
        <f t="shared" si="34"/>
        <v/>
      </c>
      <c r="L128" s="293" t="str">
        <f t="shared" si="40"/>
        <v/>
      </c>
      <c r="M128" s="307"/>
      <c r="N128" s="281">
        <f>+IF(Stammdaten!$AE$30="1 - Ja",Einnahmen!I128,Einnahmen!L128)</f>
        <v>0</v>
      </c>
      <c r="O128" s="282" t="str">
        <f>+IF(Stammdaten!$AE$30="1 - Ja",K128,0)</f>
        <v/>
      </c>
      <c r="P128" s="283"/>
      <c r="Q128" s="284" t="str">
        <f t="shared" si="41"/>
        <v/>
      </c>
      <c r="U128" s="193">
        <f t="shared" si="35"/>
        <v>0</v>
      </c>
      <c r="V128" s="193">
        <f t="shared" si="36"/>
        <v>0</v>
      </c>
      <c r="W128" s="193">
        <f t="shared" si="37"/>
        <v>0</v>
      </c>
      <c r="X128" s="193">
        <f t="shared" si="38"/>
        <v>0</v>
      </c>
      <c r="Y128" s="193">
        <f t="shared" si="39"/>
        <v>0</v>
      </c>
      <c r="Z128" s="193"/>
      <c r="AA128" s="193">
        <f t="shared" si="42"/>
        <v>0</v>
      </c>
      <c r="AB128" s="193">
        <f t="shared" si="33"/>
        <v>5</v>
      </c>
      <c r="AC128" s="193">
        <f t="shared" si="43"/>
        <v>0</v>
      </c>
      <c r="AD128" s="193">
        <f t="shared" si="44"/>
        <v>0</v>
      </c>
    </row>
    <row r="129" spans="2:30" x14ac:dyDescent="0.25">
      <c r="B129" s="285"/>
      <c r="C129" s="286" t="str">
        <f>IF(H129="","",VLOOKUP(H129,Steuerung!$E$11:$G$17,3,FALSE))</f>
        <v/>
      </c>
      <c r="D129" s="287"/>
      <c r="E129" s="288" t="str">
        <f>IF(Stammdaten!$AE$29="2 - Vereinbarte Entgelte",IF(ISNUMBER(D129),IF(YEAR(D129)&lt;Stammdaten!$AE$28,1,IF(YEAR(D129)&gt;Stammdaten!$AE$28,12,MONTH(D129))),""),"")</f>
        <v/>
      </c>
      <c r="F129" s="287"/>
      <c r="G129" s="288" t="str">
        <f>IF(Stammdaten!$AE$29="1 - Vereinnahmte Entgelte",IF(ISNUMBER(F129),IF(YEAR(F129)&lt;Stammdaten!$AE$28,1,IF(YEAR(F129)&gt;Stammdaten!$AE$28,12,MONTH(F129))),""),"")</f>
        <v/>
      </c>
      <c r="H129" s="289"/>
      <c r="I129" s="290"/>
      <c r="J129" s="291"/>
      <c r="K129" s="292" t="str">
        <f t="shared" si="34"/>
        <v/>
      </c>
      <c r="L129" s="293" t="str">
        <f t="shared" si="40"/>
        <v/>
      </c>
      <c r="M129" s="307"/>
      <c r="N129" s="281">
        <f>+IF(Stammdaten!$AE$30="1 - Ja",Einnahmen!I129,Einnahmen!L129)</f>
        <v>0</v>
      </c>
      <c r="O129" s="282" t="str">
        <f>+IF(Stammdaten!$AE$30="1 - Ja",K129,0)</f>
        <v/>
      </c>
      <c r="P129" s="283"/>
      <c r="Q129" s="284" t="str">
        <f t="shared" si="41"/>
        <v/>
      </c>
      <c r="U129" s="193">
        <f t="shared" si="35"/>
        <v>0</v>
      </c>
      <c r="V129" s="193">
        <f t="shared" si="36"/>
        <v>0</v>
      </c>
      <c r="W129" s="193">
        <f t="shared" si="37"/>
        <v>0</v>
      </c>
      <c r="X129" s="193">
        <f t="shared" si="38"/>
        <v>0</v>
      </c>
      <c r="Y129" s="193">
        <f t="shared" si="39"/>
        <v>0</v>
      </c>
      <c r="Z129" s="193"/>
      <c r="AA129" s="193">
        <f t="shared" si="42"/>
        <v>0</v>
      </c>
      <c r="AB129" s="193">
        <f t="shared" si="33"/>
        <v>5</v>
      </c>
      <c r="AC129" s="193">
        <f t="shared" si="43"/>
        <v>0</v>
      </c>
      <c r="AD129" s="193">
        <f t="shared" si="44"/>
        <v>0</v>
      </c>
    </row>
    <row r="130" spans="2:30" x14ac:dyDescent="0.25">
      <c r="B130" s="285"/>
      <c r="C130" s="286" t="str">
        <f>IF(H130="","",VLOOKUP(H130,Steuerung!$E$11:$G$17,3,FALSE))</f>
        <v/>
      </c>
      <c r="D130" s="287"/>
      <c r="E130" s="288" t="str">
        <f>IF(Stammdaten!$AE$29="2 - Vereinbarte Entgelte",IF(ISNUMBER(D130),IF(YEAR(D130)&lt;Stammdaten!$AE$28,1,IF(YEAR(D130)&gt;Stammdaten!$AE$28,12,MONTH(D130))),""),"")</f>
        <v/>
      </c>
      <c r="F130" s="287"/>
      <c r="G130" s="288" t="str">
        <f>IF(Stammdaten!$AE$29="1 - Vereinnahmte Entgelte",IF(ISNUMBER(F130),IF(YEAR(F130)&lt;Stammdaten!$AE$28,1,IF(YEAR(F130)&gt;Stammdaten!$AE$28,12,MONTH(F130))),""),"")</f>
        <v/>
      </c>
      <c r="H130" s="289"/>
      <c r="I130" s="290"/>
      <c r="J130" s="291"/>
      <c r="K130" s="292" t="str">
        <f t="shared" si="34"/>
        <v/>
      </c>
      <c r="L130" s="293" t="str">
        <f t="shared" si="40"/>
        <v/>
      </c>
      <c r="M130" s="307"/>
      <c r="N130" s="281">
        <f>+IF(Stammdaten!$AE$30="1 - Ja",Einnahmen!I130,Einnahmen!L130)</f>
        <v>0</v>
      </c>
      <c r="O130" s="282" t="str">
        <f>+IF(Stammdaten!$AE$30="1 - Ja",K130,0)</f>
        <v/>
      </c>
      <c r="P130" s="283"/>
      <c r="Q130" s="284" t="str">
        <f t="shared" si="41"/>
        <v/>
      </c>
      <c r="U130" s="193">
        <f t="shared" si="35"/>
        <v>0</v>
      </c>
      <c r="V130" s="193">
        <f t="shared" si="36"/>
        <v>0</v>
      </c>
      <c r="W130" s="193">
        <f t="shared" si="37"/>
        <v>0</v>
      </c>
      <c r="X130" s="193">
        <f t="shared" si="38"/>
        <v>0</v>
      </c>
      <c r="Y130" s="193">
        <f t="shared" si="39"/>
        <v>0</v>
      </c>
      <c r="Z130" s="193"/>
      <c r="AA130" s="193">
        <f t="shared" si="42"/>
        <v>0</v>
      </c>
      <c r="AB130" s="193">
        <f t="shared" si="33"/>
        <v>5</v>
      </c>
      <c r="AC130" s="193">
        <f t="shared" si="43"/>
        <v>0</v>
      </c>
      <c r="AD130" s="193">
        <f t="shared" si="44"/>
        <v>0</v>
      </c>
    </row>
    <row r="131" spans="2:30" x14ac:dyDescent="0.25">
      <c r="B131" s="285"/>
      <c r="C131" s="286" t="str">
        <f>IF(H131="","",VLOOKUP(H131,Steuerung!$E$11:$G$17,3,FALSE))</f>
        <v/>
      </c>
      <c r="D131" s="287"/>
      <c r="E131" s="288" t="str">
        <f>IF(Stammdaten!$AE$29="2 - Vereinbarte Entgelte",IF(ISNUMBER(D131),IF(YEAR(D131)&lt;Stammdaten!$AE$28,1,IF(YEAR(D131)&gt;Stammdaten!$AE$28,12,MONTH(D131))),""),"")</f>
        <v/>
      </c>
      <c r="F131" s="287"/>
      <c r="G131" s="288" t="str">
        <f>IF(Stammdaten!$AE$29="1 - Vereinnahmte Entgelte",IF(ISNUMBER(F131),IF(YEAR(F131)&lt;Stammdaten!$AE$28,1,IF(YEAR(F131)&gt;Stammdaten!$AE$28,12,MONTH(F131))),""),"")</f>
        <v/>
      </c>
      <c r="H131" s="289"/>
      <c r="I131" s="290"/>
      <c r="J131" s="291"/>
      <c r="K131" s="292" t="str">
        <f t="shared" si="34"/>
        <v/>
      </c>
      <c r="L131" s="293" t="str">
        <f t="shared" si="40"/>
        <v/>
      </c>
      <c r="M131" s="307"/>
      <c r="N131" s="281">
        <f>+IF(Stammdaten!$AE$30="1 - Ja",Einnahmen!I131,Einnahmen!L131)</f>
        <v>0</v>
      </c>
      <c r="O131" s="282" t="str">
        <f>+IF(Stammdaten!$AE$30="1 - Ja",K131,0)</f>
        <v/>
      </c>
      <c r="P131" s="283"/>
      <c r="Q131" s="284" t="str">
        <f t="shared" si="41"/>
        <v/>
      </c>
      <c r="U131" s="193">
        <f t="shared" si="35"/>
        <v>0</v>
      </c>
      <c r="V131" s="193">
        <f t="shared" si="36"/>
        <v>0</v>
      </c>
      <c r="W131" s="193">
        <f t="shared" si="37"/>
        <v>0</v>
      </c>
      <c r="X131" s="193">
        <f t="shared" si="38"/>
        <v>0</v>
      </c>
      <c r="Y131" s="193">
        <f t="shared" si="39"/>
        <v>0</v>
      </c>
      <c r="Z131" s="193"/>
      <c r="AA131" s="193">
        <f t="shared" si="42"/>
        <v>0</v>
      </c>
      <c r="AB131" s="193">
        <f t="shared" si="33"/>
        <v>5</v>
      </c>
      <c r="AC131" s="193">
        <f t="shared" si="43"/>
        <v>0</v>
      </c>
      <c r="AD131" s="193">
        <f t="shared" si="44"/>
        <v>0</v>
      </c>
    </row>
    <row r="132" spans="2:30" x14ac:dyDescent="0.25">
      <c r="B132" s="285"/>
      <c r="C132" s="286" t="str">
        <f>IF(H132="","",VLOOKUP(H132,Steuerung!$E$11:$G$17,3,FALSE))</f>
        <v/>
      </c>
      <c r="D132" s="287"/>
      <c r="E132" s="288" t="str">
        <f>IF(Stammdaten!$AE$29="2 - Vereinbarte Entgelte",IF(ISNUMBER(D132),IF(YEAR(D132)&lt;Stammdaten!$AE$28,1,IF(YEAR(D132)&gt;Stammdaten!$AE$28,12,MONTH(D132))),""),"")</f>
        <v/>
      </c>
      <c r="F132" s="287"/>
      <c r="G132" s="288" t="str">
        <f>IF(Stammdaten!$AE$29="1 - Vereinnahmte Entgelte",IF(ISNUMBER(F132),IF(YEAR(F132)&lt;Stammdaten!$AE$28,1,IF(YEAR(F132)&gt;Stammdaten!$AE$28,12,MONTH(F132))),""),"")</f>
        <v/>
      </c>
      <c r="H132" s="289"/>
      <c r="I132" s="290"/>
      <c r="J132" s="291"/>
      <c r="K132" s="292" t="str">
        <f t="shared" si="34"/>
        <v/>
      </c>
      <c r="L132" s="293" t="str">
        <f t="shared" si="40"/>
        <v/>
      </c>
      <c r="M132" s="307"/>
      <c r="N132" s="281">
        <f>+IF(Stammdaten!$AE$30="1 - Ja",Einnahmen!I132,Einnahmen!L132)</f>
        <v>0</v>
      </c>
      <c r="O132" s="282" t="str">
        <f>+IF(Stammdaten!$AE$30="1 - Ja",K132,0)</f>
        <v/>
      </c>
      <c r="P132" s="283"/>
      <c r="Q132" s="284" t="str">
        <f t="shared" si="41"/>
        <v/>
      </c>
      <c r="U132" s="193">
        <f t="shared" si="35"/>
        <v>0</v>
      </c>
      <c r="V132" s="193">
        <f t="shared" si="36"/>
        <v>0</v>
      </c>
      <c r="W132" s="193">
        <f t="shared" si="37"/>
        <v>0</v>
      </c>
      <c r="X132" s="193">
        <f t="shared" si="38"/>
        <v>0</v>
      </c>
      <c r="Y132" s="193">
        <f t="shared" si="39"/>
        <v>0</v>
      </c>
      <c r="Z132" s="193"/>
      <c r="AA132" s="193">
        <f t="shared" si="42"/>
        <v>0</v>
      </c>
      <c r="AB132" s="193">
        <f t="shared" si="33"/>
        <v>5</v>
      </c>
      <c r="AC132" s="193">
        <f t="shared" si="43"/>
        <v>0</v>
      </c>
      <c r="AD132" s="193">
        <f t="shared" si="44"/>
        <v>0</v>
      </c>
    </row>
    <row r="133" spans="2:30" x14ac:dyDescent="0.25">
      <c r="B133" s="285"/>
      <c r="C133" s="286" t="str">
        <f>IF(H133="","",VLOOKUP(H133,Steuerung!$E$11:$G$17,3,FALSE))</f>
        <v/>
      </c>
      <c r="D133" s="287"/>
      <c r="E133" s="288" t="str">
        <f>IF(Stammdaten!$AE$29="2 - Vereinbarte Entgelte",IF(ISNUMBER(D133),IF(YEAR(D133)&lt;Stammdaten!$AE$28,1,IF(YEAR(D133)&gt;Stammdaten!$AE$28,12,MONTH(D133))),""),"")</f>
        <v/>
      </c>
      <c r="F133" s="287"/>
      <c r="G133" s="288" t="str">
        <f>IF(Stammdaten!$AE$29="1 - Vereinnahmte Entgelte",IF(ISNUMBER(F133),IF(YEAR(F133)&lt;Stammdaten!$AE$28,1,IF(YEAR(F133)&gt;Stammdaten!$AE$28,12,MONTH(F133))),""),"")</f>
        <v/>
      </c>
      <c r="H133" s="289"/>
      <c r="I133" s="290"/>
      <c r="J133" s="291"/>
      <c r="K133" s="292" t="str">
        <f t="shared" ref="K133:K164" si="45">+IF(AND(ISNUMBER(I133),ISNUMBER(J133)),ROUND(I133*J133,2),"")</f>
        <v/>
      </c>
      <c r="L133" s="293" t="str">
        <f t="shared" si="40"/>
        <v/>
      </c>
      <c r="M133" s="307"/>
      <c r="N133" s="281">
        <f>+IF(Stammdaten!$AE$30="1 - Ja",Einnahmen!I133,Einnahmen!L133)</f>
        <v>0</v>
      </c>
      <c r="O133" s="282" t="str">
        <f>+IF(Stammdaten!$AE$30="1 - Ja",K133,0)</f>
        <v/>
      </c>
      <c r="P133" s="283"/>
      <c r="Q133" s="284" t="str">
        <f t="shared" si="41"/>
        <v/>
      </c>
      <c r="U133" s="193">
        <f t="shared" ref="U133:U164" si="46">+IF(B133="",0,1)</f>
        <v>0</v>
      </c>
      <c r="V133" s="193">
        <f t="shared" ref="V133:V164" si="47">+IF(ISNUMBER(D133),1,0)</f>
        <v>0</v>
      </c>
      <c r="W133" s="193">
        <f t="shared" ref="W133:W164" si="48">+IF(H133="",0,1)</f>
        <v>0</v>
      </c>
      <c r="X133" s="193">
        <f t="shared" ref="X133:X164" si="49">+IF(ISNUMBER(L133),1,0)</f>
        <v>0</v>
      </c>
      <c r="Y133" s="193">
        <f t="shared" ref="Y133:Y164" si="50">+IF(ISNUMBER(F133),1,0)</f>
        <v>0</v>
      </c>
      <c r="Z133" s="193"/>
      <c r="AA133" s="193">
        <f t="shared" si="42"/>
        <v>0</v>
      </c>
      <c r="AB133" s="193">
        <f t="shared" si="33"/>
        <v>5</v>
      </c>
      <c r="AC133" s="193">
        <f t="shared" si="43"/>
        <v>0</v>
      </c>
      <c r="AD133" s="193">
        <f t="shared" si="44"/>
        <v>0</v>
      </c>
    </row>
    <row r="134" spans="2:30" x14ac:dyDescent="0.25">
      <c r="B134" s="285"/>
      <c r="C134" s="286" t="str">
        <f>IF(H134="","",VLOOKUP(H134,Steuerung!$E$11:$G$17,3,FALSE))</f>
        <v/>
      </c>
      <c r="D134" s="287"/>
      <c r="E134" s="288" t="str">
        <f>IF(Stammdaten!$AE$29="2 - Vereinbarte Entgelte",IF(ISNUMBER(D134),IF(YEAR(D134)&lt;Stammdaten!$AE$28,1,IF(YEAR(D134)&gt;Stammdaten!$AE$28,12,MONTH(D134))),""),"")</f>
        <v/>
      </c>
      <c r="F134" s="287"/>
      <c r="G134" s="288" t="str">
        <f>IF(Stammdaten!$AE$29="1 - Vereinnahmte Entgelte",IF(ISNUMBER(F134),IF(YEAR(F134)&lt;Stammdaten!$AE$28,1,IF(YEAR(F134)&gt;Stammdaten!$AE$28,12,MONTH(F134))),""),"")</f>
        <v/>
      </c>
      <c r="H134" s="289"/>
      <c r="I134" s="290"/>
      <c r="J134" s="291"/>
      <c r="K134" s="292" t="str">
        <f t="shared" si="45"/>
        <v/>
      </c>
      <c r="L134" s="293" t="str">
        <f t="shared" si="40"/>
        <v/>
      </c>
      <c r="M134" s="307"/>
      <c r="N134" s="281">
        <f>+IF(Stammdaten!$AE$30="1 - Ja",Einnahmen!I134,Einnahmen!L134)</f>
        <v>0</v>
      </c>
      <c r="O134" s="282" t="str">
        <f>+IF(Stammdaten!$AE$30="1 - Ja",K134,0)</f>
        <v/>
      </c>
      <c r="P134" s="283"/>
      <c r="Q134" s="284" t="str">
        <f t="shared" si="41"/>
        <v/>
      </c>
      <c r="U134" s="193">
        <f t="shared" si="46"/>
        <v>0</v>
      </c>
      <c r="V134" s="193">
        <f t="shared" si="47"/>
        <v>0</v>
      </c>
      <c r="W134" s="193">
        <f t="shared" si="48"/>
        <v>0</v>
      </c>
      <c r="X134" s="193">
        <f t="shared" si="49"/>
        <v>0</v>
      </c>
      <c r="Y134" s="193">
        <f t="shared" si="50"/>
        <v>0</v>
      </c>
      <c r="Z134" s="193"/>
      <c r="AA134" s="193">
        <f t="shared" si="42"/>
        <v>0</v>
      </c>
      <c r="AB134" s="193">
        <f t="shared" ref="AB134:AB197" si="51">+$AB$3</f>
        <v>5</v>
      </c>
      <c r="AC134" s="193">
        <f t="shared" si="43"/>
        <v>0</v>
      </c>
      <c r="AD134" s="193">
        <f t="shared" si="44"/>
        <v>0</v>
      </c>
    </row>
    <row r="135" spans="2:30" x14ac:dyDescent="0.25">
      <c r="B135" s="285"/>
      <c r="C135" s="286" t="str">
        <f>IF(H135="","",VLOOKUP(H135,Steuerung!$E$11:$G$17,3,FALSE))</f>
        <v/>
      </c>
      <c r="D135" s="287"/>
      <c r="E135" s="288" t="str">
        <f>IF(Stammdaten!$AE$29="2 - Vereinbarte Entgelte",IF(ISNUMBER(D135),IF(YEAR(D135)&lt;Stammdaten!$AE$28,1,IF(YEAR(D135)&gt;Stammdaten!$AE$28,12,MONTH(D135))),""),"")</f>
        <v/>
      </c>
      <c r="F135" s="287"/>
      <c r="G135" s="288" t="str">
        <f>IF(Stammdaten!$AE$29="1 - Vereinnahmte Entgelte",IF(ISNUMBER(F135),IF(YEAR(F135)&lt;Stammdaten!$AE$28,1,IF(YEAR(F135)&gt;Stammdaten!$AE$28,12,MONTH(F135))),""),"")</f>
        <v/>
      </c>
      <c r="H135" s="289"/>
      <c r="I135" s="290"/>
      <c r="J135" s="291"/>
      <c r="K135" s="292" t="str">
        <f t="shared" si="45"/>
        <v/>
      </c>
      <c r="L135" s="293" t="str">
        <f t="shared" si="40"/>
        <v/>
      </c>
      <c r="M135" s="307"/>
      <c r="N135" s="281">
        <f>+IF(Stammdaten!$AE$30="1 - Ja",Einnahmen!I135,Einnahmen!L135)</f>
        <v>0</v>
      </c>
      <c r="O135" s="282" t="str">
        <f>+IF(Stammdaten!$AE$30="1 - Ja",K135,0)</f>
        <v/>
      </c>
      <c r="P135" s="283"/>
      <c r="Q135" s="284" t="str">
        <f t="shared" si="41"/>
        <v/>
      </c>
      <c r="U135" s="193">
        <f t="shared" si="46"/>
        <v>0</v>
      </c>
      <c r="V135" s="193">
        <f t="shared" si="47"/>
        <v>0</v>
      </c>
      <c r="W135" s="193">
        <f t="shared" si="48"/>
        <v>0</v>
      </c>
      <c r="X135" s="193">
        <f t="shared" si="49"/>
        <v>0</v>
      </c>
      <c r="Y135" s="193">
        <f t="shared" si="50"/>
        <v>0</v>
      </c>
      <c r="Z135" s="193"/>
      <c r="AA135" s="193">
        <f t="shared" si="42"/>
        <v>0</v>
      </c>
      <c r="AB135" s="193">
        <f t="shared" si="51"/>
        <v>5</v>
      </c>
      <c r="AC135" s="193">
        <f t="shared" si="43"/>
        <v>0</v>
      </c>
      <c r="AD135" s="193">
        <f t="shared" si="44"/>
        <v>0</v>
      </c>
    </row>
    <row r="136" spans="2:30" x14ac:dyDescent="0.25">
      <c r="B136" s="285"/>
      <c r="C136" s="286" t="str">
        <f>IF(H136="","",VLOOKUP(H136,Steuerung!$E$11:$G$17,3,FALSE))</f>
        <v/>
      </c>
      <c r="D136" s="287"/>
      <c r="E136" s="288" t="str">
        <f>IF(Stammdaten!$AE$29="2 - Vereinbarte Entgelte",IF(ISNUMBER(D136),IF(YEAR(D136)&lt;Stammdaten!$AE$28,1,IF(YEAR(D136)&gt;Stammdaten!$AE$28,12,MONTH(D136))),""),"")</f>
        <v/>
      </c>
      <c r="F136" s="287"/>
      <c r="G136" s="288" t="str">
        <f>IF(Stammdaten!$AE$29="1 - Vereinnahmte Entgelte",IF(ISNUMBER(F136),IF(YEAR(F136)&lt;Stammdaten!$AE$28,1,IF(YEAR(F136)&gt;Stammdaten!$AE$28,12,MONTH(F136))),""),"")</f>
        <v/>
      </c>
      <c r="H136" s="289"/>
      <c r="I136" s="290"/>
      <c r="J136" s="291"/>
      <c r="K136" s="292" t="str">
        <f t="shared" si="45"/>
        <v/>
      </c>
      <c r="L136" s="293" t="str">
        <f t="shared" si="40"/>
        <v/>
      </c>
      <c r="M136" s="307"/>
      <c r="N136" s="281">
        <f>+IF(Stammdaten!$AE$30="1 - Ja",Einnahmen!I136,Einnahmen!L136)</f>
        <v>0</v>
      </c>
      <c r="O136" s="282" t="str">
        <f>+IF(Stammdaten!$AE$30="1 - Ja",K136,0)</f>
        <v/>
      </c>
      <c r="P136" s="283"/>
      <c r="Q136" s="284" t="str">
        <f t="shared" si="41"/>
        <v/>
      </c>
      <c r="U136" s="193">
        <f t="shared" si="46"/>
        <v>0</v>
      </c>
      <c r="V136" s="193">
        <f t="shared" si="47"/>
        <v>0</v>
      </c>
      <c r="W136" s="193">
        <f t="shared" si="48"/>
        <v>0</v>
      </c>
      <c r="X136" s="193">
        <f t="shared" si="49"/>
        <v>0</v>
      </c>
      <c r="Y136" s="193">
        <f t="shared" si="50"/>
        <v>0</v>
      </c>
      <c r="Z136" s="193"/>
      <c r="AA136" s="193">
        <f t="shared" si="42"/>
        <v>0</v>
      </c>
      <c r="AB136" s="193">
        <f t="shared" si="51"/>
        <v>5</v>
      </c>
      <c r="AC136" s="193">
        <f t="shared" si="43"/>
        <v>0</v>
      </c>
      <c r="AD136" s="193">
        <f t="shared" si="44"/>
        <v>0</v>
      </c>
    </row>
    <row r="137" spans="2:30" x14ac:dyDescent="0.25">
      <c r="B137" s="285"/>
      <c r="C137" s="286" t="str">
        <f>IF(H137="","",VLOOKUP(H137,Steuerung!$E$11:$G$17,3,FALSE))</f>
        <v/>
      </c>
      <c r="D137" s="287"/>
      <c r="E137" s="288" t="str">
        <f>IF(Stammdaten!$AE$29="2 - Vereinbarte Entgelte",IF(ISNUMBER(D137),IF(YEAR(D137)&lt;Stammdaten!$AE$28,1,IF(YEAR(D137)&gt;Stammdaten!$AE$28,12,MONTH(D137))),""),"")</f>
        <v/>
      </c>
      <c r="F137" s="287"/>
      <c r="G137" s="288" t="str">
        <f>IF(Stammdaten!$AE$29="1 - Vereinnahmte Entgelte",IF(ISNUMBER(F137),IF(YEAR(F137)&lt;Stammdaten!$AE$28,1,IF(YEAR(F137)&gt;Stammdaten!$AE$28,12,MONTH(F137))),""),"")</f>
        <v/>
      </c>
      <c r="H137" s="289"/>
      <c r="I137" s="290"/>
      <c r="J137" s="291"/>
      <c r="K137" s="292" t="str">
        <f t="shared" si="45"/>
        <v/>
      </c>
      <c r="L137" s="293" t="str">
        <f t="shared" si="40"/>
        <v/>
      </c>
      <c r="M137" s="307"/>
      <c r="N137" s="281">
        <f>+IF(Stammdaten!$AE$30="1 - Ja",Einnahmen!I137,Einnahmen!L137)</f>
        <v>0</v>
      </c>
      <c r="O137" s="282" t="str">
        <f>+IF(Stammdaten!$AE$30="1 - Ja",K137,0)</f>
        <v/>
      </c>
      <c r="P137" s="283"/>
      <c r="Q137" s="284" t="str">
        <f t="shared" si="41"/>
        <v/>
      </c>
      <c r="U137" s="193">
        <f t="shared" si="46"/>
        <v>0</v>
      </c>
      <c r="V137" s="193">
        <f t="shared" si="47"/>
        <v>0</v>
      </c>
      <c r="W137" s="193">
        <f t="shared" si="48"/>
        <v>0</v>
      </c>
      <c r="X137" s="193">
        <f t="shared" si="49"/>
        <v>0</v>
      </c>
      <c r="Y137" s="193">
        <f t="shared" si="50"/>
        <v>0</v>
      </c>
      <c r="Z137" s="193"/>
      <c r="AA137" s="193">
        <f t="shared" si="42"/>
        <v>0</v>
      </c>
      <c r="AB137" s="193">
        <f t="shared" si="51"/>
        <v>5</v>
      </c>
      <c r="AC137" s="193">
        <f t="shared" si="43"/>
        <v>0</v>
      </c>
      <c r="AD137" s="193">
        <f t="shared" si="44"/>
        <v>0</v>
      </c>
    </row>
    <row r="138" spans="2:30" x14ac:dyDescent="0.25">
      <c r="B138" s="285"/>
      <c r="C138" s="286" t="str">
        <f>IF(H138="","",VLOOKUP(H138,Steuerung!$E$11:$G$17,3,FALSE))</f>
        <v/>
      </c>
      <c r="D138" s="287"/>
      <c r="E138" s="288" t="str">
        <f>IF(Stammdaten!$AE$29="2 - Vereinbarte Entgelte",IF(ISNUMBER(D138),IF(YEAR(D138)&lt;Stammdaten!$AE$28,1,IF(YEAR(D138)&gt;Stammdaten!$AE$28,12,MONTH(D138))),""),"")</f>
        <v/>
      </c>
      <c r="F138" s="287"/>
      <c r="G138" s="288" t="str">
        <f>IF(Stammdaten!$AE$29="1 - Vereinnahmte Entgelte",IF(ISNUMBER(F138),IF(YEAR(F138)&lt;Stammdaten!$AE$28,1,IF(YEAR(F138)&gt;Stammdaten!$AE$28,12,MONTH(F138))),""),"")</f>
        <v/>
      </c>
      <c r="H138" s="289"/>
      <c r="I138" s="290"/>
      <c r="J138" s="291"/>
      <c r="K138" s="292" t="str">
        <f t="shared" si="45"/>
        <v/>
      </c>
      <c r="L138" s="293" t="str">
        <f t="shared" si="40"/>
        <v/>
      </c>
      <c r="M138" s="307"/>
      <c r="N138" s="281">
        <f>+IF(Stammdaten!$AE$30="1 - Ja",Einnahmen!I138,Einnahmen!L138)</f>
        <v>0</v>
      </c>
      <c r="O138" s="282" t="str">
        <f>+IF(Stammdaten!$AE$30="1 - Ja",K138,0)</f>
        <v/>
      </c>
      <c r="P138" s="283"/>
      <c r="Q138" s="284" t="str">
        <f t="shared" si="41"/>
        <v/>
      </c>
      <c r="U138" s="193">
        <f t="shared" si="46"/>
        <v>0</v>
      </c>
      <c r="V138" s="193">
        <f t="shared" si="47"/>
        <v>0</v>
      </c>
      <c r="W138" s="193">
        <f t="shared" si="48"/>
        <v>0</v>
      </c>
      <c r="X138" s="193">
        <f t="shared" si="49"/>
        <v>0</v>
      </c>
      <c r="Y138" s="193">
        <f t="shared" si="50"/>
        <v>0</v>
      </c>
      <c r="Z138" s="193"/>
      <c r="AA138" s="193">
        <f t="shared" si="42"/>
        <v>0</v>
      </c>
      <c r="AB138" s="193">
        <f t="shared" si="51"/>
        <v>5</v>
      </c>
      <c r="AC138" s="193">
        <f t="shared" si="43"/>
        <v>0</v>
      </c>
      <c r="AD138" s="193">
        <f t="shared" si="44"/>
        <v>0</v>
      </c>
    </row>
    <row r="139" spans="2:30" x14ac:dyDescent="0.25">
      <c r="B139" s="285"/>
      <c r="C139" s="286" t="str">
        <f>IF(H139="","",VLOOKUP(H139,Steuerung!$E$11:$G$17,3,FALSE))</f>
        <v/>
      </c>
      <c r="D139" s="287"/>
      <c r="E139" s="288" t="str">
        <f>IF(Stammdaten!$AE$29="2 - Vereinbarte Entgelte",IF(ISNUMBER(D139),IF(YEAR(D139)&lt;Stammdaten!$AE$28,1,IF(YEAR(D139)&gt;Stammdaten!$AE$28,12,MONTH(D139))),""),"")</f>
        <v/>
      </c>
      <c r="F139" s="287"/>
      <c r="G139" s="288" t="str">
        <f>IF(Stammdaten!$AE$29="1 - Vereinnahmte Entgelte",IF(ISNUMBER(F139),IF(YEAR(F139)&lt;Stammdaten!$AE$28,1,IF(YEAR(F139)&gt;Stammdaten!$AE$28,12,MONTH(F139))),""),"")</f>
        <v/>
      </c>
      <c r="H139" s="289"/>
      <c r="I139" s="290"/>
      <c r="J139" s="291"/>
      <c r="K139" s="292" t="str">
        <f t="shared" si="45"/>
        <v/>
      </c>
      <c r="L139" s="293" t="str">
        <f t="shared" si="40"/>
        <v/>
      </c>
      <c r="M139" s="307"/>
      <c r="N139" s="281">
        <f>+IF(Stammdaten!$AE$30="1 - Ja",Einnahmen!I139,Einnahmen!L139)</f>
        <v>0</v>
      </c>
      <c r="O139" s="282" t="str">
        <f>+IF(Stammdaten!$AE$30="1 - Ja",K139,0)</f>
        <v/>
      </c>
      <c r="P139" s="283"/>
      <c r="Q139" s="284" t="str">
        <f t="shared" si="41"/>
        <v/>
      </c>
      <c r="U139" s="193">
        <f t="shared" si="46"/>
        <v>0</v>
      </c>
      <c r="V139" s="193">
        <f t="shared" si="47"/>
        <v>0</v>
      </c>
      <c r="W139" s="193">
        <f t="shared" si="48"/>
        <v>0</v>
      </c>
      <c r="X139" s="193">
        <f t="shared" si="49"/>
        <v>0</v>
      </c>
      <c r="Y139" s="193">
        <f t="shared" si="50"/>
        <v>0</v>
      </c>
      <c r="Z139" s="193"/>
      <c r="AA139" s="193">
        <f t="shared" si="42"/>
        <v>0</v>
      </c>
      <c r="AB139" s="193">
        <f t="shared" si="51"/>
        <v>5</v>
      </c>
      <c r="AC139" s="193">
        <f t="shared" si="43"/>
        <v>0</v>
      </c>
      <c r="AD139" s="193">
        <f t="shared" si="44"/>
        <v>0</v>
      </c>
    </row>
    <row r="140" spans="2:30" x14ac:dyDescent="0.25">
      <c r="B140" s="285"/>
      <c r="C140" s="286" t="str">
        <f>IF(H140="","",VLOOKUP(H140,Steuerung!$E$11:$G$17,3,FALSE))</f>
        <v/>
      </c>
      <c r="D140" s="287"/>
      <c r="E140" s="288" t="str">
        <f>IF(Stammdaten!$AE$29="2 - Vereinbarte Entgelte",IF(ISNUMBER(D140),IF(YEAR(D140)&lt;Stammdaten!$AE$28,1,IF(YEAR(D140)&gt;Stammdaten!$AE$28,12,MONTH(D140))),""),"")</f>
        <v/>
      </c>
      <c r="F140" s="287"/>
      <c r="G140" s="288" t="str">
        <f>IF(Stammdaten!$AE$29="1 - Vereinnahmte Entgelte",IF(ISNUMBER(F140),IF(YEAR(F140)&lt;Stammdaten!$AE$28,1,IF(YEAR(F140)&gt;Stammdaten!$AE$28,12,MONTH(F140))),""),"")</f>
        <v/>
      </c>
      <c r="H140" s="289"/>
      <c r="I140" s="290"/>
      <c r="J140" s="291"/>
      <c r="K140" s="292" t="str">
        <f t="shared" si="45"/>
        <v/>
      </c>
      <c r="L140" s="293" t="str">
        <f t="shared" si="40"/>
        <v/>
      </c>
      <c r="M140" s="307"/>
      <c r="N140" s="281">
        <f>+IF(Stammdaten!$AE$30="1 - Ja",Einnahmen!I140,Einnahmen!L140)</f>
        <v>0</v>
      </c>
      <c r="O140" s="282" t="str">
        <f>+IF(Stammdaten!$AE$30="1 - Ja",K140,0)</f>
        <v/>
      </c>
      <c r="P140" s="283"/>
      <c r="Q140" s="284" t="str">
        <f t="shared" si="41"/>
        <v/>
      </c>
      <c r="U140" s="193">
        <f t="shared" si="46"/>
        <v>0</v>
      </c>
      <c r="V140" s="193">
        <f t="shared" si="47"/>
        <v>0</v>
      </c>
      <c r="W140" s="193">
        <f t="shared" si="48"/>
        <v>0</v>
      </c>
      <c r="X140" s="193">
        <f t="shared" si="49"/>
        <v>0</v>
      </c>
      <c r="Y140" s="193">
        <f t="shared" si="50"/>
        <v>0</v>
      </c>
      <c r="Z140" s="193"/>
      <c r="AA140" s="193">
        <f t="shared" si="42"/>
        <v>0</v>
      </c>
      <c r="AB140" s="193">
        <f t="shared" si="51"/>
        <v>5</v>
      </c>
      <c r="AC140" s="193">
        <f t="shared" si="43"/>
        <v>0</v>
      </c>
      <c r="AD140" s="193">
        <f t="shared" si="44"/>
        <v>0</v>
      </c>
    </row>
    <row r="141" spans="2:30" x14ac:dyDescent="0.25">
      <c r="B141" s="285"/>
      <c r="C141" s="286" t="str">
        <f>IF(H141="","",VLOOKUP(H141,Steuerung!$E$11:$G$17,3,FALSE))</f>
        <v/>
      </c>
      <c r="D141" s="287"/>
      <c r="E141" s="288" t="str">
        <f>IF(Stammdaten!$AE$29="2 - Vereinbarte Entgelte",IF(ISNUMBER(D141),IF(YEAR(D141)&lt;Stammdaten!$AE$28,1,IF(YEAR(D141)&gt;Stammdaten!$AE$28,12,MONTH(D141))),""),"")</f>
        <v/>
      </c>
      <c r="F141" s="287"/>
      <c r="G141" s="288" t="str">
        <f>IF(Stammdaten!$AE$29="1 - Vereinnahmte Entgelte",IF(ISNUMBER(F141),IF(YEAR(F141)&lt;Stammdaten!$AE$28,1,IF(YEAR(F141)&gt;Stammdaten!$AE$28,12,MONTH(F141))),""),"")</f>
        <v/>
      </c>
      <c r="H141" s="289"/>
      <c r="I141" s="290"/>
      <c r="J141" s="291"/>
      <c r="K141" s="292" t="str">
        <f t="shared" si="45"/>
        <v/>
      </c>
      <c r="L141" s="293" t="str">
        <f t="shared" si="40"/>
        <v/>
      </c>
      <c r="M141" s="307"/>
      <c r="N141" s="281">
        <f>+IF(Stammdaten!$AE$30="1 - Ja",Einnahmen!I141,Einnahmen!L141)</f>
        <v>0</v>
      </c>
      <c r="O141" s="282" t="str">
        <f>+IF(Stammdaten!$AE$30="1 - Ja",K141,0)</f>
        <v/>
      </c>
      <c r="P141" s="283"/>
      <c r="Q141" s="284" t="str">
        <f t="shared" si="41"/>
        <v/>
      </c>
      <c r="U141" s="193">
        <f t="shared" si="46"/>
        <v>0</v>
      </c>
      <c r="V141" s="193">
        <f t="shared" si="47"/>
        <v>0</v>
      </c>
      <c r="W141" s="193">
        <f t="shared" si="48"/>
        <v>0</v>
      </c>
      <c r="X141" s="193">
        <f t="shared" si="49"/>
        <v>0</v>
      </c>
      <c r="Y141" s="193">
        <f t="shared" si="50"/>
        <v>0</v>
      </c>
      <c r="Z141" s="193"/>
      <c r="AA141" s="193">
        <f t="shared" si="42"/>
        <v>0</v>
      </c>
      <c r="AB141" s="193">
        <f t="shared" si="51"/>
        <v>5</v>
      </c>
      <c r="AC141" s="193">
        <f t="shared" si="43"/>
        <v>0</v>
      </c>
      <c r="AD141" s="193">
        <f t="shared" si="44"/>
        <v>0</v>
      </c>
    </row>
    <row r="142" spans="2:30" x14ac:dyDescent="0.25">
      <c r="B142" s="285"/>
      <c r="C142" s="286" t="str">
        <f>IF(H142="","",VLOOKUP(H142,Steuerung!$E$11:$G$17,3,FALSE))</f>
        <v/>
      </c>
      <c r="D142" s="287"/>
      <c r="E142" s="288" t="str">
        <f>IF(Stammdaten!$AE$29="2 - Vereinbarte Entgelte",IF(ISNUMBER(D142),IF(YEAR(D142)&lt;Stammdaten!$AE$28,1,IF(YEAR(D142)&gt;Stammdaten!$AE$28,12,MONTH(D142))),""),"")</f>
        <v/>
      </c>
      <c r="F142" s="287"/>
      <c r="G142" s="288" t="str">
        <f>IF(Stammdaten!$AE$29="1 - Vereinnahmte Entgelte",IF(ISNUMBER(F142),IF(YEAR(F142)&lt;Stammdaten!$AE$28,1,IF(YEAR(F142)&gt;Stammdaten!$AE$28,12,MONTH(F142))),""),"")</f>
        <v/>
      </c>
      <c r="H142" s="289"/>
      <c r="I142" s="290"/>
      <c r="J142" s="291"/>
      <c r="K142" s="292" t="str">
        <f t="shared" si="45"/>
        <v/>
      </c>
      <c r="L142" s="293" t="str">
        <f t="shared" si="40"/>
        <v/>
      </c>
      <c r="M142" s="307"/>
      <c r="N142" s="281">
        <f>+IF(Stammdaten!$AE$30="1 - Ja",Einnahmen!I142,Einnahmen!L142)</f>
        <v>0</v>
      </c>
      <c r="O142" s="282" t="str">
        <f>+IF(Stammdaten!$AE$30="1 - Ja",K142,0)</f>
        <v/>
      </c>
      <c r="P142" s="283"/>
      <c r="Q142" s="284" t="str">
        <f t="shared" si="41"/>
        <v/>
      </c>
      <c r="U142" s="193">
        <f t="shared" si="46"/>
        <v>0</v>
      </c>
      <c r="V142" s="193">
        <f t="shared" si="47"/>
        <v>0</v>
      </c>
      <c r="W142" s="193">
        <f t="shared" si="48"/>
        <v>0</v>
      </c>
      <c r="X142" s="193">
        <f t="shared" si="49"/>
        <v>0</v>
      </c>
      <c r="Y142" s="193">
        <f t="shared" si="50"/>
        <v>0</v>
      </c>
      <c r="Z142" s="193"/>
      <c r="AA142" s="193">
        <f t="shared" si="42"/>
        <v>0</v>
      </c>
      <c r="AB142" s="193">
        <f t="shared" si="51"/>
        <v>5</v>
      </c>
      <c r="AC142" s="193">
        <f t="shared" si="43"/>
        <v>0</v>
      </c>
      <c r="AD142" s="193">
        <f t="shared" si="44"/>
        <v>0</v>
      </c>
    </row>
    <row r="143" spans="2:30" x14ac:dyDescent="0.25">
      <c r="B143" s="285"/>
      <c r="C143" s="286" t="str">
        <f>IF(H143="","",VLOOKUP(H143,Steuerung!$E$11:$G$17,3,FALSE))</f>
        <v/>
      </c>
      <c r="D143" s="287"/>
      <c r="E143" s="288" t="str">
        <f>IF(Stammdaten!$AE$29="2 - Vereinbarte Entgelte",IF(ISNUMBER(D143),IF(YEAR(D143)&lt;Stammdaten!$AE$28,1,IF(YEAR(D143)&gt;Stammdaten!$AE$28,12,MONTH(D143))),""),"")</f>
        <v/>
      </c>
      <c r="F143" s="287"/>
      <c r="G143" s="288" t="str">
        <f>IF(Stammdaten!$AE$29="1 - Vereinnahmte Entgelte",IF(ISNUMBER(F143),IF(YEAR(F143)&lt;Stammdaten!$AE$28,1,IF(YEAR(F143)&gt;Stammdaten!$AE$28,12,MONTH(F143))),""),"")</f>
        <v/>
      </c>
      <c r="H143" s="289"/>
      <c r="I143" s="290"/>
      <c r="J143" s="291"/>
      <c r="K143" s="292" t="str">
        <f t="shared" si="45"/>
        <v/>
      </c>
      <c r="L143" s="293" t="str">
        <f t="shared" si="40"/>
        <v/>
      </c>
      <c r="M143" s="307"/>
      <c r="N143" s="281">
        <f>+IF(Stammdaten!$AE$30="1 - Ja",Einnahmen!I143,Einnahmen!L143)</f>
        <v>0</v>
      </c>
      <c r="O143" s="282" t="str">
        <f>+IF(Stammdaten!$AE$30="1 - Ja",K143,0)</f>
        <v/>
      </c>
      <c r="P143" s="283"/>
      <c r="Q143" s="284" t="str">
        <f t="shared" si="41"/>
        <v/>
      </c>
      <c r="U143" s="193">
        <f t="shared" si="46"/>
        <v>0</v>
      </c>
      <c r="V143" s="193">
        <f t="shared" si="47"/>
        <v>0</v>
      </c>
      <c r="W143" s="193">
        <f t="shared" si="48"/>
        <v>0</v>
      </c>
      <c r="X143" s="193">
        <f t="shared" si="49"/>
        <v>0</v>
      </c>
      <c r="Y143" s="193">
        <f t="shared" si="50"/>
        <v>0</v>
      </c>
      <c r="Z143" s="193"/>
      <c r="AA143" s="193">
        <f t="shared" si="42"/>
        <v>0</v>
      </c>
      <c r="AB143" s="193">
        <f t="shared" si="51"/>
        <v>5</v>
      </c>
      <c r="AC143" s="193">
        <f t="shared" si="43"/>
        <v>0</v>
      </c>
      <c r="AD143" s="193">
        <f t="shared" si="44"/>
        <v>0</v>
      </c>
    </row>
    <row r="144" spans="2:30" x14ac:dyDescent="0.25">
      <c r="B144" s="285"/>
      <c r="C144" s="286" t="str">
        <f>IF(H144="","",VLOOKUP(H144,Steuerung!$E$11:$G$17,3,FALSE))</f>
        <v/>
      </c>
      <c r="D144" s="287"/>
      <c r="E144" s="288" t="str">
        <f>IF(Stammdaten!$AE$29="2 - Vereinbarte Entgelte",IF(ISNUMBER(D144),IF(YEAR(D144)&lt;Stammdaten!$AE$28,1,IF(YEAR(D144)&gt;Stammdaten!$AE$28,12,MONTH(D144))),""),"")</f>
        <v/>
      </c>
      <c r="F144" s="287"/>
      <c r="G144" s="288" t="str">
        <f>IF(Stammdaten!$AE$29="1 - Vereinnahmte Entgelte",IF(ISNUMBER(F144),IF(YEAR(F144)&lt;Stammdaten!$AE$28,1,IF(YEAR(F144)&gt;Stammdaten!$AE$28,12,MONTH(F144))),""),"")</f>
        <v/>
      </c>
      <c r="H144" s="289"/>
      <c r="I144" s="290"/>
      <c r="J144" s="291"/>
      <c r="K144" s="292" t="str">
        <f t="shared" si="45"/>
        <v/>
      </c>
      <c r="L144" s="293" t="str">
        <f t="shared" si="40"/>
        <v/>
      </c>
      <c r="M144" s="307"/>
      <c r="N144" s="281">
        <f>+IF(Stammdaten!$AE$30="1 - Ja",Einnahmen!I144,Einnahmen!L144)</f>
        <v>0</v>
      </c>
      <c r="O144" s="282" t="str">
        <f>+IF(Stammdaten!$AE$30="1 - Ja",K144,0)</f>
        <v/>
      </c>
      <c r="P144" s="283"/>
      <c r="Q144" s="284" t="str">
        <f t="shared" si="41"/>
        <v/>
      </c>
      <c r="U144" s="193">
        <f t="shared" si="46"/>
        <v>0</v>
      </c>
      <c r="V144" s="193">
        <f t="shared" si="47"/>
        <v>0</v>
      </c>
      <c r="W144" s="193">
        <f t="shared" si="48"/>
        <v>0</v>
      </c>
      <c r="X144" s="193">
        <f t="shared" si="49"/>
        <v>0</v>
      </c>
      <c r="Y144" s="193">
        <f t="shared" si="50"/>
        <v>0</v>
      </c>
      <c r="Z144" s="193"/>
      <c r="AA144" s="193">
        <f t="shared" si="42"/>
        <v>0</v>
      </c>
      <c r="AB144" s="193">
        <f t="shared" si="51"/>
        <v>5</v>
      </c>
      <c r="AC144" s="193">
        <f t="shared" si="43"/>
        <v>0</v>
      </c>
      <c r="AD144" s="193">
        <f t="shared" si="44"/>
        <v>0</v>
      </c>
    </row>
    <row r="145" spans="2:30" x14ac:dyDescent="0.25">
      <c r="B145" s="285"/>
      <c r="C145" s="286" t="str">
        <f>IF(H145="","",VLOOKUP(H145,Steuerung!$E$11:$G$17,3,FALSE))</f>
        <v/>
      </c>
      <c r="D145" s="287"/>
      <c r="E145" s="288" t="str">
        <f>IF(Stammdaten!$AE$29="2 - Vereinbarte Entgelte",IF(ISNUMBER(D145),IF(YEAR(D145)&lt;Stammdaten!$AE$28,1,IF(YEAR(D145)&gt;Stammdaten!$AE$28,12,MONTH(D145))),""),"")</f>
        <v/>
      </c>
      <c r="F145" s="287"/>
      <c r="G145" s="288" t="str">
        <f>IF(Stammdaten!$AE$29="1 - Vereinnahmte Entgelte",IF(ISNUMBER(F145),IF(YEAR(F145)&lt;Stammdaten!$AE$28,1,IF(YEAR(F145)&gt;Stammdaten!$AE$28,12,MONTH(F145))),""),"")</f>
        <v/>
      </c>
      <c r="H145" s="289"/>
      <c r="I145" s="290"/>
      <c r="J145" s="291"/>
      <c r="K145" s="292" t="str">
        <f t="shared" si="45"/>
        <v/>
      </c>
      <c r="L145" s="293" t="str">
        <f t="shared" si="40"/>
        <v/>
      </c>
      <c r="M145" s="307"/>
      <c r="N145" s="281">
        <f>+IF(Stammdaten!$AE$30="1 - Ja",Einnahmen!I145,Einnahmen!L145)</f>
        <v>0</v>
      </c>
      <c r="O145" s="282" t="str">
        <f>+IF(Stammdaten!$AE$30="1 - Ja",K145,0)</f>
        <v/>
      </c>
      <c r="P145" s="283"/>
      <c r="Q145" s="284" t="str">
        <f t="shared" si="41"/>
        <v/>
      </c>
      <c r="U145" s="193">
        <f t="shared" si="46"/>
        <v>0</v>
      </c>
      <c r="V145" s="193">
        <f t="shared" si="47"/>
        <v>0</v>
      </c>
      <c r="W145" s="193">
        <f t="shared" si="48"/>
        <v>0</v>
      </c>
      <c r="X145" s="193">
        <f t="shared" si="49"/>
        <v>0</v>
      </c>
      <c r="Y145" s="193">
        <f t="shared" si="50"/>
        <v>0</v>
      </c>
      <c r="Z145" s="193"/>
      <c r="AA145" s="193">
        <f t="shared" si="42"/>
        <v>0</v>
      </c>
      <c r="AB145" s="193">
        <f t="shared" si="51"/>
        <v>5</v>
      </c>
      <c r="AC145" s="193">
        <f t="shared" si="43"/>
        <v>0</v>
      </c>
      <c r="AD145" s="193">
        <f t="shared" si="44"/>
        <v>0</v>
      </c>
    </row>
    <row r="146" spans="2:30" x14ac:dyDescent="0.25">
      <c r="B146" s="285"/>
      <c r="C146" s="286" t="str">
        <f>IF(H146="","",VLOOKUP(H146,Steuerung!$E$11:$G$17,3,FALSE))</f>
        <v/>
      </c>
      <c r="D146" s="287"/>
      <c r="E146" s="288" t="str">
        <f>IF(Stammdaten!$AE$29="2 - Vereinbarte Entgelte",IF(ISNUMBER(D146),IF(YEAR(D146)&lt;Stammdaten!$AE$28,1,IF(YEAR(D146)&gt;Stammdaten!$AE$28,12,MONTH(D146))),""),"")</f>
        <v/>
      </c>
      <c r="F146" s="287"/>
      <c r="G146" s="288" t="str">
        <f>IF(Stammdaten!$AE$29="1 - Vereinnahmte Entgelte",IF(ISNUMBER(F146),IF(YEAR(F146)&lt;Stammdaten!$AE$28,1,IF(YEAR(F146)&gt;Stammdaten!$AE$28,12,MONTH(F146))),""),"")</f>
        <v/>
      </c>
      <c r="H146" s="289"/>
      <c r="I146" s="290"/>
      <c r="J146" s="291"/>
      <c r="K146" s="292" t="str">
        <f t="shared" si="45"/>
        <v/>
      </c>
      <c r="L146" s="293" t="str">
        <f t="shared" si="40"/>
        <v/>
      </c>
      <c r="M146" s="307"/>
      <c r="N146" s="281">
        <f>+IF(Stammdaten!$AE$30="1 - Ja",Einnahmen!I146,Einnahmen!L146)</f>
        <v>0</v>
      </c>
      <c r="O146" s="282" t="str">
        <f>+IF(Stammdaten!$AE$30="1 - Ja",K146,0)</f>
        <v/>
      </c>
      <c r="P146" s="283"/>
      <c r="Q146" s="284" t="str">
        <f t="shared" si="41"/>
        <v/>
      </c>
      <c r="U146" s="193">
        <f t="shared" si="46"/>
        <v>0</v>
      </c>
      <c r="V146" s="193">
        <f t="shared" si="47"/>
        <v>0</v>
      </c>
      <c r="W146" s="193">
        <f t="shared" si="48"/>
        <v>0</v>
      </c>
      <c r="X146" s="193">
        <f t="shared" si="49"/>
        <v>0</v>
      </c>
      <c r="Y146" s="193">
        <f t="shared" si="50"/>
        <v>0</v>
      </c>
      <c r="Z146" s="193"/>
      <c r="AA146" s="193">
        <f t="shared" si="42"/>
        <v>0</v>
      </c>
      <c r="AB146" s="193">
        <f t="shared" si="51"/>
        <v>5</v>
      </c>
      <c r="AC146" s="193">
        <f t="shared" si="43"/>
        <v>0</v>
      </c>
      <c r="AD146" s="193">
        <f t="shared" si="44"/>
        <v>0</v>
      </c>
    </row>
    <row r="147" spans="2:30" x14ac:dyDescent="0.25">
      <c r="B147" s="285"/>
      <c r="C147" s="286" t="str">
        <f>IF(H147="","",VLOOKUP(H147,Steuerung!$E$11:$G$17,3,FALSE))</f>
        <v/>
      </c>
      <c r="D147" s="287"/>
      <c r="E147" s="288" t="str">
        <f>IF(Stammdaten!$AE$29="2 - Vereinbarte Entgelte",IF(ISNUMBER(D147),IF(YEAR(D147)&lt;Stammdaten!$AE$28,1,IF(YEAR(D147)&gt;Stammdaten!$AE$28,12,MONTH(D147))),""),"")</f>
        <v/>
      </c>
      <c r="F147" s="287"/>
      <c r="G147" s="288" t="str">
        <f>IF(Stammdaten!$AE$29="1 - Vereinnahmte Entgelte",IF(ISNUMBER(F147),IF(YEAR(F147)&lt;Stammdaten!$AE$28,1,IF(YEAR(F147)&gt;Stammdaten!$AE$28,12,MONTH(F147))),""),"")</f>
        <v/>
      </c>
      <c r="H147" s="289"/>
      <c r="I147" s="290"/>
      <c r="J147" s="291"/>
      <c r="K147" s="292" t="str">
        <f t="shared" si="45"/>
        <v/>
      </c>
      <c r="L147" s="293" t="str">
        <f t="shared" si="40"/>
        <v/>
      </c>
      <c r="M147" s="307"/>
      <c r="N147" s="281">
        <f>+IF(Stammdaten!$AE$30="1 - Ja",Einnahmen!I147,Einnahmen!L147)</f>
        <v>0</v>
      </c>
      <c r="O147" s="282" t="str">
        <f>+IF(Stammdaten!$AE$30="1 - Ja",K147,0)</f>
        <v/>
      </c>
      <c r="P147" s="283"/>
      <c r="Q147" s="284" t="str">
        <f t="shared" si="41"/>
        <v/>
      </c>
      <c r="U147" s="193">
        <f t="shared" si="46"/>
        <v>0</v>
      </c>
      <c r="V147" s="193">
        <f t="shared" si="47"/>
        <v>0</v>
      </c>
      <c r="W147" s="193">
        <f t="shared" si="48"/>
        <v>0</v>
      </c>
      <c r="X147" s="193">
        <f t="shared" si="49"/>
        <v>0</v>
      </c>
      <c r="Y147" s="193">
        <f t="shared" si="50"/>
        <v>0</v>
      </c>
      <c r="Z147" s="193"/>
      <c r="AA147" s="193">
        <f t="shared" si="42"/>
        <v>0</v>
      </c>
      <c r="AB147" s="193">
        <f t="shared" si="51"/>
        <v>5</v>
      </c>
      <c r="AC147" s="193">
        <f t="shared" si="43"/>
        <v>0</v>
      </c>
      <c r="AD147" s="193">
        <f t="shared" si="44"/>
        <v>0</v>
      </c>
    </row>
    <row r="148" spans="2:30" x14ac:dyDescent="0.25">
      <c r="B148" s="285"/>
      <c r="C148" s="286" t="str">
        <f>IF(H148="","",VLOOKUP(H148,Steuerung!$E$11:$G$17,3,FALSE))</f>
        <v/>
      </c>
      <c r="D148" s="287"/>
      <c r="E148" s="288" t="str">
        <f>IF(Stammdaten!$AE$29="2 - Vereinbarte Entgelte",IF(ISNUMBER(D148),IF(YEAR(D148)&lt;Stammdaten!$AE$28,1,IF(YEAR(D148)&gt;Stammdaten!$AE$28,12,MONTH(D148))),""),"")</f>
        <v/>
      </c>
      <c r="F148" s="287"/>
      <c r="G148" s="288" t="str">
        <f>IF(Stammdaten!$AE$29="1 - Vereinnahmte Entgelte",IF(ISNUMBER(F148),IF(YEAR(F148)&lt;Stammdaten!$AE$28,1,IF(YEAR(F148)&gt;Stammdaten!$AE$28,12,MONTH(F148))),""),"")</f>
        <v/>
      </c>
      <c r="H148" s="289"/>
      <c r="I148" s="290"/>
      <c r="J148" s="291"/>
      <c r="K148" s="292" t="str">
        <f t="shared" si="45"/>
        <v/>
      </c>
      <c r="L148" s="293" t="str">
        <f t="shared" si="40"/>
        <v/>
      </c>
      <c r="M148" s="307"/>
      <c r="N148" s="281">
        <f>+IF(Stammdaten!$AE$30="1 - Ja",Einnahmen!I148,Einnahmen!L148)</f>
        <v>0</v>
      </c>
      <c r="O148" s="282" t="str">
        <f>+IF(Stammdaten!$AE$30="1 - Ja",K148,0)</f>
        <v/>
      </c>
      <c r="P148" s="283"/>
      <c r="Q148" s="284" t="str">
        <f t="shared" si="41"/>
        <v/>
      </c>
      <c r="U148" s="193">
        <f t="shared" si="46"/>
        <v>0</v>
      </c>
      <c r="V148" s="193">
        <f t="shared" si="47"/>
        <v>0</v>
      </c>
      <c r="W148" s="193">
        <f t="shared" si="48"/>
        <v>0</v>
      </c>
      <c r="X148" s="193">
        <f t="shared" si="49"/>
        <v>0</v>
      </c>
      <c r="Y148" s="193">
        <f t="shared" si="50"/>
        <v>0</v>
      </c>
      <c r="Z148" s="193"/>
      <c r="AA148" s="193">
        <f t="shared" si="42"/>
        <v>0</v>
      </c>
      <c r="AB148" s="193">
        <f t="shared" si="51"/>
        <v>5</v>
      </c>
      <c r="AC148" s="193">
        <f t="shared" si="43"/>
        <v>0</v>
      </c>
      <c r="AD148" s="193">
        <f t="shared" si="44"/>
        <v>0</v>
      </c>
    </row>
    <row r="149" spans="2:30" x14ac:dyDescent="0.25">
      <c r="B149" s="285"/>
      <c r="C149" s="286" t="str">
        <f>IF(H149="","",VLOOKUP(H149,Steuerung!$E$11:$G$17,3,FALSE))</f>
        <v/>
      </c>
      <c r="D149" s="287"/>
      <c r="E149" s="288" t="str">
        <f>IF(Stammdaten!$AE$29="2 - Vereinbarte Entgelte",IF(ISNUMBER(D149),IF(YEAR(D149)&lt;Stammdaten!$AE$28,1,IF(YEAR(D149)&gt;Stammdaten!$AE$28,12,MONTH(D149))),""),"")</f>
        <v/>
      </c>
      <c r="F149" s="287"/>
      <c r="G149" s="288" t="str">
        <f>IF(Stammdaten!$AE$29="1 - Vereinnahmte Entgelte",IF(ISNUMBER(F149),IF(YEAR(F149)&lt;Stammdaten!$AE$28,1,IF(YEAR(F149)&gt;Stammdaten!$AE$28,12,MONTH(F149))),""),"")</f>
        <v/>
      </c>
      <c r="H149" s="289"/>
      <c r="I149" s="290"/>
      <c r="J149" s="291"/>
      <c r="K149" s="292" t="str">
        <f t="shared" si="45"/>
        <v/>
      </c>
      <c r="L149" s="293" t="str">
        <f t="shared" si="40"/>
        <v/>
      </c>
      <c r="M149" s="307"/>
      <c r="N149" s="281">
        <f>+IF(Stammdaten!$AE$30="1 - Ja",Einnahmen!I149,Einnahmen!L149)</f>
        <v>0</v>
      </c>
      <c r="O149" s="282" t="str">
        <f>+IF(Stammdaten!$AE$30="1 - Ja",K149,0)</f>
        <v/>
      </c>
      <c r="P149" s="283"/>
      <c r="Q149" s="284" t="str">
        <f t="shared" si="41"/>
        <v/>
      </c>
      <c r="U149" s="193">
        <f t="shared" si="46"/>
        <v>0</v>
      </c>
      <c r="V149" s="193">
        <f t="shared" si="47"/>
        <v>0</v>
      </c>
      <c r="W149" s="193">
        <f t="shared" si="48"/>
        <v>0</v>
      </c>
      <c r="X149" s="193">
        <f t="shared" si="49"/>
        <v>0</v>
      </c>
      <c r="Y149" s="193">
        <f t="shared" si="50"/>
        <v>0</v>
      </c>
      <c r="Z149" s="193"/>
      <c r="AA149" s="193">
        <f t="shared" si="42"/>
        <v>0</v>
      </c>
      <c r="AB149" s="193">
        <f t="shared" si="51"/>
        <v>5</v>
      </c>
      <c r="AC149" s="193">
        <f t="shared" si="43"/>
        <v>0</v>
      </c>
      <c r="AD149" s="193">
        <f t="shared" si="44"/>
        <v>0</v>
      </c>
    </row>
    <row r="150" spans="2:30" x14ac:dyDescent="0.25">
      <c r="B150" s="285"/>
      <c r="C150" s="286" t="str">
        <f>IF(H150="","",VLOOKUP(H150,Steuerung!$E$11:$G$17,3,FALSE))</f>
        <v/>
      </c>
      <c r="D150" s="287"/>
      <c r="E150" s="288" t="str">
        <f>IF(Stammdaten!$AE$29="2 - Vereinbarte Entgelte",IF(ISNUMBER(D150),IF(YEAR(D150)&lt;Stammdaten!$AE$28,1,IF(YEAR(D150)&gt;Stammdaten!$AE$28,12,MONTH(D150))),""),"")</f>
        <v/>
      </c>
      <c r="F150" s="287"/>
      <c r="G150" s="288" t="str">
        <f>IF(Stammdaten!$AE$29="1 - Vereinnahmte Entgelte",IF(ISNUMBER(F150),IF(YEAR(F150)&lt;Stammdaten!$AE$28,1,IF(YEAR(F150)&gt;Stammdaten!$AE$28,12,MONTH(F150))),""),"")</f>
        <v/>
      </c>
      <c r="H150" s="289"/>
      <c r="I150" s="290"/>
      <c r="J150" s="291"/>
      <c r="K150" s="292" t="str">
        <f t="shared" si="45"/>
        <v/>
      </c>
      <c r="L150" s="293" t="str">
        <f t="shared" si="40"/>
        <v/>
      </c>
      <c r="M150" s="307"/>
      <c r="N150" s="281">
        <f>+IF(Stammdaten!$AE$30="1 - Ja",Einnahmen!I150,Einnahmen!L150)</f>
        <v>0</v>
      </c>
      <c r="O150" s="282" t="str">
        <f>+IF(Stammdaten!$AE$30="1 - Ja",K150,0)</f>
        <v/>
      </c>
      <c r="P150" s="283"/>
      <c r="Q150" s="284" t="str">
        <f t="shared" si="41"/>
        <v/>
      </c>
      <c r="U150" s="193">
        <f t="shared" si="46"/>
        <v>0</v>
      </c>
      <c r="V150" s="193">
        <f t="shared" si="47"/>
        <v>0</v>
      </c>
      <c r="W150" s="193">
        <f t="shared" si="48"/>
        <v>0</v>
      </c>
      <c r="X150" s="193">
        <f t="shared" si="49"/>
        <v>0</v>
      </c>
      <c r="Y150" s="193">
        <f t="shared" si="50"/>
        <v>0</v>
      </c>
      <c r="Z150" s="193"/>
      <c r="AA150" s="193">
        <f t="shared" si="42"/>
        <v>0</v>
      </c>
      <c r="AB150" s="193">
        <f t="shared" si="51"/>
        <v>5</v>
      </c>
      <c r="AC150" s="193">
        <f t="shared" si="43"/>
        <v>0</v>
      </c>
      <c r="AD150" s="193">
        <f t="shared" si="44"/>
        <v>0</v>
      </c>
    </row>
    <row r="151" spans="2:30" x14ac:dyDescent="0.25">
      <c r="B151" s="285"/>
      <c r="C151" s="286" t="str">
        <f>IF(H151="","",VLOOKUP(H151,Steuerung!$E$11:$G$17,3,FALSE))</f>
        <v/>
      </c>
      <c r="D151" s="287"/>
      <c r="E151" s="288" t="str">
        <f>IF(Stammdaten!$AE$29="2 - Vereinbarte Entgelte",IF(ISNUMBER(D151),IF(YEAR(D151)&lt;Stammdaten!$AE$28,1,IF(YEAR(D151)&gt;Stammdaten!$AE$28,12,MONTH(D151))),""),"")</f>
        <v/>
      </c>
      <c r="F151" s="287"/>
      <c r="G151" s="288" t="str">
        <f>IF(Stammdaten!$AE$29="1 - Vereinnahmte Entgelte",IF(ISNUMBER(F151),IF(YEAR(F151)&lt;Stammdaten!$AE$28,1,IF(YEAR(F151)&gt;Stammdaten!$AE$28,12,MONTH(F151))),""),"")</f>
        <v/>
      </c>
      <c r="H151" s="289"/>
      <c r="I151" s="290"/>
      <c r="J151" s="291"/>
      <c r="K151" s="292" t="str">
        <f t="shared" si="45"/>
        <v/>
      </c>
      <c r="L151" s="293" t="str">
        <f t="shared" si="40"/>
        <v/>
      </c>
      <c r="M151" s="307"/>
      <c r="N151" s="281">
        <f>+IF(Stammdaten!$AE$30="1 - Ja",Einnahmen!I151,Einnahmen!L151)</f>
        <v>0</v>
      </c>
      <c r="O151" s="282" t="str">
        <f>+IF(Stammdaten!$AE$30="1 - Ja",K151,0)</f>
        <v/>
      </c>
      <c r="P151" s="283"/>
      <c r="Q151" s="284" t="str">
        <f t="shared" si="41"/>
        <v/>
      </c>
      <c r="U151" s="193">
        <f t="shared" si="46"/>
        <v>0</v>
      </c>
      <c r="V151" s="193">
        <f t="shared" si="47"/>
        <v>0</v>
      </c>
      <c r="W151" s="193">
        <f t="shared" si="48"/>
        <v>0</v>
      </c>
      <c r="X151" s="193">
        <f t="shared" si="49"/>
        <v>0</v>
      </c>
      <c r="Y151" s="193">
        <f t="shared" si="50"/>
        <v>0</v>
      </c>
      <c r="Z151" s="193"/>
      <c r="AA151" s="193">
        <f t="shared" si="42"/>
        <v>0</v>
      </c>
      <c r="AB151" s="193">
        <f t="shared" si="51"/>
        <v>5</v>
      </c>
      <c r="AC151" s="193">
        <f t="shared" si="43"/>
        <v>0</v>
      </c>
      <c r="AD151" s="193">
        <f t="shared" si="44"/>
        <v>0</v>
      </c>
    </row>
    <row r="152" spans="2:30" x14ac:dyDescent="0.25">
      <c r="B152" s="285"/>
      <c r="C152" s="286" t="str">
        <f>IF(H152="","",VLOOKUP(H152,Steuerung!$E$11:$G$17,3,FALSE))</f>
        <v/>
      </c>
      <c r="D152" s="287"/>
      <c r="E152" s="288" t="str">
        <f>IF(Stammdaten!$AE$29="2 - Vereinbarte Entgelte",IF(ISNUMBER(D152),IF(YEAR(D152)&lt;Stammdaten!$AE$28,1,IF(YEAR(D152)&gt;Stammdaten!$AE$28,12,MONTH(D152))),""),"")</f>
        <v/>
      </c>
      <c r="F152" s="287"/>
      <c r="G152" s="288" t="str">
        <f>IF(Stammdaten!$AE$29="1 - Vereinnahmte Entgelte",IF(ISNUMBER(F152),IF(YEAR(F152)&lt;Stammdaten!$AE$28,1,IF(YEAR(F152)&gt;Stammdaten!$AE$28,12,MONTH(F152))),""),"")</f>
        <v/>
      </c>
      <c r="H152" s="289"/>
      <c r="I152" s="290"/>
      <c r="J152" s="291"/>
      <c r="K152" s="292" t="str">
        <f t="shared" si="45"/>
        <v/>
      </c>
      <c r="L152" s="293" t="str">
        <f t="shared" si="40"/>
        <v/>
      </c>
      <c r="M152" s="307"/>
      <c r="N152" s="281">
        <f>+IF(Stammdaten!$AE$30="1 - Ja",Einnahmen!I152,Einnahmen!L152)</f>
        <v>0</v>
      </c>
      <c r="O152" s="282" t="str">
        <f>+IF(Stammdaten!$AE$30="1 - Ja",K152,0)</f>
        <v/>
      </c>
      <c r="P152" s="283"/>
      <c r="Q152" s="284" t="str">
        <f t="shared" si="41"/>
        <v/>
      </c>
      <c r="U152" s="193">
        <f t="shared" si="46"/>
        <v>0</v>
      </c>
      <c r="V152" s="193">
        <f t="shared" si="47"/>
        <v>0</v>
      </c>
      <c r="W152" s="193">
        <f t="shared" si="48"/>
        <v>0</v>
      </c>
      <c r="X152" s="193">
        <f t="shared" si="49"/>
        <v>0</v>
      </c>
      <c r="Y152" s="193">
        <f t="shared" si="50"/>
        <v>0</v>
      </c>
      <c r="Z152" s="193"/>
      <c r="AA152" s="193">
        <f t="shared" si="42"/>
        <v>0</v>
      </c>
      <c r="AB152" s="193">
        <f t="shared" si="51"/>
        <v>5</v>
      </c>
      <c r="AC152" s="193">
        <f t="shared" si="43"/>
        <v>0</v>
      </c>
      <c r="AD152" s="193">
        <f t="shared" si="44"/>
        <v>0</v>
      </c>
    </row>
    <row r="153" spans="2:30" x14ac:dyDescent="0.25">
      <c r="B153" s="285"/>
      <c r="C153" s="286" t="str">
        <f>IF(H153="","",VLOOKUP(H153,Steuerung!$E$11:$G$17,3,FALSE))</f>
        <v/>
      </c>
      <c r="D153" s="287"/>
      <c r="E153" s="288" t="str">
        <f>IF(Stammdaten!$AE$29="2 - Vereinbarte Entgelte",IF(ISNUMBER(D153),IF(YEAR(D153)&lt;Stammdaten!$AE$28,1,IF(YEAR(D153)&gt;Stammdaten!$AE$28,12,MONTH(D153))),""),"")</f>
        <v/>
      </c>
      <c r="F153" s="287"/>
      <c r="G153" s="288" t="str">
        <f>IF(Stammdaten!$AE$29="1 - Vereinnahmte Entgelte",IF(ISNUMBER(F153),IF(YEAR(F153)&lt;Stammdaten!$AE$28,1,IF(YEAR(F153)&gt;Stammdaten!$AE$28,12,MONTH(F153))),""),"")</f>
        <v/>
      </c>
      <c r="H153" s="289"/>
      <c r="I153" s="290"/>
      <c r="J153" s="291"/>
      <c r="K153" s="292" t="str">
        <f t="shared" si="45"/>
        <v/>
      </c>
      <c r="L153" s="293" t="str">
        <f t="shared" si="40"/>
        <v/>
      </c>
      <c r="M153" s="307"/>
      <c r="N153" s="281">
        <f>+IF(Stammdaten!$AE$30="1 - Ja",Einnahmen!I153,Einnahmen!L153)</f>
        <v>0</v>
      </c>
      <c r="O153" s="282" t="str">
        <f>+IF(Stammdaten!$AE$30="1 - Ja",K153,0)</f>
        <v/>
      </c>
      <c r="P153" s="283"/>
      <c r="Q153" s="284" t="str">
        <f t="shared" si="41"/>
        <v/>
      </c>
      <c r="U153" s="193">
        <f t="shared" si="46"/>
        <v>0</v>
      </c>
      <c r="V153" s="193">
        <f t="shared" si="47"/>
        <v>0</v>
      </c>
      <c r="W153" s="193">
        <f t="shared" si="48"/>
        <v>0</v>
      </c>
      <c r="X153" s="193">
        <f t="shared" si="49"/>
        <v>0</v>
      </c>
      <c r="Y153" s="193">
        <f t="shared" si="50"/>
        <v>0</v>
      </c>
      <c r="Z153" s="193"/>
      <c r="AA153" s="193">
        <f t="shared" si="42"/>
        <v>0</v>
      </c>
      <c r="AB153" s="193">
        <f t="shared" si="51"/>
        <v>5</v>
      </c>
      <c r="AC153" s="193">
        <f t="shared" si="43"/>
        <v>0</v>
      </c>
      <c r="AD153" s="193">
        <f t="shared" si="44"/>
        <v>0</v>
      </c>
    </row>
    <row r="154" spans="2:30" x14ac:dyDescent="0.25">
      <c r="B154" s="285"/>
      <c r="C154" s="286" t="str">
        <f>IF(H154="","",VLOOKUP(H154,Steuerung!$E$11:$G$17,3,FALSE))</f>
        <v/>
      </c>
      <c r="D154" s="287"/>
      <c r="E154" s="288" t="str">
        <f>IF(Stammdaten!$AE$29="2 - Vereinbarte Entgelte",IF(ISNUMBER(D154),IF(YEAR(D154)&lt;Stammdaten!$AE$28,1,IF(YEAR(D154)&gt;Stammdaten!$AE$28,12,MONTH(D154))),""),"")</f>
        <v/>
      </c>
      <c r="F154" s="287"/>
      <c r="G154" s="288" t="str">
        <f>IF(Stammdaten!$AE$29="1 - Vereinnahmte Entgelte",IF(ISNUMBER(F154),IF(YEAR(F154)&lt;Stammdaten!$AE$28,1,IF(YEAR(F154)&gt;Stammdaten!$AE$28,12,MONTH(F154))),""),"")</f>
        <v/>
      </c>
      <c r="H154" s="289"/>
      <c r="I154" s="290"/>
      <c r="J154" s="291"/>
      <c r="K154" s="292" t="str">
        <f t="shared" si="45"/>
        <v/>
      </c>
      <c r="L154" s="293" t="str">
        <f t="shared" si="40"/>
        <v/>
      </c>
      <c r="M154" s="307"/>
      <c r="N154" s="281">
        <f>+IF(Stammdaten!$AE$30="1 - Ja",Einnahmen!I154,Einnahmen!L154)</f>
        <v>0</v>
      </c>
      <c r="O154" s="282" t="str">
        <f>+IF(Stammdaten!$AE$30="1 - Ja",K154,0)</f>
        <v/>
      </c>
      <c r="P154" s="283"/>
      <c r="Q154" s="284" t="str">
        <f t="shared" si="41"/>
        <v/>
      </c>
      <c r="U154" s="193">
        <f t="shared" si="46"/>
        <v>0</v>
      </c>
      <c r="V154" s="193">
        <f t="shared" si="47"/>
        <v>0</v>
      </c>
      <c r="W154" s="193">
        <f t="shared" si="48"/>
        <v>0</v>
      </c>
      <c r="X154" s="193">
        <f t="shared" si="49"/>
        <v>0</v>
      </c>
      <c r="Y154" s="193">
        <f t="shared" si="50"/>
        <v>0</v>
      </c>
      <c r="Z154" s="193"/>
      <c r="AA154" s="193">
        <f t="shared" si="42"/>
        <v>0</v>
      </c>
      <c r="AB154" s="193">
        <f t="shared" si="51"/>
        <v>5</v>
      </c>
      <c r="AC154" s="193">
        <f t="shared" si="43"/>
        <v>0</v>
      </c>
      <c r="AD154" s="193">
        <f t="shared" si="44"/>
        <v>0</v>
      </c>
    </row>
    <row r="155" spans="2:30" x14ac:dyDescent="0.25">
      <c r="B155" s="285"/>
      <c r="C155" s="286" t="str">
        <f>IF(H155="","",VLOOKUP(H155,Steuerung!$E$11:$G$17,3,FALSE))</f>
        <v/>
      </c>
      <c r="D155" s="287"/>
      <c r="E155" s="288" t="str">
        <f>IF(Stammdaten!$AE$29="2 - Vereinbarte Entgelte",IF(ISNUMBER(D155),IF(YEAR(D155)&lt;Stammdaten!$AE$28,1,IF(YEAR(D155)&gt;Stammdaten!$AE$28,12,MONTH(D155))),""),"")</f>
        <v/>
      </c>
      <c r="F155" s="287"/>
      <c r="G155" s="288" t="str">
        <f>IF(Stammdaten!$AE$29="1 - Vereinnahmte Entgelte",IF(ISNUMBER(F155),IF(YEAR(F155)&lt;Stammdaten!$AE$28,1,IF(YEAR(F155)&gt;Stammdaten!$AE$28,12,MONTH(F155))),""),"")</f>
        <v/>
      </c>
      <c r="H155" s="289"/>
      <c r="I155" s="290"/>
      <c r="J155" s="291"/>
      <c r="K155" s="292" t="str">
        <f t="shared" si="45"/>
        <v/>
      </c>
      <c r="L155" s="293" t="str">
        <f t="shared" si="40"/>
        <v/>
      </c>
      <c r="M155" s="307"/>
      <c r="N155" s="281">
        <f>+IF(Stammdaten!$AE$30="1 - Ja",Einnahmen!I155,Einnahmen!L155)</f>
        <v>0</v>
      </c>
      <c r="O155" s="282" t="str">
        <f>+IF(Stammdaten!$AE$30="1 - Ja",K155,0)</f>
        <v/>
      </c>
      <c r="P155" s="283"/>
      <c r="Q155" s="284" t="str">
        <f t="shared" si="41"/>
        <v/>
      </c>
      <c r="U155" s="193">
        <f t="shared" si="46"/>
        <v>0</v>
      </c>
      <c r="V155" s="193">
        <f t="shared" si="47"/>
        <v>0</v>
      </c>
      <c r="W155" s="193">
        <f t="shared" si="48"/>
        <v>0</v>
      </c>
      <c r="X155" s="193">
        <f t="shared" si="49"/>
        <v>0</v>
      </c>
      <c r="Y155" s="193">
        <f t="shared" si="50"/>
        <v>0</v>
      </c>
      <c r="Z155" s="193"/>
      <c r="AA155" s="193">
        <f t="shared" si="42"/>
        <v>0</v>
      </c>
      <c r="AB155" s="193">
        <f t="shared" si="51"/>
        <v>5</v>
      </c>
      <c r="AC155" s="193">
        <f t="shared" si="43"/>
        <v>0</v>
      </c>
      <c r="AD155" s="193">
        <f t="shared" si="44"/>
        <v>0</v>
      </c>
    </row>
    <row r="156" spans="2:30" x14ac:dyDescent="0.25">
      <c r="B156" s="285"/>
      <c r="C156" s="286" t="str">
        <f>IF(H156="","",VLOOKUP(H156,Steuerung!$E$11:$G$17,3,FALSE))</f>
        <v/>
      </c>
      <c r="D156" s="287"/>
      <c r="E156" s="288" t="str">
        <f>IF(Stammdaten!$AE$29="2 - Vereinbarte Entgelte",IF(ISNUMBER(D156),IF(YEAR(D156)&lt;Stammdaten!$AE$28,1,IF(YEAR(D156)&gt;Stammdaten!$AE$28,12,MONTH(D156))),""),"")</f>
        <v/>
      </c>
      <c r="F156" s="287"/>
      <c r="G156" s="288" t="str">
        <f>IF(Stammdaten!$AE$29="1 - Vereinnahmte Entgelte",IF(ISNUMBER(F156),IF(YEAR(F156)&lt;Stammdaten!$AE$28,1,IF(YEAR(F156)&gt;Stammdaten!$AE$28,12,MONTH(F156))),""),"")</f>
        <v/>
      </c>
      <c r="H156" s="289"/>
      <c r="I156" s="290"/>
      <c r="J156" s="291"/>
      <c r="K156" s="292" t="str">
        <f t="shared" si="45"/>
        <v/>
      </c>
      <c r="L156" s="293" t="str">
        <f t="shared" si="40"/>
        <v/>
      </c>
      <c r="M156" s="307"/>
      <c r="N156" s="281">
        <f>+IF(Stammdaten!$AE$30="1 - Ja",Einnahmen!I156,Einnahmen!L156)</f>
        <v>0</v>
      </c>
      <c r="O156" s="282" t="str">
        <f>+IF(Stammdaten!$AE$30="1 - Ja",K156,0)</f>
        <v/>
      </c>
      <c r="P156" s="283"/>
      <c r="Q156" s="284" t="str">
        <f t="shared" si="41"/>
        <v/>
      </c>
      <c r="U156" s="193">
        <f t="shared" si="46"/>
        <v>0</v>
      </c>
      <c r="V156" s="193">
        <f t="shared" si="47"/>
        <v>0</v>
      </c>
      <c r="W156" s="193">
        <f t="shared" si="48"/>
        <v>0</v>
      </c>
      <c r="X156" s="193">
        <f t="shared" si="49"/>
        <v>0</v>
      </c>
      <c r="Y156" s="193">
        <f t="shared" si="50"/>
        <v>0</v>
      </c>
      <c r="Z156" s="193"/>
      <c r="AA156" s="193">
        <f t="shared" si="42"/>
        <v>0</v>
      </c>
      <c r="AB156" s="193">
        <f t="shared" si="51"/>
        <v>5</v>
      </c>
      <c r="AC156" s="193">
        <f t="shared" si="43"/>
        <v>0</v>
      </c>
      <c r="AD156" s="193">
        <f t="shared" si="44"/>
        <v>0</v>
      </c>
    </row>
    <row r="157" spans="2:30" x14ac:dyDescent="0.25">
      <c r="B157" s="285"/>
      <c r="C157" s="286" t="str">
        <f>IF(H157="","",VLOOKUP(H157,Steuerung!$E$11:$G$17,3,FALSE))</f>
        <v/>
      </c>
      <c r="D157" s="287"/>
      <c r="E157" s="288" t="str">
        <f>IF(Stammdaten!$AE$29="2 - Vereinbarte Entgelte",IF(ISNUMBER(D157),IF(YEAR(D157)&lt;Stammdaten!$AE$28,1,IF(YEAR(D157)&gt;Stammdaten!$AE$28,12,MONTH(D157))),""),"")</f>
        <v/>
      </c>
      <c r="F157" s="287"/>
      <c r="G157" s="288" t="str">
        <f>IF(Stammdaten!$AE$29="1 - Vereinnahmte Entgelte",IF(ISNUMBER(F157),IF(YEAR(F157)&lt;Stammdaten!$AE$28,1,IF(YEAR(F157)&gt;Stammdaten!$AE$28,12,MONTH(F157))),""),"")</f>
        <v/>
      </c>
      <c r="H157" s="289"/>
      <c r="I157" s="290"/>
      <c r="J157" s="291"/>
      <c r="K157" s="292" t="str">
        <f t="shared" si="45"/>
        <v/>
      </c>
      <c r="L157" s="293" t="str">
        <f t="shared" si="40"/>
        <v/>
      </c>
      <c r="M157" s="307"/>
      <c r="N157" s="281">
        <f>+IF(Stammdaten!$AE$30="1 - Ja",Einnahmen!I157,Einnahmen!L157)</f>
        <v>0</v>
      </c>
      <c r="O157" s="282" t="str">
        <f>+IF(Stammdaten!$AE$30="1 - Ja",K157,0)</f>
        <v/>
      </c>
      <c r="P157" s="283"/>
      <c r="Q157" s="284" t="str">
        <f t="shared" si="41"/>
        <v/>
      </c>
      <c r="U157" s="193">
        <f t="shared" si="46"/>
        <v>0</v>
      </c>
      <c r="V157" s="193">
        <f t="shared" si="47"/>
        <v>0</v>
      </c>
      <c r="W157" s="193">
        <f t="shared" si="48"/>
        <v>0</v>
      </c>
      <c r="X157" s="193">
        <f t="shared" si="49"/>
        <v>0</v>
      </c>
      <c r="Y157" s="193">
        <f t="shared" si="50"/>
        <v>0</v>
      </c>
      <c r="Z157" s="193"/>
      <c r="AA157" s="193">
        <f t="shared" si="42"/>
        <v>0</v>
      </c>
      <c r="AB157" s="193">
        <f t="shared" si="51"/>
        <v>5</v>
      </c>
      <c r="AC157" s="193">
        <f t="shared" si="43"/>
        <v>0</v>
      </c>
      <c r="AD157" s="193">
        <f t="shared" si="44"/>
        <v>0</v>
      </c>
    </row>
    <row r="158" spans="2:30" x14ac:dyDescent="0.25">
      <c r="B158" s="285"/>
      <c r="C158" s="286" t="str">
        <f>IF(H158="","",VLOOKUP(H158,Steuerung!$E$11:$G$17,3,FALSE))</f>
        <v/>
      </c>
      <c r="D158" s="287"/>
      <c r="E158" s="288" t="str">
        <f>IF(Stammdaten!$AE$29="2 - Vereinbarte Entgelte",IF(ISNUMBER(D158),IF(YEAR(D158)&lt;Stammdaten!$AE$28,1,IF(YEAR(D158)&gt;Stammdaten!$AE$28,12,MONTH(D158))),""),"")</f>
        <v/>
      </c>
      <c r="F158" s="287"/>
      <c r="G158" s="288" t="str">
        <f>IF(Stammdaten!$AE$29="1 - Vereinnahmte Entgelte",IF(ISNUMBER(F158),IF(YEAR(F158)&lt;Stammdaten!$AE$28,1,IF(YEAR(F158)&gt;Stammdaten!$AE$28,12,MONTH(F158))),""),"")</f>
        <v/>
      </c>
      <c r="H158" s="289"/>
      <c r="I158" s="290"/>
      <c r="J158" s="291"/>
      <c r="K158" s="292" t="str">
        <f t="shared" si="45"/>
        <v/>
      </c>
      <c r="L158" s="293" t="str">
        <f t="shared" si="40"/>
        <v/>
      </c>
      <c r="M158" s="307"/>
      <c r="N158" s="281">
        <f>+IF(Stammdaten!$AE$30="1 - Ja",Einnahmen!I158,Einnahmen!L158)</f>
        <v>0</v>
      </c>
      <c r="O158" s="282" t="str">
        <f>+IF(Stammdaten!$AE$30="1 - Ja",K158,0)</f>
        <v/>
      </c>
      <c r="P158" s="283"/>
      <c r="Q158" s="284" t="str">
        <f t="shared" si="41"/>
        <v/>
      </c>
      <c r="U158" s="193">
        <f t="shared" si="46"/>
        <v>0</v>
      </c>
      <c r="V158" s="193">
        <f t="shared" si="47"/>
        <v>0</v>
      </c>
      <c r="W158" s="193">
        <f t="shared" si="48"/>
        <v>0</v>
      </c>
      <c r="X158" s="193">
        <f t="shared" si="49"/>
        <v>0</v>
      </c>
      <c r="Y158" s="193">
        <f t="shared" si="50"/>
        <v>0</v>
      </c>
      <c r="Z158" s="193"/>
      <c r="AA158" s="193">
        <f t="shared" si="42"/>
        <v>0</v>
      </c>
      <c r="AB158" s="193">
        <f t="shared" si="51"/>
        <v>5</v>
      </c>
      <c r="AC158" s="193">
        <f t="shared" si="43"/>
        <v>0</v>
      </c>
      <c r="AD158" s="193">
        <f t="shared" si="44"/>
        <v>0</v>
      </c>
    </row>
    <row r="159" spans="2:30" x14ac:dyDescent="0.25">
      <c r="B159" s="285"/>
      <c r="C159" s="286" t="str">
        <f>IF(H159="","",VLOOKUP(H159,Steuerung!$E$11:$G$17,3,FALSE))</f>
        <v/>
      </c>
      <c r="D159" s="287"/>
      <c r="E159" s="288" t="str">
        <f>IF(Stammdaten!$AE$29="2 - Vereinbarte Entgelte",IF(ISNUMBER(D159),IF(YEAR(D159)&lt;Stammdaten!$AE$28,1,IF(YEAR(D159)&gt;Stammdaten!$AE$28,12,MONTH(D159))),""),"")</f>
        <v/>
      </c>
      <c r="F159" s="287"/>
      <c r="G159" s="288" t="str">
        <f>IF(Stammdaten!$AE$29="1 - Vereinnahmte Entgelte",IF(ISNUMBER(F159),IF(YEAR(F159)&lt;Stammdaten!$AE$28,1,IF(YEAR(F159)&gt;Stammdaten!$AE$28,12,MONTH(F159))),""),"")</f>
        <v/>
      </c>
      <c r="H159" s="289"/>
      <c r="I159" s="290"/>
      <c r="J159" s="291"/>
      <c r="K159" s="292" t="str">
        <f t="shared" si="45"/>
        <v/>
      </c>
      <c r="L159" s="293" t="str">
        <f t="shared" si="40"/>
        <v/>
      </c>
      <c r="M159" s="307"/>
      <c r="N159" s="281">
        <f>+IF(Stammdaten!$AE$30="1 - Ja",Einnahmen!I159,Einnahmen!L159)</f>
        <v>0</v>
      </c>
      <c r="O159" s="282" t="str">
        <f>+IF(Stammdaten!$AE$30="1 - Ja",K159,0)</f>
        <v/>
      </c>
      <c r="P159" s="283"/>
      <c r="Q159" s="284" t="str">
        <f t="shared" si="41"/>
        <v/>
      </c>
      <c r="U159" s="193">
        <f t="shared" si="46"/>
        <v>0</v>
      </c>
      <c r="V159" s="193">
        <f t="shared" si="47"/>
        <v>0</v>
      </c>
      <c r="W159" s="193">
        <f t="shared" si="48"/>
        <v>0</v>
      </c>
      <c r="X159" s="193">
        <f t="shared" si="49"/>
        <v>0</v>
      </c>
      <c r="Y159" s="193">
        <f t="shared" si="50"/>
        <v>0</v>
      </c>
      <c r="Z159" s="193"/>
      <c r="AA159" s="193">
        <f t="shared" si="42"/>
        <v>0</v>
      </c>
      <c r="AB159" s="193">
        <f t="shared" si="51"/>
        <v>5</v>
      </c>
      <c r="AC159" s="193">
        <f t="shared" si="43"/>
        <v>0</v>
      </c>
      <c r="AD159" s="193">
        <f t="shared" si="44"/>
        <v>0</v>
      </c>
    </row>
    <row r="160" spans="2:30" x14ac:dyDescent="0.25">
      <c r="B160" s="285"/>
      <c r="C160" s="286" t="str">
        <f>IF(H160="","",VLOOKUP(H160,Steuerung!$E$11:$G$17,3,FALSE))</f>
        <v/>
      </c>
      <c r="D160" s="287"/>
      <c r="E160" s="288" t="str">
        <f>IF(Stammdaten!$AE$29="2 - Vereinbarte Entgelte",IF(ISNUMBER(D160),IF(YEAR(D160)&lt;Stammdaten!$AE$28,1,IF(YEAR(D160)&gt;Stammdaten!$AE$28,12,MONTH(D160))),""),"")</f>
        <v/>
      </c>
      <c r="F160" s="287"/>
      <c r="G160" s="288" t="str">
        <f>IF(Stammdaten!$AE$29="1 - Vereinnahmte Entgelte",IF(ISNUMBER(F160),IF(YEAR(F160)&lt;Stammdaten!$AE$28,1,IF(YEAR(F160)&gt;Stammdaten!$AE$28,12,MONTH(F160))),""),"")</f>
        <v/>
      </c>
      <c r="H160" s="289"/>
      <c r="I160" s="290"/>
      <c r="J160" s="291"/>
      <c r="K160" s="292" t="str">
        <f t="shared" si="45"/>
        <v/>
      </c>
      <c r="L160" s="293" t="str">
        <f t="shared" si="40"/>
        <v/>
      </c>
      <c r="M160" s="307"/>
      <c r="N160" s="281">
        <f>+IF(Stammdaten!$AE$30="1 - Ja",Einnahmen!I160,Einnahmen!L160)</f>
        <v>0</v>
      </c>
      <c r="O160" s="282" t="str">
        <f>+IF(Stammdaten!$AE$30="1 - Ja",K160,0)</f>
        <v/>
      </c>
      <c r="P160" s="283"/>
      <c r="Q160" s="284" t="str">
        <f t="shared" si="41"/>
        <v/>
      </c>
      <c r="U160" s="193">
        <f t="shared" si="46"/>
        <v>0</v>
      </c>
      <c r="V160" s="193">
        <f t="shared" si="47"/>
        <v>0</v>
      </c>
      <c r="W160" s="193">
        <f t="shared" si="48"/>
        <v>0</v>
      </c>
      <c r="X160" s="193">
        <f t="shared" si="49"/>
        <v>0</v>
      </c>
      <c r="Y160" s="193">
        <f t="shared" si="50"/>
        <v>0</v>
      </c>
      <c r="Z160" s="193"/>
      <c r="AA160" s="193">
        <f t="shared" si="42"/>
        <v>0</v>
      </c>
      <c r="AB160" s="193">
        <f t="shared" si="51"/>
        <v>5</v>
      </c>
      <c r="AC160" s="193">
        <f t="shared" si="43"/>
        <v>0</v>
      </c>
      <c r="AD160" s="193">
        <f t="shared" si="44"/>
        <v>0</v>
      </c>
    </row>
    <row r="161" spans="2:30" x14ac:dyDescent="0.25">
      <c r="B161" s="285"/>
      <c r="C161" s="286" t="str">
        <f>IF(H161="","",VLOOKUP(H161,Steuerung!$E$11:$G$17,3,FALSE))</f>
        <v/>
      </c>
      <c r="D161" s="287"/>
      <c r="E161" s="288" t="str">
        <f>IF(Stammdaten!$AE$29="2 - Vereinbarte Entgelte",IF(ISNUMBER(D161),IF(YEAR(D161)&lt;Stammdaten!$AE$28,1,IF(YEAR(D161)&gt;Stammdaten!$AE$28,12,MONTH(D161))),""),"")</f>
        <v/>
      </c>
      <c r="F161" s="287"/>
      <c r="G161" s="288" t="str">
        <f>IF(Stammdaten!$AE$29="1 - Vereinnahmte Entgelte",IF(ISNUMBER(F161),IF(YEAR(F161)&lt;Stammdaten!$AE$28,1,IF(YEAR(F161)&gt;Stammdaten!$AE$28,12,MONTH(F161))),""),"")</f>
        <v/>
      </c>
      <c r="H161" s="289"/>
      <c r="I161" s="290"/>
      <c r="J161" s="291"/>
      <c r="K161" s="292" t="str">
        <f t="shared" si="45"/>
        <v/>
      </c>
      <c r="L161" s="293" t="str">
        <f t="shared" si="40"/>
        <v/>
      </c>
      <c r="M161" s="307"/>
      <c r="N161" s="281">
        <f>+IF(Stammdaten!$AE$30="1 - Ja",Einnahmen!I161,Einnahmen!L161)</f>
        <v>0</v>
      </c>
      <c r="O161" s="282" t="str">
        <f>+IF(Stammdaten!$AE$30="1 - Ja",K161,0)</f>
        <v/>
      </c>
      <c r="P161" s="283"/>
      <c r="Q161" s="284" t="str">
        <f t="shared" si="41"/>
        <v/>
      </c>
      <c r="U161" s="193">
        <f t="shared" si="46"/>
        <v>0</v>
      </c>
      <c r="V161" s="193">
        <f t="shared" si="47"/>
        <v>0</v>
      </c>
      <c r="W161" s="193">
        <f t="shared" si="48"/>
        <v>0</v>
      </c>
      <c r="X161" s="193">
        <f t="shared" si="49"/>
        <v>0</v>
      </c>
      <c r="Y161" s="193">
        <f t="shared" si="50"/>
        <v>0</v>
      </c>
      <c r="Z161" s="193"/>
      <c r="AA161" s="193">
        <f t="shared" si="42"/>
        <v>0</v>
      </c>
      <c r="AB161" s="193">
        <f t="shared" si="51"/>
        <v>5</v>
      </c>
      <c r="AC161" s="193">
        <f t="shared" si="43"/>
        <v>0</v>
      </c>
      <c r="AD161" s="193">
        <f t="shared" si="44"/>
        <v>0</v>
      </c>
    </row>
    <row r="162" spans="2:30" x14ac:dyDescent="0.25">
      <c r="B162" s="285"/>
      <c r="C162" s="286" t="str">
        <f>IF(H162="","",VLOOKUP(H162,Steuerung!$E$11:$G$17,3,FALSE))</f>
        <v/>
      </c>
      <c r="D162" s="287"/>
      <c r="E162" s="288" t="str">
        <f>IF(Stammdaten!$AE$29="2 - Vereinbarte Entgelte",IF(ISNUMBER(D162),IF(YEAR(D162)&lt;Stammdaten!$AE$28,1,IF(YEAR(D162)&gt;Stammdaten!$AE$28,12,MONTH(D162))),""),"")</f>
        <v/>
      </c>
      <c r="F162" s="287"/>
      <c r="G162" s="288" t="str">
        <f>IF(Stammdaten!$AE$29="1 - Vereinnahmte Entgelte",IF(ISNUMBER(F162),IF(YEAR(F162)&lt;Stammdaten!$AE$28,1,IF(YEAR(F162)&gt;Stammdaten!$AE$28,12,MONTH(F162))),""),"")</f>
        <v/>
      </c>
      <c r="H162" s="289"/>
      <c r="I162" s="290"/>
      <c r="J162" s="291"/>
      <c r="K162" s="292" t="str">
        <f t="shared" si="45"/>
        <v/>
      </c>
      <c r="L162" s="293" t="str">
        <f t="shared" si="40"/>
        <v/>
      </c>
      <c r="M162" s="307"/>
      <c r="N162" s="281">
        <f>+IF(Stammdaten!$AE$30="1 - Ja",Einnahmen!I162,Einnahmen!L162)</f>
        <v>0</v>
      </c>
      <c r="O162" s="282" t="str">
        <f>+IF(Stammdaten!$AE$30="1 - Ja",K162,0)</f>
        <v/>
      </c>
      <c r="P162" s="283"/>
      <c r="Q162" s="284" t="str">
        <f t="shared" si="41"/>
        <v/>
      </c>
      <c r="U162" s="193">
        <f t="shared" si="46"/>
        <v>0</v>
      </c>
      <c r="V162" s="193">
        <f t="shared" si="47"/>
        <v>0</v>
      </c>
      <c r="W162" s="193">
        <f t="shared" si="48"/>
        <v>0</v>
      </c>
      <c r="X162" s="193">
        <f t="shared" si="49"/>
        <v>0</v>
      </c>
      <c r="Y162" s="193">
        <f t="shared" si="50"/>
        <v>0</v>
      </c>
      <c r="Z162" s="193"/>
      <c r="AA162" s="193">
        <f t="shared" si="42"/>
        <v>0</v>
      </c>
      <c r="AB162" s="193">
        <f t="shared" si="51"/>
        <v>5</v>
      </c>
      <c r="AC162" s="193">
        <f t="shared" si="43"/>
        <v>0</v>
      </c>
      <c r="AD162" s="193">
        <f t="shared" si="44"/>
        <v>0</v>
      </c>
    </row>
    <row r="163" spans="2:30" x14ac:dyDescent="0.25">
      <c r="B163" s="285"/>
      <c r="C163" s="286" t="str">
        <f>IF(H163="","",VLOOKUP(H163,Steuerung!$E$11:$G$17,3,FALSE))</f>
        <v/>
      </c>
      <c r="D163" s="287"/>
      <c r="E163" s="288" t="str">
        <f>IF(Stammdaten!$AE$29="2 - Vereinbarte Entgelte",IF(ISNUMBER(D163),IF(YEAR(D163)&lt;Stammdaten!$AE$28,1,IF(YEAR(D163)&gt;Stammdaten!$AE$28,12,MONTH(D163))),""),"")</f>
        <v/>
      </c>
      <c r="F163" s="287"/>
      <c r="G163" s="288" t="str">
        <f>IF(Stammdaten!$AE$29="1 - Vereinnahmte Entgelte",IF(ISNUMBER(F163),IF(YEAR(F163)&lt;Stammdaten!$AE$28,1,IF(YEAR(F163)&gt;Stammdaten!$AE$28,12,MONTH(F163))),""),"")</f>
        <v/>
      </c>
      <c r="H163" s="289"/>
      <c r="I163" s="290"/>
      <c r="J163" s="291"/>
      <c r="K163" s="292" t="str">
        <f t="shared" si="45"/>
        <v/>
      </c>
      <c r="L163" s="293" t="str">
        <f t="shared" si="40"/>
        <v/>
      </c>
      <c r="M163" s="307"/>
      <c r="N163" s="281">
        <f>+IF(Stammdaten!$AE$30="1 - Ja",Einnahmen!I163,Einnahmen!L163)</f>
        <v>0</v>
      </c>
      <c r="O163" s="282" t="str">
        <f>+IF(Stammdaten!$AE$30="1 - Ja",K163,0)</f>
        <v/>
      </c>
      <c r="P163" s="283"/>
      <c r="Q163" s="284" t="str">
        <f t="shared" si="41"/>
        <v/>
      </c>
      <c r="U163" s="193">
        <f t="shared" si="46"/>
        <v>0</v>
      </c>
      <c r="V163" s="193">
        <f t="shared" si="47"/>
        <v>0</v>
      </c>
      <c r="W163" s="193">
        <f t="shared" si="48"/>
        <v>0</v>
      </c>
      <c r="X163" s="193">
        <f t="shared" si="49"/>
        <v>0</v>
      </c>
      <c r="Y163" s="193">
        <f t="shared" si="50"/>
        <v>0</v>
      </c>
      <c r="Z163" s="193"/>
      <c r="AA163" s="193">
        <f t="shared" si="42"/>
        <v>0</v>
      </c>
      <c r="AB163" s="193">
        <f t="shared" si="51"/>
        <v>5</v>
      </c>
      <c r="AC163" s="193">
        <f t="shared" si="43"/>
        <v>0</v>
      </c>
      <c r="AD163" s="193">
        <f t="shared" si="44"/>
        <v>0</v>
      </c>
    </row>
    <row r="164" spans="2:30" x14ac:dyDescent="0.25">
      <c r="B164" s="285"/>
      <c r="C164" s="286" t="str">
        <f>IF(H164="","",VLOOKUP(H164,Steuerung!$E$11:$G$17,3,FALSE))</f>
        <v/>
      </c>
      <c r="D164" s="287"/>
      <c r="E164" s="288" t="str">
        <f>IF(Stammdaten!$AE$29="2 - Vereinbarte Entgelte",IF(ISNUMBER(D164),IF(YEAR(D164)&lt;Stammdaten!$AE$28,1,IF(YEAR(D164)&gt;Stammdaten!$AE$28,12,MONTH(D164))),""),"")</f>
        <v/>
      </c>
      <c r="F164" s="287"/>
      <c r="G164" s="288" t="str">
        <f>IF(Stammdaten!$AE$29="1 - Vereinnahmte Entgelte",IF(ISNUMBER(F164),IF(YEAR(F164)&lt;Stammdaten!$AE$28,1,IF(YEAR(F164)&gt;Stammdaten!$AE$28,12,MONTH(F164))),""),"")</f>
        <v/>
      </c>
      <c r="H164" s="289"/>
      <c r="I164" s="290"/>
      <c r="J164" s="291"/>
      <c r="K164" s="292" t="str">
        <f t="shared" si="45"/>
        <v/>
      </c>
      <c r="L164" s="293" t="str">
        <f t="shared" si="40"/>
        <v/>
      </c>
      <c r="M164" s="307"/>
      <c r="N164" s="281">
        <f>+IF(Stammdaten!$AE$30="1 - Ja",Einnahmen!I164,Einnahmen!L164)</f>
        <v>0</v>
      </c>
      <c r="O164" s="282" t="str">
        <f>+IF(Stammdaten!$AE$30="1 - Ja",K164,0)</f>
        <v/>
      </c>
      <c r="P164" s="283"/>
      <c r="Q164" s="284" t="str">
        <f t="shared" si="41"/>
        <v/>
      </c>
      <c r="U164" s="193">
        <f t="shared" si="46"/>
        <v>0</v>
      </c>
      <c r="V164" s="193">
        <f t="shared" si="47"/>
        <v>0</v>
      </c>
      <c r="W164" s="193">
        <f t="shared" si="48"/>
        <v>0</v>
      </c>
      <c r="X164" s="193">
        <f t="shared" si="49"/>
        <v>0</v>
      </c>
      <c r="Y164" s="193">
        <f t="shared" si="50"/>
        <v>0</v>
      </c>
      <c r="Z164" s="193"/>
      <c r="AA164" s="193">
        <f t="shared" si="42"/>
        <v>0</v>
      </c>
      <c r="AB164" s="193">
        <f t="shared" si="51"/>
        <v>5</v>
      </c>
      <c r="AC164" s="193">
        <f t="shared" si="43"/>
        <v>0</v>
      </c>
      <c r="AD164" s="193">
        <f t="shared" si="44"/>
        <v>0</v>
      </c>
    </row>
    <row r="165" spans="2:30" x14ac:dyDescent="0.25">
      <c r="B165" s="285"/>
      <c r="C165" s="286" t="str">
        <f>IF(H165="","",VLOOKUP(H165,Steuerung!$E$11:$G$17,3,FALSE))</f>
        <v/>
      </c>
      <c r="D165" s="287"/>
      <c r="E165" s="288" t="str">
        <f>IF(Stammdaten!$AE$29="2 - Vereinbarte Entgelte",IF(ISNUMBER(D165),IF(YEAR(D165)&lt;Stammdaten!$AE$28,1,IF(YEAR(D165)&gt;Stammdaten!$AE$28,12,MONTH(D165))),""),"")</f>
        <v/>
      </c>
      <c r="F165" s="287"/>
      <c r="G165" s="288" t="str">
        <f>IF(Stammdaten!$AE$29="1 - Vereinnahmte Entgelte",IF(ISNUMBER(F165),IF(YEAR(F165)&lt;Stammdaten!$AE$28,1,IF(YEAR(F165)&gt;Stammdaten!$AE$28,12,MONTH(F165))),""),"")</f>
        <v/>
      </c>
      <c r="H165" s="289"/>
      <c r="I165" s="290"/>
      <c r="J165" s="291"/>
      <c r="K165" s="292" t="str">
        <f t="shared" ref="K165:K196" si="52">+IF(AND(ISNUMBER(I165),ISNUMBER(J165)),ROUND(I165*J165,2),"")</f>
        <v/>
      </c>
      <c r="L165" s="293" t="str">
        <f t="shared" si="40"/>
        <v/>
      </c>
      <c r="M165" s="307"/>
      <c r="N165" s="281">
        <f>+IF(Stammdaten!$AE$30="1 - Ja",Einnahmen!I165,Einnahmen!L165)</f>
        <v>0</v>
      </c>
      <c r="O165" s="282" t="str">
        <f>+IF(Stammdaten!$AE$30="1 - Ja",K165,0)</f>
        <v/>
      </c>
      <c r="P165" s="283"/>
      <c r="Q165" s="284" t="str">
        <f t="shared" si="41"/>
        <v/>
      </c>
      <c r="U165" s="193">
        <f t="shared" ref="U165:U200" si="53">+IF(B165="",0,1)</f>
        <v>0</v>
      </c>
      <c r="V165" s="193">
        <f t="shared" ref="V165:V200" si="54">+IF(ISNUMBER(D165),1,0)</f>
        <v>0</v>
      </c>
      <c r="W165" s="193">
        <f t="shared" ref="W165:W200" si="55">+IF(H165="",0,1)</f>
        <v>0</v>
      </c>
      <c r="X165" s="193">
        <f t="shared" ref="X165:X200" si="56">+IF(ISNUMBER(L165),1,0)</f>
        <v>0</v>
      </c>
      <c r="Y165" s="193">
        <f t="shared" ref="Y165:Y200" si="57">+IF(ISNUMBER(F165),1,0)</f>
        <v>0</v>
      </c>
      <c r="Z165" s="193"/>
      <c r="AA165" s="193">
        <f t="shared" si="42"/>
        <v>0</v>
      </c>
      <c r="AB165" s="193">
        <f t="shared" si="51"/>
        <v>5</v>
      </c>
      <c r="AC165" s="193">
        <f t="shared" si="43"/>
        <v>0</v>
      </c>
      <c r="AD165" s="193">
        <f t="shared" si="44"/>
        <v>0</v>
      </c>
    </row>
    <row r="166" spans="2:30" x14ac:dyDescent="0.25">
      <c r="B166" s="285"/>
      <c r="C166" s="286" t="str">
        <f>IF(H166="","",VLOOKUP(H166,Steuerung!$E$11:$G$17,3,FALSE))</f>
        <v/>
      </c>
      <c r="D166" s="287"/>
      <c r="E166" s="288" t="str">
        <f>IF(Stammdaten!$AE$29="2 - Vereinbarte Entgelte",IF(ISNUMBER(D166),IF(YEAR(D166)&lt;Stammdaten!$AE$28,1,IF(YEAR(D166)&gt;Stammdaten!$AE$28,12,MONTH(D166))),""),"")</f>
        <v/>
      </c>
      <c r="F166" s="287"/>
      <c r="G166" s="288" t="str">
        <f>IF(Stammdaten!$AE$29="1 - Vereinnahmte Entgelte",IF(ISNUMBER(F166),IF(YEAR(F166)&lt;Stammdaten!$AE$28,1,IF(YEAR(F166)&gt;Stammdaten!$AE$28,12,MONTH(F166))),""),"")</f>
        <v/>
      </c>
      <c r="H166" s="289"/>
      <c r="I166" s="290"/>
      <c r="J166" s="291"/>
      <c r="K166" s="292" t="str">
        <f t="shared" si="52"/>
        <v/>
      </c>
      <c r="L166" s="293" t="str">
        <f t="shared" si="40"/>
        <v/>
      </c>
      <c r="M166" s="307"/>
      <c r="N166" s="281">
        <f>+IF(Stammdaten!$AE$30="1 - Ja",Einnahmen!I166,Einnahmen!L166)</f>
        <v>0</v>
      </c>
      <c r="O166" s="282" t="str">
        <f>+IF(Stammdaten!$AE$30="1 - Ja",K166,0)</f>
        <v/>
      </c>
      <c r="P166" s="283"/>
      <c r="Q166" s="284" t="str">
        <f t="shared" si="41"/>
        <v/>
      </c>
      <c r="U166" s="193">
        <f t="shared" si="53"/>
        <v>0</v>
      </c>
      <c r="V166" s="193">
        <f t="shared" si="54"/>
        <v>0</v>
      </c>
      <c r="W166" s="193">
        <f t="shared" si="55"/>
        <v>0</v>
      </c>
      <c r="X166" s="193">
        <f t="shared" si="56"/>
        <v>0</v>
      </c>
      <c r="Y166" s="193">
        <f t="shared" si="57"/>
        <v>0</v>
      </c>
      <c r="Z166" s="193"/>
      <c r="AA166" s="193">
        <f t="shared" si="42"/>
        <v>0</v>
      </c>
      <c r="AB166" s="193">
        <f t="shared" si="51"/>
        <v>5</v>
      </c>
      <c r="AC166" s="193">
        <f t="shared" si="43"/>
        <v>0</v>
      </c>
      <c r="AD166" s="193">
        <f t="shared" si="44"/>
        <v>0</v>
      </c>
    </row>
    <row r="167" spans="2:30" x14ac:dyDescent="0.25">
      <c r="B167" s="285"/>
      <c r="C167" s="286" t="str">
        <f>IF(H167="","",VLOOKUP(H167,Steuerung!$E$11:$G$17,3,FALSE))</f>
        <v/>
      </c>
      <c r="D167" s="287"/>
      <c r="E167" s="288" t="str">
        <f>IF(Stammdaten!$AE$29="2 - Vereinbarte Entgelte",IF(ISNUMBER(D167),IF(YEAR(D167)&lt;Stammdaten!$AE$28,1,IF(YEAR(D167)&gt;Stammdaten!$AE$28,12,MONTH(D167))),""),"")</f>
        <v/>
      </c>
      <c r="F167" s="287"/>
      <c r="G167" s="288" t="str">
        <f>IF(Stammdaten!$AE$29="1 - Vereinnahmte Entgelte",IF(ISNUMBER(F167),IF(YEAR(F167)&lt;Stammdaten!$AE$28,1,IF(YEAR(F167)&gt;Stammdaten!$AE$28,12,MONTH(F167))),""),"")</f>
        <v/>
      </c>
      <c r="H167" s="289"/>
      <c r="I167" s="290"/>
      <c r="J167" s="291"/>
      <c r="K167" s="292" t="str">
        <f t="shared" si="52"/>
        <v/>
      </c>
      <c r="L167" s="293" t="str">
        <f t="shared" si="40"/>
        <v/>
      </c>
      <c r="M167" s="307"/>
      <c r="N167" s="281">
        <f>+IF(Stammdaten!$AE$30="1 - Ja",Einnahmen!I167,Einnahmen!L167)</f>
        <v>0</v>
      </c>
      <c r="O167" s="282" t="str">
        <f>+IF(Stammdaten!$AE$30="1 - Ja",K167,0)</f>
        <v/>
      </c>
      <c r="P167" s="283"/>
      <c r="Q167" s="284" t="str">
        <f t="shared" si="41"/>
        <v/>
      </c>
      <c r="U167" s="193">
        <f t="shared" si="53"/>
        <v>0</v>
      </c>
      <c r="V167" s="193">
        <f t="shared" si="54"/>
        <v>0</v>
      </c>
      <c r="W167" s="193">
        <f t="shared" si="55"/>
        <v>0</v>
      </c>
      <c r="X167" s="193">
        <f t="shared" si="56"/>
        <v>0</v>
      </c>
      <c r="Y167" s="193">
        <f t="shared" si="57"/>
        <v>0</v>
      </c>
      <c r="Z167" s="193"/>
      <c r="AA167" s="193">
        <f t="shared" si="42"/>
        <v>0</v>
      </c>
      <c r="AB167" s="193">
        <f t="shared" si="51"/>
        <v>5</v>
      </c>
      <c r="AC167" s="193">
        <f t="shared" si="43"/>
        <v>0</v>
      </c>
      <c r="AD167" s="193">
        <f t="shared" si="44"/>
        <v>0</v>
      </c>
    </row>
    <row r="168" spans="2:30" x14ac:dyDescent="0.25">
      <c r="B168" s="285"/>
      <c r="C168" s="286" t="str">
        <f>IF(H168="","",VLOOKUP(H168,Steuerung!$E$11:$G$17,3,FALSE))</f>
        <v/>
      </c>
      <c r="D168" s="287"/>
      <c r="E168" s="288" t="str">
        <f>IF(Stammdaten!$AE$29="2 - Vereinbarte Entgelte",IF(ISNUMBER(D168),IF(YEAR(D168)&lt;Stammdaten!$AE$28,1,IF(YEAR(D168)&gt;Stammdaten!$AE$28,12,MONTH(D168))),""),"")</f>
        <v/>
      </c>
      <c r="F168" s="287"/>
      <c r="G168" s="288" t="str">
        <f>IF(Stammdaten!$AE$29="1 - Vereinnahmte Entgelte",IF(ISNUMBER(F168),IF(YEAR(F168)&lt;Stammdaten!$AE$28,1,IF(YEAR(F168)&gt;Stammdaten!$AE$28,12,MONTH(F168))),""),"")</f>
        <v/>
      </c>
      <c r="H168" s="289"/>
      <c r="I168" s="290"/>
      <c r="J168" s="291"/>
      <c r="K168" s="292" t="str">
        <f t="shared" si="52"/>
        <v/>
      </c>
      <c r="L168" s="293" t="str">
        <f t="shared" si="40"/>
        <v/>
      </c>
      <c r="M168" s="307"/>
      <c r="N168" s="281">
        <f>+IF(Stammdaten!$AE$30="1 - Ja",Einnahmen!I168,Einnahmen!L168)</f>
        <v>0</v>
      </c>
      <c r="O168" s="282" t="str">
        <f>+IF(Stammdaten!$AE$30="1 - Ja",K168,0)</f>
        <v/>
      </c>
      <c r="P168" s="283"/>
      <c r="Q168" s="284" t="str">
        <f t="shared" si="41"/>
        <v/>
      </c>
      <c r="U168" s="193">
        <f t="shared" si="53"/>
        <v>0</v>
      </c>
      <c r="V168" s="193">
        <f t="shared" si="54"/>
        <v>0</v>
      </c>
      <c r="W168" s="193">
        <f t="shared" si="55"/>
        <v>0</v>
      </c>
      <c r="X168" s="193">
        <f t="shared" si="56"/>
        <v>0</v>
      </c>
      <c r="Y168" s="193">
        <f t="shared" si="57"/>
        <v>0</v>
      </c>
      <c r="Z168" s="193"/>
      <c r="AA168" s="193">
        <f t="shared" si="42"/>
        <v>0</v>
      </c>
      <c r="AB168" s="193">
        <f t="shared" si="51"/>
        <v>5</v>
      </c>
      <c r="AC168" s="193">
        <f t="shared" si="43"/>
        <v>0</v>
      </c>
      <c r="AD168" s="193">
        <f t="shared" si="44"/>
        <v>0</v>
      </c>
    </row>
    <row r="169" spans="2:30" x14ac:dyDescent="0.25">
      <c r="B169" s="285"/>
      <c r="C169" s="286" t="str">
        <f>IF(H169="","",VLOOKUP(H169,Steuerung!$E$11:$G$17,3,FALSE))</f>
        <v/>
      </c>
      <c r="D169" s="287"/>
      <c r="E169" s="288" t="str">
        <f>IF(Stammdaten!$AE$29="2 - Vereinbarte Entgelte",IF(ISNUMBER(D169),IF(YEAR(D169)&lt;Stammdaten!$AE$28,1,IF(YEAR(D169)&gt;Stammdaten!$AE$28,12,MONTH(D169))),""),"")</f>
        <v/>
      </c>
      <c r="F169" s="287"/>
      <c r="G169" s="288" t="str">
        <f>IF(Stammdaten!$AE$29="1 - Vereinnahmte Entgelte",IF(ISNUMBER(F169),IF(YEAR(F169)&lt;Stammdaten!$AE$28,1,IF(YEAR(F169)&gt;Stammdaten!$AE$28,12,MONTH(F169))),""),"")</f>
        <v/>
      </c>
      <c r="H169" s="289"/>
      <c r="I169" s="290"/>
      <c r="J169" s="291"/>
      <c r="K169" s="292" t="str">
        <f t="shared" si="52"/>
        <v/>
      </c>
      <c r="L169" s="293" t="str">
        <f t="shared" si="40"/>
        <v/>
      </c>
      <c r="M169" s="307"/>
      <c r="N169" s="281">
        <f>+IF(Stammdaten!$AE$30="1 - Ja",Einnahmen!I169,Einnahmen!L169)</f>
        <v>0</v>
      </c>
      <c r="O169" s="282" t="str">
        <f>+IF(Stammdaten!$AE$30="1 - Ja",K169,0)</f>
        <v/>
      </c>
      <c r="P169" s="283"/>
      <c r="Q169" s="284" t="str">
        <f t="shared" si="41"/>
        <v/>
      </c>
      <c r="U169" s="193">
        <f t="shared" si="53"/>
        <v>0</v>
      </c>
      <c r="V169" s="193">
        <f t="shared" si="54"/>
        <v>0</v>
      </c>
      <c r="W169" s="193">
        <f t="shared" si="55"/>
        <v>0</v>
      </c>
      <c r="X169" s="193">
        <f t="shared" si="56"/>
        <v>0</v>
      </c>
      <c r="Y169" s="193">
        <f t="shared" si="57"/>
        <v>0</v>
      </c>
      <c r="Z169" s="193"/>
      <c r="AA169" s="193">
        <f t="shared" si="42"/>
        <v>0</v>
      </c>
      <c r="AB169" s="193">
        <f t="shared" si="51"/>
        <v>5</v>
      </c>
      <c r="AC169" s="193">
        <f t="shared" si="43"/>
        <v>0</v>
      </c>
      <c r="AD169" s="193">
        <f t="shared" si="44"/>
        <v>0</v>
      </c>
    </row>
    <row r="170" spans="2:30" x14ac:dyDescent="0.25">
      <c r="B170" s="285"/>
      <c r="C170" s="286" t="str">
        <f>IF(H170="","",VLOOKUP(H170,Steuerung!$E$11:$G$17,3,FALSE))</f>
        <v/>
      </c>
      <c r="D170" s="287"/>
      <c r="E170" s="288" t="str">
        <f>IF(Stammdaten!$AE$29="2 - Vereinbarte Entgelte",IF(ISNUMBER(D170),IF(YEAR(D170)&lt;Stammdaten!$AE$28,1,IF(YEAR(D170)&gt;Stammdaten!$AE$28,12,MONTH(D170))),""),"")</f>
        <v/>
      </c>
      <c r="F170" s="287"/>
      <c r="G170" s="288" t="str">
        <f>IF(Stammdaten!$AE$29="1 - Vereinnahmte Entgelte",IF(ISNUMBER(F170),IF(YEAR(F170)&lt;Stammdaten!$AE$28,1,IF(YEAR(F170)&gt;Stammdaten!$AE$28,12,MONTH(F170))),""),"")</f>
        <v/>
      </c>
      <c r="H170" s="289"/>
      <c r="I170" s="290"/>
      <c r="J170" s="291"/>
      <c r="K170" s="292" t="str">
        <f t="shared" si="52"/>
        <v/>
      </c>
      <c r="L170" s="293" t="str">
        <f t="shared" si="40"/>
        <v/>
      </c>
      <c r="M170" s="307"/>
      <c r="N170" s="281">
        <f>+IF(Stammdaten!$AE$30="1 - Ja",Einnahmen!I170,Einnahmen!L170)</f>
        <v>0</v>
      </c>
      <c r="O170" s="282" t="str">
        <f>+IF(Stammdaten!$AE$30="1 - Ja",K170,0)</f>
        <v/>
      </c>
      <c r="P170" s="283"/>
      <c r="Q170" s="284" t="str">
        <f t="shared" si="41"/>
        <v/>
      </c>
      <c r="U170" s="193">
        <f t="shared" si="53"/>
        <v>0</v>
      </c>
      <c r="V170" s="193">
        <f t="shared" si="54"/>
        <v>0</v>
      </c>
      <c r="W170" s="193">
        <f t="shared" si="55"/>
        <v>0</v>
      </c>
      <c r="X170" s="193">
        <f t="shared" si="56"/>
        <v>0</v>
      </c>
      <c r="Y170" s="193">
        <f t="shared" si="57"/>
        <v>0</v>
      </c>
      <c r="Z170" s="193"/>
      <c r="AA170" s="193">
        <f t="shared" si="42"/>
        <v>0</v>
      </c>
      <c r="AB170" s="193">
        <f t="shared" si="51"/>
        <v>5</v>
      </c>
      <c r="AC170" s="193">
        <f t="shared" si="43"/>
        <v>0</v>
      </c>
      <c r="AD170" s="193">
        <f t="shared" si="44"/>
        <v>0</v>
      </c>
    </row>
    <row r="171" spans="2:30" x14ac:dyDescent="0.25">
      <c r="B171" s="285"/>
      <c r="C171" s="286" t="str">
        <f>IF(H171="","",VLOOKUP(H171,Steuerung!$E$11:$G$17,3,FALSE))</f>
        <v/>
      </c>
      <c r="D171" s="287"/>
      <c r="E171" s="288" t="str">
        <f>IF(Stammdaten!$AE$29="2 - Vereinbarte Entgelte",IF(ISNUMBER(D171),IF(YEAR(D171)&lt;Stammdaten!$AE$28,1,IF(YEAR(D171)&gt;Stammdaten!$AE$28,12,MONTH(D171))),""),"")</f>
        <v/>
      </c>
      <c r="F171" s="287"/>
      <c r="G171" s="288" t="str">
        <f>IF(Stammdaten!$AE$29="1 - Vereinnahmte Entgelte",IF(ISNUMBER(F171),IF(YEAR(F171)&lt;Stammdaten!$AE$28,1,IF(YEAR(F171)&gt;Stammdaten!$AE$28,12,MONTH(F171))),""),"")</f>
        <v/>
      </c>
      <c r="H171" s="289"/>
      <c r="I171" s="290"/>
      <c r="J171" s="291"/>
      <c r="K171" s="292" t="str">
        <f t="shared" si="52"/>
        <v/>
      </c>
      <c r="L171" s="293" t="str">
        <f t="shared" si="40"/>
        <v/>
      </c>
      <c r="M171" s="307"/>
      <c r="N171" s="281">
        <f>+IF(Stammdaten!$AE$30="1 - Ja",Einnahmen!I171,Einnahmen!L171)</f>
        <v>0</v>
      </c>
      <c r="O171" s="282" t="str">
        <f>+IF(Stammdaten!$AE$30="1 - Ja",K171,0)</f>
        <v/>
      </c>
      <c r="P171" s="283"/>
      <c r="Q171" s="284" t="str">
        <f t="shared" si="41"/>
        <v/>
      </c>
      <c r="U171" s="193">
        <f t="shared" si="53"/>
        <v>0</v>
      </c>
      <c r="V171" s="193">
        <f t="shared" si="54"/>
        <v>0</v>
      </c>
      <c r="W171" s="193">
        <f t="shared" si="55"/>
        <v>0</v>
      </c>
      <c r="X171" s="193">
        <f t="shared" si="56"/>
        <v>0</v>
      </c>
      <c r="Y171" s="193">
        <f t="shared" si="57"/>
        <v>0</v>
      </c>
      <c r="Z171" s="193"/>
      <c r="AA171" s="193">
        <f t="shared" si="42"/>
        <v>0</v>
      </c>
      <c r="AB171" s="193">
        <f t="shared" si="51"/>
        <v>5</v>
      </c>
      <c r="AC171" s="193">
        <f t="shared" si="43"/>
        <v>0</v>
      </c>
      <c r="AD171" s="193">
        <f t="shared" si="44"/>
        <v>0</v>
      </c>
    </row>
    <row r="172" spans="2:30" x14ac:dyDescent="0.25">
      <c r="B172" s="285"/>
      <c r="C172" s="286" t="str">
        <f>IF(H172="","",VLOOKUP(H172,Steuerung!$E$11:$G$17,3,FALSE))</f>
        <v/>
      </c>
      <c r="D172" s="287"/>
      <c r="E172" s="288" t="str">
        <f>IF(Stammdaten!$AE$29="2 - Vereinbarte Entgelte",IF(ISNUMBER(D172),IF(YEAR(D172)&lt;Stammdaten!$AE$28,1,IF(YEAR(D172)&gt;Stammdaten!$AE$28,12,MONTH(D172))),""),"")</f>
        <v/>
      </c>
      <c r="F172" s="287"/>
      <c r="G172" s="288" t="str">
        <f>IF(Stammdaten!$AE$29="1 - Vereinnahmte Entgelte",IF(ISNUMBER(F172),IF(YEAR(F172)&lt;Stammdaten!$AE$28,1,IF(YEAR(F172)&gt;Stammdaten!$AE$28,12,MONTH(F172))),""),"")</f>
        <v/>
      </c>
      <c r="H172" s="289"/>
      <c r="I172" s="290"/>
      <c r="J172" s="291"/>
      <c r="K172" s="292" t="str">
        <f t="shared" si="52"/>
        <v/>
      </c>
      <c r="L172" s="293" t="str">
        <f t="shared" si="40"/>
        <v/>
      </c>
      <c r="M172" s="307"/>
      <c r="N172" s="281">
        <f>+IF(Stammdaten!$AE$30="1 - Ja",Einnahmen!I172,Einnahmen!L172)</f>
        <v>0</v>
      </c>
      <c r="O172" s="282" t="str">
        <f>+IF(Stammdaten!$AE$30="1 - Ja",K172,0)</f>
        <v/>
      </c>
      <c r="P172" s="283"/>
      <c r="Q172" s="284" t="str">
        <f t="shared" si="41"/>
        <v/>
      </c>
      <c r="U172" s="193">
        <f t="shared" si="53"/>
        <v>0</v>
      </c>
      <c r="V172" s="193">
        <f t="shared" si="54"/>
        <v>0</v>
      </c>
      <c r="W172" s="193">
        <f t="shared" si="55"/>
        <v>0</v>
      </c>
      <c r="X172" s="193">
        <f t="shared" si="56"/>
        <v>0</v>
      </c>
      <c r="Y172" s="193">
        <f t="shared" si="57"/>
        <v>0</v>
      </c>
      <c r="Z172" s="193"/>
      <c r="AA172" s="193">
        <f t="shared" si="42"/>
        <v>0</v>
      </c>
      <c r="AB172" s="193">
        <f t="shared" si="51"/>
        <v>5</v>
      </c>
      <c r="AC172" s="193">
        <f t="shared" si="43"/>
        <v>0</v>
      </c>
      <c r="AD172" s="193">
        <f t="shared" si="44"/>
        <v>0</v>
      </c>
    </row>
    <row r="173" spans="2:30" x14ac:dyDescent="0.25">
      <c r="B173" s="285"/>
      <c r="C173" s="286" t="str">
        <f>IF(H173="","",VLOOKUP(H173,Steuerung!$E$11:$G$17,3,FALSE))</f>
        <v/>
      </c>
      <c r="D173" s="287"/>
      <c r="E173" s="288" t="str">
        <f>IF(Stammdaten!$AE$29="2 - Vereinbarte Entgelte",IF(ISNUMBER(D173),IF(YEAR(D173)&lt;Stammdaten!$AE$28,1,IF(YEAR(D173)&gt;Stammdaten!$AE$28,12,MONTH(D173))),""),"")</f>
        <v/>
      </c>
      <c r="F173" s="287"/>
      <c r="G173" s="288" t="str">
        <f>IF(Stammdaten!$AE$29="1 - Vereinnahmte Entgelte",IF(ISNUMBER(F173),IF(YEAR(F173)&lt;Stammdaten!$AE$28,1,IF(YEAR(F173)&gt;Stammdaten!$AE$28,12,MONTH(F173))),""),"")</f>
        <v/>
      </c>
      <c r="H173" s="289"/>
      <c r="I173" s="290"/>
      <c r="J173" s="291"/>
      <c r="K173" s="292" t="str">
        <f t="shared" si="52"/>
        <v/>
      </c>
      <c r="L173" s="293" t="str">
        <f t="shared" si="40"/>
        <v/>
      </c>
      <c r="M173" s="307"/>
      <c r="N173" s="281">
        <f>+IF(Stammdaten!$AE$30="1 - Ja",Einnahmen!I173,Einnahmen!L173)</f>
        <v>0</v>
      </c>
      <c r="O173" s="282" t="str">
        <f>+IF(Stammdaten!$AE$30="1 - Ja",K173,0)</f>
        <v/>
      </c>
      <c r="P173" s="283"/>
      <c r="Q173" s="284" t="str">
        <f t="shared" si="41"/>
        <v/>
      </c>
      <c r="U173" s="193">
        <f t="shared" si="53"/>
        <v>0</v>
      </c>
      <c r="V173" s="193">
        <f t="shared" si="54"/>
        <v>0</v>
      </c>
      <c r="W173" s="193">
        <f t="shared" si="55"/>
        <v>0</v>
      </c>
      <c r="X173" s="193">
        <f t="shared" si="56"/>
        <v>0</v>
      </c>
      <c r="Y173" s="193">
        <f t="shared" si="57"/>
        <v>0</v>
      </c>
      <c r="Z173" s="193"/>
      <c r="AA173" s="193">
        <f t="shared" si="42"/>
        <v>0</v>
      </c>
      <c r="AB173" s="193">
        <f t="shared" si="51"/>
        <v>5</v>
      </c>
      <c r="AC173" s="193">
        <f t="shared" si="43"/>
        <v>0</v>
      </c>
      <c r="AD173" s="193">
        <f t="shared" si="44"/>
        <v>0</v>
      </c>
    </row>
    <row r="174" spans="2:30" x14ac:dyDescent="0.25">
      <c r="B174" s="285"/>
      <c r="C174" s="286" t="str">
        <f>IF(H174="","",VLOOKUP(H174,Steuerung!$E$11:$G$17,3,FALSE))</f>
        <v/>
      </c>
      <c r="D174" s="287"/>
      <c r="E174" s="288" t="str">
        <f>IF(Stammdaten!$AE$29="2 - Vereinbarte Entgelte",IF(ISNUMBER(D174),IF(YEAR(D174)&lt;Stammdaten!$AE$28,1,IF(YEAR(D174)&gt;Stammdaten!$AE$28,12,MONTH(D174))),""),"")</f>
        <v/>
      </c>
      <c r="F174" s="287"/>
      <c r="G174" s="288" t="str">
        <f>IF(Stammdaten!$AE$29="1 - Vereinnahmte Entgelte",IF(ISNUMBER(F174),IF(YEAR(F174)&lt;Stammdaten!$AE$28,1,IF(YEAR(F174)&gt;Stammdaten!$AE$28,12,MONTH(F174))),""),"")</f>
        <v/>
      </c>
      <c r="H174" s="289"/>
      <c r="I174" s="290"/>
      <c r="J174" s="291"/>
      <c r="K174" s="292" t="str">
        <f t="shared" si="52"/>
        <v/>
      </c>
      <c r="L174" s="293" t="str">
        <f t="shared" si="40"/>
        <v/>
      </c>
      <c r="M174" s="307"/>
      <c r="N174" s="281">
        <f>+IF(Stammdaten!$AE$30="1 - Ja",Einnahmen!I174,Einnahmen!L174)</f>
        <v>0</v>
      </c>
      <c r="O174" s="282" t="str">
        <f>+IF(Stammdaten!$AE$30="1 - Ja",K174,0)</f>
        <v/>
      </c>
      <c r="P174" s="283"/>
      <c r="Q174" s="284" t="str">
        <f t="shared" si="41"/>
        <v/>
      </c>
      <c r="U174" s="193">
        <f t="shared" si="53"/>
        <v>0</v>
      </c>
      <c r="V174" s="193">
        <f t="shared" si="54"/>
        <v>0</v>
      </c>
      <c r="W174" s="193">
        <f t="shared" si="55"/>
        <v>0</v>
      </c>
      <c r="X174" s="193">
        <f t="shared" si="56"/>
        <v>0</v>
      </c>
      <c r="Y174" s="193">
        <f t="shared" si="57"/>
        <v>0</v>
      </c>
      <c r="Z174" s="193"/>
      <c r="AA174" s="193">
        <f t="shared" si="42"/>
        <v>0</v>
      </c>
      <c r="AB174" s="193">
        <f t="shared" si="51"/>
        <v>5</v>
      </c>
      <c r="AC174" s="193">
        <f t="shared" si="43"/>
        <v>0</v>
      </c>
      <c r="AD174" s="193">
        <f t="shared" si="44"/>
        <v>0</v>
      </c>
    </row>
    <row r="175" spans="2:30" x14ac:dyDescent="0.25">
      <c r="B175" s="285"/>
      <c r="C175" s="286" t="str">
        <f>IF(H175="","",VLOOKUP(H175,Steuerung!$E$11:$G$17,3,FALSE))</f>
        <v/>
      </c>
      <c r="D175" s="287"/>
      <c r="E175" s="288" t="str">
        <f>IF(Stammdaten!$AE$29="2 - Vereinbarte Entgelte",IF(ISNUMBER(D175),IF(YEAR(D175)&lt;Stammdaten!$AE$28,1,IF(YEAR(D175)&gt;Stammdaten!$AE$28,12,MONTH(D175))),""),"")</f>
        <v/>
      </c>
      <c r="F175" s="287"/>
      <c r="G175" s="288" t="str">
        <f>IF(Stammdaten!$AE$29="1 - Vereinnahmte Entgelte",IF(ISNUMBER(F175),IF(YEAR(F175)&lt;Stammdaten!$AE$28,1,IF(YEAR(F175)&gt;Stammdaten!$AE$28,12,MONTH(F175))),""),"")</f>
        <v/>
      </c>
      <c r="H175" s="289"/>
      <c r="I175" s="290"/>
      <c r="J175" s="291"/>
      <c r="K175" s="292" t="str">
        <f t="shared" si="52"/>
        <v/>
      </c>
      <c r="L175" s="293" t="str">
        <f t="shared" si="40"/>
        <v/>
      </c>
      <c r="M175" s="307"/>
      <c r="N175" s="281">
        <f>+IF(Stammdaten!$AE$30="1 - Ja",Einnahmen!I175,Einnahmen!L175)</f>
        <v>0</v>
      </c>
      <c r="O175" s="282" t="str">
        <f>+IF(Stammdaten!$AE$30="1 - Ja",K175,0)</f>
        <v/>
      </c>
      <c r="P175" s="283"/>
      <c r="Q175" s="284" t="str">
        <f t="shared" si="41"/>
        <v/>
      </c>
      <c r="U175" s="193">
        <f t="shared" si="53"/>
        <v>0</v>
      </c>
      <c r="V175" s="193">
        <f t="shared" si="54"/>
        <v>0</v>
      </c>
      <c r="W175" s="193">
        <f t="shared" si="55"/>
        <v>0</v>
      </c>
      <c r="X175" s="193">
        <f t="shared" si="56"/>
        <v>0</v>
      </c>
      <c r="Y175" s="193">
        <f t="shared" si="57"/>
        <v>0</v>
      </c>
      <c r="Z175" s="193"/>
      <c r="AA175" s="193">
        <f t="shared" si="42"/>
        <v>0</v>
      </c>
      <c r="AB175" s="193">
        <f t="shared" si="51"/>
        <v>5</v>
      </c>
      <c r="AC175" s="193">
        <f t="shared" si="43"/>
        <v>0</v>
      </c>
      <c r="AD175" s="193">
        <f t="shared" si="44"/>
        <v>0</v>
      </c>
    </row>
    <row r="176" spans="2:30" x14ac:dyDescent="0.25">
      <c r="B176" s="285"/>
      <c r="C176" s="286" t="str">
        <f>IF(H176="","",VLOOKUP(H176,Steuerung!$E$11:$G$17,3,FALSE))</f>
        <v/>
      </c>
      <c r="D176" s="287"/>
      <c r="E176" s="288" t="str">
        <f>IF(Stammdaten!$AE$29="2 - Vereinbarte Entgelte",IF(ISNUMBER(D176),IF(YEAR(D176)&lt;Stammdaten!$AE$28,1,IF(YEAR(D176)&gt;Stammdaten!$AE$28,12,MONTH(D176))),""),"")</f>
        <v/>
      </c>
      <c r="F176" s="287"/>
      <c r="G176" s="288" t="str">
        <f>IF(Stammdaten!$AE$29="1 - Vereinnahmte Entgelte",IF(ISNUMBER(F176),IF(YEAR(F176)&lt;Stammdaten!$AE$28,1,IF(YEAR(F176)&gt;Stammdaten!$AE$28,12,MONTH(F176))),""),"")</f>
        <v/>
      </c>
      <c r="H176" s="289"/>
      <c r="I176" s="290"/>
      <c r="J176" s="291"/>
      <c r="K176" s="292" t="str">
        <f t="shared" si="52"/>
        <v/>
      </c>
      <c r="L176" s="293" t="str">
        <f t="shared" si="40"/>
        <v/>
      </c>
      <c r="M176" s="307"/>
      <c r="N176" s="281">
        <f>+IF(Stammdaten!$AE$30="1 - Ja",Einnahmen!I176,Einnahmen!L176)</f>
        <v>0</v>
      </c>
      <c r="O176" s="282" t="str">
        <f>+IF(Stammdaten!$AE$30="1 - Ja",K176,0)</f>
        <v/>
      </c>
      <c r="P176" s="283"/>
      <c r="Q176" s="284" t="str">
        <f t="shared" si="41"/>
        <v/>
      </c>
      <c r="U176" s="193">
        <f t="shared" si="53"/>
        <v>0</v>
      </c>
      <c r="V176" s="193">
        <f t="shared" si="54"/>
        <v>0</v>
      </c>
      <c r="W176" s="193">
        <f t="shared" si="55"/>
        <v>0</v>
      </c>
      <c r="X176" s="193">
        <f t="shared" si="56"/>
        <v>0</v>
      </c>
      <c r="Y176" s="193">
        <f t="shared" si="57"/>
        <v>0</v>
      </c>
      <c r="Z176" s="193"/>
      <c r="AA176" s="193">
        <f t="shared" si="42"/>
        <v>0</v>
      </c>
      <c r="AB176" s="193">
        <f t="shared" si="51"/>
        <v>5</v>
      </c>
      <c r="AC176" s="193">
        <f t="shared" si="43"/>
        <v>0</v>
      </c>
      <c r="AD176" s="193">
        <f t="shared" si="44"/>
        <v>0</v>
      </c>
    </row>
    <row r="177" spans="2:30" x14ac:dyDescent="0.25">
      <c r="B177" s="285"/>
      <c r="C177" s="286" t="str">
        <f>IF(H177="","",VLOOKUP(H177,Steuerung!$E$11:$G$17,3,FALSE))</f>
        <v/>
      </c>
      <c r="D177" s="287"/>
      <c r="E177" s="288" t="str">
        <f>IF(Stammdaten!$AE$29="2 - Vereinbarte Entgelte",IF(ISNUMBER(D177),IF(YEAR(D177)&lt;Stammdaten!$AE$28,1,IF(YEAR(D177)&gt;Stammdaten!$AE$28,12,MONTH(D177))),""),"")</f>
        <v/>
      </c>
      <c r="F177" s="287"/>
      <c r="G177" s="288" t="str">
        <f>IF(Stammdaten!$AE$29="1 - Vereinnahmte Entgelte",IF(ISNUMBER(F177),IF(YEAR(F177)&lt;Stammdaten!$AE$28,1,IF(YEAR(F177)&gt;Stammdaten!$AE$28,12,MONTH(F177))),""),"")</f>
        <v/>
      </c>
      <c r="H177" s="289"/>
      <c r="I177" s="290"/>
      <c r="J177" s="291"/>
      <c r="K177" s="292" t="str">
        <f t="shared" si="52"/>
        <v/>
      </c>
      <c r="L177" s="293" t="str">
        <f t="shared" si="40"/>
        <v/>
      </c>
      <c r="M177" s="307"/>
      <c r="N177" s="281">
        <f>+IF(Stammdaten!$AE$30="1 - Ja",Einnahmen!I177,Einnahmen!L177)</f>
        <v>0</v>
      </c>
      <c r="O177" s="282" t="str">
        <f>+IF(Stammdaten!$AE$30="1 - Ja",K177,0)</f>
        <v/>
      </c>
      <c r="P177" s="283"/>
      <c r="Q177" s="284" t="str">
        <f t="shared" si="41"/>
        <v/>
      </c>
      <c r="U177" s="193">
        <f t="shared" si="53"/>
        <v>0</v>
      </c>
      <c r="V177" s="193">
        <f t="shared" si="54"/>
        <v>0</v>
      </c>
      <c r="W177" s="193">
        <f t="shared" si="55"/>
        <v>0</v>
      </c>
      <c r="X177" s="193">
        <f t="shared" si="56"/>
        <v>0</v>
      </c>
      <c r="Y177" s="193">
        <f t="shared" si="57"/>
        <v>0</v>
      </c>
      <c r="Z177" s="193"/>
      <c r="AA177" s="193">
        <f t="shared" si="42"/>
        <v>0</v>
      </c>
      <c r="AB177" s="193">
        <f t="shared" si="51"/>
        <v>5</v>
      </c>
      <c r="AC177" s="193">
        <f t="shared" si="43"/>
        <v>0</v>
      </c>
      <c r="AD177" s="193">
        <f t="shared" si="44"/>
        <v>0</v>
      </c>
    </row>
    <row r="178" spans="2:30" x14ac:dyDescent="0.25">
      <c r="B178" s="285"/>
      <c r="C178" s="286" t="str">
        <f>IF(H178="","",VLOOKUP(H178,Steuerung!$E$11:$G$17,3,FALSE))</f>
        <v/>
      </c>
      <c r="D178" s="287"/>
      <c r="E178" s="288" t="str">
        <f>IF(Stammdaten!$AE$29="2 - Vereinbarte Entgelte",IF(ISNUMBER(D178),IF(YEAR(D178)&lt;Stammdaten!$AE$28,1,IF(YEAR(D178)&gt;Stammdaten!$AE$28,12,MONTH(D178))),""),"")</f>
        <v/>
      </c>
      <c r="F178" s="287"/>
      <c r="G178" s="288" t="str">
        <f>IF(Stammdaten!$AE$29="1 - Vereinnahmte Entgelte",IF(ISNUMBER(F178),IF(YEAR(F178)&lt;Stammdaten!$AE$28,1,IF(YEAR(F178)&gt;Stammdaten!$AE$28,12,MONTH(F178))),""),"")</f>
        <v/>
      </c>
      <c r="H178" s="289"/>
      <c r="I178" s="290"/>
      <c r="J178" s="291"/>
      <c r="K178" s="292" t="str">
        <f t="shared" si="52"/>
        <v/>
      </c>
      <c r="L178" s="293" t="str">
        <f t="shared" ref="L178:L200" si="58">+IF(AND(ISNUMBER(I178),ISNUMBER(K178)),I178+K178,"")</f>
        <v/>
      </c>
      <c r="M178" s="307"/>
      <c r="N178" s="281">
        <f>+IF(Stammdaten!$AE$30="1 - Ja",Einnahmen!I178,Einnahmen!L178)</f>
        <v>0</v>
      </c>
      <c r="O178" s="282" t="str">
        <f>+IF(Stammdaten!$AE$30="1 - Ja",K178,0)</f>
        <v/>
      </c>
      <c r="P178" s="283"/>
      <c r="Q178" s="284" t="str">
        <f t="shared" ref="Q178:Q200" si="59">+IF(AD178=0,"","Eingaben unvollständig")</f>
        <v/>
      </c>
      <c r="U178" s="193">
        <f t="shared" si="53"/>
        <v>0</v>
      </c>
      <c r="V178" s="193">
        <f t="shared" si="54"/>
        <v>0</v>
      </c>
      <c r="W178" s="193">
        <f t="shared" si="55"/>
        <v>0</v>
      </c>
      <c r="X178" s="193">
        <f t="shared" si="56"/>
        <v>0</v>
      </c>
      <c r="Y178" s="193">
        <f t="shared" si="57"/>
        <v>0</v>
      </c>
      <c r="Z178" s="193"/>
      <c r="AA178" s="193">
        <f t="shared" si="42"/>
        <v>0</v>
      </c>
      <c r="AB178" s="193">
        <f t="shared" si="51"/>
        <v>5</v>
      </c>
      <c r="AC178" s="193">
        <f t="shared" si="43"/>
        <v>0</v>
      </c>
      <c r="AD178" s="193">
        <f t="shared" si="44"/>
        <v>0</v>
      </c>
    </row>
    <row r="179" spans="2:30" x14ac:dyDescent="0.25">
      <c r="B179" s="285"/>
      <c r="C179" s="286" t="str">
        <f>IF(H179="","",VLOOKUP(H179,Steuerung!$E$11:$G$17,3,FALSE))</f>
        <v/>
      </c>
      <c r="D179" s="287"/>
      <c r="E179" s="288" t="str">
        <f>IF(Stammdaten!$AE$29="2 - Vereinbarte Entgelte",IF(ISNUMBER(D179),IF(YEAR(D179)&lt;Stammdaten!$AE$28,1,IF(YEAR(D179)&gt;Stammdaten!$AE$28,12,MONTH(D179))),""),"")</f>
        <v/>
      </c>
      <c r="F179" s="287"/>
      <c r="G179" s="288" t="str">
        <f>IF(Stammdaten!$AE$29="1 - Vereinnahmte Entgelte",IF(ISNUMBER(F179),IF(YEAR(F179)&lt;Stammdaten!$AE$28,1,IF(YEAR(F179)&gt;Stammdaten!$AE$28,12,MONTH(F179))),""),"")</f>
        <v/>
      </c>
      <c r="H179" s="289"/>
      <c r="I179" s="290"/>
      <c r="J179" s="291"/>
      <c r="K179" s="292" t="str">
        <f t="shared" si="52"/>
        <v/>
      </c>
      <c r="L179" s="293" t="str">
        <f t="shared" si="58"/>
        <v/>
      </c>
      <c r="M179" s="307"/>
      <c r="N179" s="281">
        <f>+IF(Stammdaten!$AE$30="1 - Ja",Einnahmen!I179,Einnahmen!L179)</f>
        <v>0</v>
      </c>
      <c r="O179" s="282" t="str">
        <f>+IF(Stammdaten!$AE$30="1 - Ja",K179,0)</f>
        <v/>
      </c>
      <c r="P179" s="283"/>
      <c r="Q179" s="284" t="str">
        <f t="shared" si="59"/>
        <v/>
      </c>
      <c r="U179" s="193">
        <f t="shared" si="53"/>
        <v>0</v>
      </c>
      <c r="V179" s="193">
        <f t="shared" si="54"/>
        <v>0</v>
      </c>
      <c r="W179" s="193">
        <f t="shared" si="55"/>
        <v>0</v>
      </c>
      <c r="X179" s="193">
        <f t="shared" si="56"/>
        <v>0</v>
      </c>
      <c r="Y179" s="193">
        <f t="shared" si="57"/>
        <v>0</v>
      </c>
      <c r="Z179" s="193"/>
      <c r="AA179" s="193">
        <f t="shared" ref="AA179:AA200" si="60">+SUM(U179:Z179)</f>
        <v>0</v>
      </c>
      <c r="AB179" s="193">
        <f t="shared" si="51"/>
        <v>5</v>
      </c>
      <c r="AC179" s="193">
        <f t="shared" ref="AC179:AC200" si="61">+IF(AA179=AB179,1,0)</f>
        <v>0</v>
      </c>
      <c r="AD179" s="193">
        <f t="shared" ref="AD179:AD200" si="62">+IF(AND(AA179&gt;0,AC179=0),1,0)</f>
        <v>0</v>
      </c>
    </row>
    <row r="180" spans="2:30" x14ac:dyDescent="0.25">
      <c r="B180" s="285"/>
      <c r="C180" s="286" t="str">
        <f>IF(H180="","",VLOOKUP(H180,Steuerung!$E$11:$G$17,3,FALSE))</f>
        <v/>
      </c>
      <c r="D180" s="287"/>
      <c r="E180" s="288" t="str">
        <f>IF(Stammdaten!$AE$29="2 - Vereinbarte Entgelte",IF(ISNUMBER(D180),IF(YEAR(D180)&lt;Stammdaten!$AE$28,1,IF(YEAR(D180)&gt;Stammdaten!$AE$28,12,MONTH(D180))),""),"")</f>
        <v/>
      </c>
      <c r="F180" s="287"/>
      <c r="G180" s="288" t="str">
        <f>IF(Stammdaten!$AE$29="1 - Vereinnahmte Entgelte",IF(ISNUMBER(F180),IF(YEAR(F180)&lt;Stammdaten!$AE$28,1,IF(YEAR(F180)&gt;Stammdaten!$AE$28,12,MONTH(F180))),""),"")</f>
        <v/>
      </c>
      <c r="H180" s="289"/>
      <c r="I180" s="290"/>
      <c r="J180" s="291"/>
      <c r="K180" s="292" t="str">
        <f t="shared" si="52"/>
        <v/>
      </c>
      <c r="L180" s="293" t="str">
        <f t="shared" si="58"/>
        <v/>
      </c>
      <c r="M180" s="307"/>
      <c r="N180" s="281">
        <f>+IF(Stammdaten!$AE$30="1 - Ja",Einnahmen!I180,Einnahmen!L180)</f>
        <v>0</v>
      </c>
      <c r="O180" s="282" t="str">
        <f>+IF(Stammdaten!$AE$30="1 - Ja",K180,0)</f>
        <v/>
      </c>
      <c r="P180" s="283"/>
      <c r="Q180" s="284" t="str">
        <f t="shared" si="59"/>
        <v/>
      </c>
      <c r="U180" s="193">
        <f t="shared" si="53"/>
        <v>0</v>
      </c>
      <c r="V180" s="193">
        <f t="shared" si="54"/>
        <v>0</v>
      </c>
      <c r="W180" s="193">
        <f t="shared" si="55"/>
        <v>0</v>
      </c>
      <c r="X180" s="193">
        <f t="shared" si="56"/>
        <v>0</v>
      </c>
      <c r="Y180" s="193">
        <f t="shared" si="57"/>
        <v>0</v>
      </c>
      <c r="Z180" s="193"/>
      <c r="AA180" s="193">
        <f t="shared" si="60"/>
        <v>0</v>
      </c>
      <c r="AB180" s="193">
        <f t="shared" si="51"/>
        <v>5</v>
      </c>
      <c r="AC180" s="193">
        <f t="shared" si="61"/>
        <v>0</v>
      </c>
      <c r="AD180" s="193">
        <f t="shared" si="62"/>
        <v>0</v>
      </c>
    </row>
    <row r="181" spans="2:30" x14ac:dyDescent="0.25">
      <c r="B181" s="285"/>
      <c r="C181" s="286" t="str">
        <f>IF(H181="","",VLOOKUP(H181,Steuerung!$E$11:$G$17,3,FALSE))</f>
        <v/>
      </c>
      <c r="D181" s="287"/>
      <c r="E181" s="288" t="str">
        <f>IF(Stammdaten!$AE$29="2 - Vereinbarte Entgelte",IF(ISNUMBER(D181),IF(YEAR(D181)&lt;Stammdaten!$AE$28,1,IF(YEAR(D181)&gt;Stammdaten!$AE$28,12,MONTH(D181))),""),"")</f>
        <v/>
      </c>
      <c r="F181" s="287"/>
      <c r="G181" s="288" t="str">
        <f>IF(Stammdaten!$AE$29="1 - Vereinnahmte Entgelte",IF(ISNUMBER(F181),IF(YEAR(F181)&lt;Stammdaten!$AE$28,1,IF(YEAR(F181)&gt;Stammdaten!$AE$28,12,MONTH(F181))),""),"")</f>
        <v/>
      </c>
      <c r="H181" s="289"/>
      <c r="I181" s="290"/>
      <c r="J181" s="291"/>
      <c r="K181" s="292" t="str">
        <f t="shared" si="52"/>
        <v/>
      </c>
      <c r="L181" s="293" t="str">
        <f t="shared" si="58"/>
        <v/>
      </c>
      <c r="M181" s="307"/>
      <c r="N181" s="281">
        <f>+IF(Stammdaten!$AE$30="1 - Ja",Einnahmen!I181,Einnahmen!L181)</f>
        <v>0</v>
      </c>
      <c r="O181" s="282" t="str">
        <f>+IF(Stammdaten!$AE$30="1 - Ja",K181,0)</f>
        <v/>
      </c>
      <c r="P181" s="283"/>
      <c r="Q181" s="284" t="str">
        <f t="shared" si="59"/>
        <v/>
      </c>
      <c r="U181" s="193">
        <f t="shared" si="53"/>
        <v>0</v>
      </c>
      <c r="V181" s="193">
        <f t="shared" si="54"/>
        <v>0</v>
      </c>
      <c r="W181" s="193">
        <f t="shared" si="55"/>
        <v>0</v>
      </c>
      <c r="X181" s="193">
        <f t="shared" si="56"/>
        <v>0</v>
      </c>
      <c r="Y181" s="193">
        <f t="shared" si="57"/>
        <v>0</v>
      </c>
      <c r="Z181" s="193"/>
      <c r="AA181" s="193">
        <f t="shared" si="60"/>
        <v>0</v>
      </c>
      <c r="AB181" s="193">
        <f t="shared" si="51"/>
        <v>5</v>
      </c>
      <c r="AC181" s="193">
        <f t="shared" si="61"/>
        <v>0</v>
      </c>
      <c r="AD181" s="193">
        <f t="shared" si="62"/>
        <v>0</v>
      </c>
    </row>
    <row r="182" spans="2:30" x14ac:dyDescent="0.25">
      <c r="B182" s="285"/>
      <c r="C182" s="286" t="str">
        <f>IF(H182="","",VLOOKUP(H182,Steuerung!$E$11:$G$17,3,FALSE))</f>
        <v/>
      </c>
      <c r="D182" s="287"/>
      <c r="E182" s="288" t="str">
        <f>IF(Stammdaten!$AE$29="2 - Vereinbarte Entgelte",IF(ISNUMBER(D182),IF(YEAR(D182)&lt;Stammdaten!$AE$28,1,IF(YEAR(D182)&gt;Stammdaten!$AE$28,12,MONTH(D182))),""),"")</f>
        <v/>
      </c>
      <c r="F182" s="287"/>
      <c r="G182" s="288" t="str">
        <f>IF(Stammdaten!$AE$29="1 - Vereinnahmte Entgelte",IF(ISNUMBER(F182),IF(YEAR(F182)&lt;Stammdaten!$AE$28,1,IF(YEAR(F182)&gt;Stammdaten!$AE$28,12,MONTH(F182))),""),"")</f>
        <v/>
      </c>
      <c r="H182" s="289"/>
      <c r="I182" s="290"/>
      <c r="J182" s="291"/>
      <c r="K182" s="292" t="str">
        <f t="shared" si="52"/>
        <v/>
      </c>
      <c r="L182" s="293" t="str">
        <f t="shared" si="58"/>
        <v/>
      </c>
      <c r="M182" s="307"/>
      <c r="N182" s="281">
        <f>+IF(Stammdaten!$AE$30="1 - Ja",Einnahmen!I182,Einnahmen!L182)</f>
        <v>0</v>
      </c>
      <c r="O182" s="282" t="str">
        <f>+IF(Stammdaten!$AE$30="1 - Ja",K182,0)</f>
        <v/>
      </c>
      <c r="P182" s="283"/>
      <c r="Q182" s="284" t="str">
        <f t="shared" si="59"/>
        <v/>
      </c>
      <c r="U182" s="193">
        <f t="shared" si="53"/>
        <v>0</v>
      </c>
      <c r="V182" s="193">
        <f t="shared" si="54"/>
        <v>0</v>
      </c>
      <c r="W182" s="193">
        <f t="shared" si="55"/>
        <v>0</v>
      </c>
      <c r="X182" s="193">
        <f t="shared" si="56"/>
        <v>0</v>
      </c>
      <c r="Y182" s="193">
        <f t="shared" si="57"/>
        <v>0</v>
      </c>
      <c r="Z182" s="193"/>
      <c r="AA182" s="193">
        <f t="shared" si="60"/>
        <v>0</v>
      </c>
      <c r="AB182" s="193">
        <f t="shared" si="51"/>
        <v>5</v>
      </c>
      <c r="AC182" s="193">
        <f t="shared" si="61"/>
        <v>0</v>
      </c>
      <c r="AD182" s="193">
        <f t="shared" si="62"/>
        <v>0</v>
      </c>
    </row>
    <row r="183" spans="2:30" x14ac:dyDescent="0.25">
      <c r="B183" s="285"/>
      <c r="C183" s="286" t="str">
        <f>IF(H183="","",VLOOKUP(H183,Steuerung!$E$11:$G$17,3,FALSE))</f>
        <v/>
      </c>
      <c r="D183" s="287"/>
      <c r="E183" s="288" t="str">
        <f>IF(Stammdaten!$AE$29="2 - Vereinbarte Entgelte",IF(ISNUMBER(D183),IF(YEAR(D183)&lt;Stammdaten!$AE$28,1,IF(YEAR(D183)&gt;Stammdaten!$AE$28,12,MONTH(D183))),""),"")</f>
        <v/>
      </c>
      <c r="F183" s="287"/>
      <c r="G183" s="288" t="str">
        <f>IF(Stammdaten!$AE$29="1 - Vereinnahmte Entgelte",IF(ISNUMBER(F183),IF(YEAR(F183)&lt;Stammdaten!$AE$28,1,IF(YEAR(F183)&gt;Stammdaten!$AE$28,12,MONTH(F183))),""),"")</f>
        <v/>
      </c>
      <c r="H183" s="289"/>
      <c r="I183" s="290"/>
      <c r="J183" s="291"/>
      <c r="K183" s="292" t="str">
        <f t="shared" si="52"/>
        <v/>
      </c>
      <c r="L183" s="293" t="str">
        <f t="shared" si="58"/>
        <v/>
      </c>
      <c r="M183" s="307"/>
      <c r="N183" s="281">
        <f>+IF(Stammdaten!$AE$30="1 - Ja",Einnahmen!I183,Einnahmen!L183)</f>
        <v>0</v>
      </c>
      <c r="O183" s="282" t="str">
        <f>+IF(Stammdaten!$AE$30="1 - Ja",K183,0)</f>
        <v/>
      </c>
      <c r="P183" s="283"/>
      <c r="Q183" s="284" t="str">
        <f t="shared" si="59"/>
        <v/>
      </c>
      <c r="U183" s="193">
        <f t="shared" si="53"/>
        <v>0</v>
      </c>
      <c r="V183" s="193">
        <f t="shared" si="54"/>
        <v>0</v>
      </c>
      <c r="W183" s="193">
        <f t="shared" si="55"/>
        <v>0</v>
      </c>
      <c r="X183" s="193">
        <f t="shared" si="56"/>
        <v>0</v>
      </c>
      <c r="Y183" s="193">
        <f t="shared" si="57"/>
        <v>0</v>
      </c>
      <c r="Z183" s="193"/>
      <c r="AA183" s="193">
        <f t="shared" si="60"/>
        <v>0</v>
      </c>
      <c r="AB183" s="193">
        <f t="shared" si="51"/>
        <v>5</v>
      </c>
      <c r="AC183" s="193">
        <f t="shared" si="61"/>
        <v>0</v>
      </c>
      <c r="AD183" s="193">
        <f t="shared" si="62"/>
        <v>0</v>
      </c>
    </row>
    <row r="184" spans="2:30" x14ac:dyDescent="0.25">
      <c r="B184" s="285"/>
      <c r="C184" s="286" t="str">
        <f>IF(H184="","",VLOOKUP(H184,Steuerung!$E$11:$G$17,3,FALSE))</f>
        <v/>
      </c>
      <c r="D184" s="287"/>
      <c r="E184" s="288" t="str">
        <f>IF(Stammdaten!$AE$29="2 - Vereinbarte Entgelte",IF(ISNUMBER(D184),IF(YEAR(D184)&lt;Stammdaten!$AE$28,1,IF(YEAR(D184)&gt;Stammdaten!$AE$28,12,MONTH(D184))),""),"")</f>
        <v/>
      </c>
      <c r="F184" s="287"/>
      <c r="G184" s="288" t="str">
        <f>IF(Stammdaten!$AE$29="1 - Vereinnahmte Entgelte",IF(ISNUMBER(F184),IF(YEAR(F184)&lt;Stammdaten!$AE$28,1,IF(YEAR(F184)&gt;Stammdaten!$AE$28,12,MONTH(F184))),""),"")</f>
        <v/>
      </c>
      <c r="H184" s="289"/>
      <c r="I184" s="290"/>
      <c r="J184" s="291"/>
      <c r="K184" s="292" t="str">
        <f t="shared" si="52"/>
        <v/>
      </c>
      <c r="L184" s="293" t="str">
        <f t="shared" si="58"/>
        <v/>
      </c>
      <c r="M184" s="307"/>
      <c r="N184" s="281">
        <f>+IF(Stammdaten!$AE$30="1 - Ja",Einnahmen!I184,Einnahmen!L184)</f>
        <v>0</v>
      </c>
      <c r="O184" s="282" t="str">
        <f>+IF(Stammdaten!$AE$30="1 - Ja",K184,0)</f>
        <v/>
      </c>
      <c r="P184" s="283"/>
      <c r="Q184" s="284" t="str">
        <f t="shared" si="59"/>
        <v/>
      </c>
      <c r="U184" s="193">
        <f t="shared" si="53"/>
        <v>0</v>
      </c>
      <c r="V184" s="193">
        <f t="shared" si="54"/>
        <v>0</v>
      </c>
      <c r="W184" s="193">
        <f t="shared" si="55"/>
        <v>0</v>
      </c>
      <c r="X184" s="193">
        <f t="shared" si="56"/>
        <v>0</v>
      </c>
      <c r="Y184" s="193">
        <f t="shared" si="57"/>
        <v>0</v>
      </c>
      <c r="Z184" s="193"/>
      <c r="AA184" s="193">
        <f t="shared" si="60"/>
        <v>0</v>
      </c>
      <c r="AB184" s="193">
        <f t="shared" si="51"/>
        <v>5</v>
      </c>
      <c r="AC184" s="193">
        <f t="shared" si="61"/>
        <v>0</v>
      </c>
      <c r="AD184" s="193">
        <f t="shared" si="62"/>
        <v>0</v>
      </c>
    </row>
    <row r="185" spans="2:30" x14ac:dyDescent="0.25">
      <c r="B185" s="285"/>
      <c r="C185" s="286" t="str">
        <f>IF(H185="","",VLOOKUP(H185,Steuerung!$E$11:$G$17,3,FALSE))</f>
        <v/>
      </c>
      <c r="D185" s="287"/>
      <c r="E185" s="288" t="str">
        <f>IF(Stammdaten!$AE$29="2 - Vereinbarte Entgelte",IF(ISNUMBER(D185),IF(YEAR(D185)&lt;Stammdaten!$AE$28,1,IF(YEAR(D185)&gt;Stammdaten!$AE$28,12,MONTH(D185))),""),"")</f>
        <v/>
      </c>
      <c r="F185" s="287"/>
      <c r="G185" s="288" t="str">
        <f>IF(Stammdaten!$AE$29="1 - Vereinnahmte Entgelte",IF(ISNUMBER(F185),IF(YEAR(F185)&lt;Stammdaten!$AE$28,1,IF(YEAR(F185)&gt;Stammdaten!$AE$28,12,MONTH(F185))),""),"")</f>
        <v/>
      </c>
      <c r="H185" s="289"/>
      <c r="I185" s="290"/>
      <c r="J185" s="291"/>
      <c r="K185" s="292" t="str">
        <f t="shared" si="52"/>
        <v/>
      </c>
      <c r="L185" s="293" t="str">
        <f t="shared" si="58"/>
        <v/>
      </c>
      <c r="M185" s="307"/>
      <c r="N185" s="281">
        <f>+IF(Stammdaten!$AE$30="1 - Ja",Einnahmen!I185,Einnahmen!L185)</f>
        <v>0</v>
      </c>
      <c r="O185" s="282" t="str">
        <f>+IF(Stammdaten!$AE$30="1 - Ja",K185,0)</f>
        <v/>
      </c>
      <c r="P185" s="283"/>
      <c r="Q185" s="284" t="str">
        <f t="shared" si="59"/>
        <v/>
      </c>
      <c r="U185" s="193">
        <f t="shared" si="53"/>
        <v>0</v>
      </c>
      <c r="V185" s="193">
        <f t="shared" si="54"/>
        <v>0</v>
      </c>
      <c r="W185" s="193">
        <f t="shared" si="55"/>
        <v>0</v>
      </c>
      <c r="X185" s="193">
        <f t="shared" si="56"/>
        <v>0</v>
      </c>
      <c r="Y185" s="193">
        <f t="shared" si="57"/>
        <v>0</v>
      </c>
      <c r="Z185" s="193"/>
      <c r="AA185" s="193">
        <f t="shared" si="60"/>
        <v>0</v>
      </c>
      <c r="AB185" s="193">
        <f t="shared" si="51"/>
        <v>5</v>
      </c>
      <c r="AC185" s="193">
        <f t="shared" si="61"/>
        <v>0</v>
      </c>
      <c r="AD185" s="193">
        <f t="shared" si="62"/>
        <v>0</v>
      </c>
    </row>
    <row r="186" spans="2:30" x14ac:dyDescent="0.25">
      <c r="B186" s="285"/>
      <c r="C186" s="286" t="str">
        <f>IF(H186="","",VLOOKUP(H186,Steuerung!$E$11:$G$17,3,FALSE))</f>
        <v/>
      </c>
      <c r="D186" s="287"/>
      <c r="E186" s="288" t="str">
        <f>IF(Stammdaten!$AE$29="2 - Vereinbarte Entgelte",IF(ISNUMBER(D186),IF(YEAR(D186)&lt;Stammdaten!$AE$28,1,IF(YEAR(D186)&gt;Stammdaten!$AE$28,12,MONTH(D186))),""),"")</f>
        <v/>
      </c>
      <c r="F186" s="287"/>
      <c r="G186" s="288" t="str">
        <f>IF(Stammdaten!$AE$29="1 - Vereinnahmte Entgelte",IF(ISNUMBER(F186),IF(YEAR(F186)&lt;Stammdaten!$AE$28,1,IF(YEAR(F186)&gt;Stammdaten!$AE$28,12,MONTH(F186))),""),"")</f>
        <v/>
      </c>
      <c r="H186" s="289"/>
      <c r="I186" s="290"/>
      <c r="J186" s="291"/>
      <c r="K186" s="292" t="str">
        <f t="shared" si="52"/>
        <v/>
      </c>
      <c r="L186" s="293" t="str">
        <f t="shared" si="58"/>
        <v/>
      </c>
      <c r="M186" s="307"/>
      <c r="N186" s="281">
        <f>+IF(Stammdaten!$AE$30="1 - Ja",Einnahmen!I186,Einnahmen!L186)</f>
        <v>0</v>
      </c>
      <c r="O186" s="282" t="str">
        <f>+IF(Stammdaten!$AE$30="1 - Ja",K186,0)</f>
        <v/>
      </c>
      <c r="P186" s="283"/>
      <c r="Q186" s="284" t="str">
        <f t="shared" si="59"/>
        <v/>
      </c>
      <c r="U186" s="193">
        <f t="shared" si="53"/>
        <v>0</v>
      </c>
      <c r="V186" s="193">
        <f t="shared" si="54"/>
        <v>0</v>
      </c>
      <c r="W186" s="193">
        <f t="shared" si="55"/>
        <v>0</v>
      </c>
      <c r="X186" s="193">
        <f t="shared" si="56"/>
        <v>0</v>
      </c>
      <c r="Y186" s="193">
        <f t="shared" si="57"/>
        <v>0</v>
      </c>
      <c r="Z186" s="193"/>
      <c r="AA186" s="193">
        <f t="shared" si="60"/>
        <v>0</v>
      </c>
      <c r="AB186" s="193">
        <f t="shared" si="51"/>
        <v>5</v>
      </c>
      <c r="AC186" s="193">
        <f t="shared" si="61"/>
        <v>0</v>
      </c>
      <c r="AD186" s="193">
        <f t="shared" si="62"/>
        <v>0</v>
      </c>
    </row>
    <row r="187" spans="2:30" x14ac:dyDescent="0.25">
      <c r="B187" s="285"/>
      <c r="C187" s="286" t="str">
        <f>IF(H187="","",VLOOKUP(H187,Steuerung!$E$11:$G$17,3,FALSE))</f>
        <v/>
      </c>
      <c r="D187" s="287"/>
      <c r="E187" s="288" t="str">
        <f>IF(Stammdaten!$AE$29="2 - Vereinbarte Entgelte",IF(ISNUMBER(D187),IF(YEAR(D187)&lt;Stammdaten!$AE$28,1,IF(YEAR(D187)&gt;Stammdaten!$AE$28,12,MONTH(D187))),""),"")</f>
        <v/>
      </c>
      <c r="F187" s="287"/>
      <c r="G187" s="288" t="str">
        <f>IF(Stammdaten!$AE$29="1 - Vereinnahmte Entgelte",IF(ISNUMBER(F187),IF(YEAR(F187)&lt;Stammdaten!$AE$28,1,IF(YEAR(F187)&gt;Stammdaten!$AE$28,12,MONTH(F187))),""),"")</f>
        <v/>
      </c>
      <c r="H187" s="289"/>
      <c r="I187" s="290"/>
      <c r="J187" s="291"/>
      <c r="K187" s="292" t="str">
        <f t="shared" si="52"/>
        <v/>
      </c>
      <c r="L187" s="293" t="str">
        <f t="shared" si="58"/>
        <v/>
      </c>
      <c r="M187" s="307"/>
      <c r="N187" s="281">
        <f>+IF(Stammdaten!$AE$30="1 - Ja",Einnahmen!I187,Einnahmen!L187)</f>
        <v>0</v>
      </c>
      <c r="O187" s="282" t="str">
        <f>+IF(Stammdaten!$AE$30="1 - Ja",K187,0)</f>
        <v/>
      </c>
      <c r="P187" s="283"/>
      <c r="Q187" s="284" t="str">
        <f t="shared" si="59"/>
        <v/>
      </c>
      <c r="U187" s="193">
        <f t="shared" si="53"/>
        <v>0</v>
      </c>
      <c r="V187" s="193">
        <f t="shared" si="54"/>
        <v>0</v>
      </c>
      <c r="W187" s="193">
        <f t="shared" si="55"/>
        <v>0</v>
      </c>
      <c r="X187" s="193">
        <f t="shared" si="56"/>
        <v>0</v>
      </c>
      <c r="Y187" s="193">
        <f t="shared" si="57"/>
        <v>0</v>
      </c>
      <c r="Z187" s="193"/>
      <c r="AA187" s="193">
        <f t="shared" si="60"/>
        <v>0</v>
      </c>
      <c r="AB187" s="193">
        <f t="shared" si="51"/>
        <v>5</v>
      </c>
      <c r="AC187" s="193">
        <f t="shared" si="61"/>
        <v>0</v>
      </c>
      <c r="AD187" s="193">
        <f t="shared" si="62"/>
        <v>0</v>
      </c>
    </row>
    <row r="188" spans="2:30" x14ac:dyDescent="0.25">
      <c r="B188" s="285"/>
      <c r="C188" s="286" t="str">
        <f>IF(H188="","",VLOOKUP(H188,Steuerung!$E$11:$G$17,3,FALSE))</f>
        <v/>
      </c>
      <c r="D188" s="287"/>
      <c r="E188" s="288" t="str">
        <f>IF(Stammdaten!$AE$29="2 - Vereinbarte Entgelte",IF(ISNUMBER(D188),IF(YEAR(D188)&lt;Stammdaten!$AE$28,1,IF(YEAR(D188)&gt;Stammdaten!$AE$28,12,MONTH(D188))),""),"")</f>
        <v/>
      </c>
      <c r="F188" s="287"/>
      <c r="G188" s="288" t="str">
        <f>IF(Stammdaten!$AE$29="1 - Vereinnahmte Entgelte",IF(ISNUMBER(F188),IF(YEAR(F188)&lt;Stammdaten!$AE$28,1,IF(YEAR(F188)&gt;Stammdaten!$AE$28,12,MONTH(F188))),""),"")</f>
        <v/>
      </c>
      <c r="H188" s="289"/>
      <c r="I188" s="290"/>
      <c r="J188" s="291"/>
      <c r="K188" s="292" t="str">
        <f t="shared" si="52"/>
        <v/>
      </c>
      <c r="L188" s="293" t="str">
        <f t="shared" si="58"/>
        <v/>
      </c>
      <c r="M188" s="307"/>
      <c r="N188" s="281">
        <f>+IF(Stammdaten!$AE$30="1 - Ja",Einnahmen!I188,Einnahmen!L188)</f>
        <v>0</v>
      </c>
      <c r="O188" s="282" t="str">
        <f>+IF(Stammdaten!$AE$30="1 - Ja",K188,0)</f>
        <v/>
      </c>
      <c r="P188" s="283"/>
      <c r="Q188" s="284" t="str">
        <f t="shared" si="59"/>
        <v/>
      </c>
      <c r="U188" s="193">
        <f t="shared" si="53"/>
        <v>0</v>
      </c>
      <c r="V188" s="193">
        <f t="shared" si="54"/>
        <v>0</v>
      </c>
      <c r="W188" s="193">
        <f t="shared" si="55"/>
        <v>0</v>
      </c>
      <c r="X188" s="193">
        <f t="shared" si="56"/>
        <v>0</v>
      </c>
      <c r="Y188" s="193">
        <f t="shared" si="57"/>
        <v>0</v>
      </c>
      <c r="Z188" s="193"/>
      <c r="AA188" s="193">
        <f t="shared" si="60"/>
        <v>0</v>
      </c>
      <c r="AB188" s="193">
        <f t="shared" si="51"/>
        <v>5</v>
      </c>
      <c r="AC188" s="193">
        <f t="shared" si="61"/>
        <v>0</v>
      </c>
      <c r="AD188" s="193">
        <f t="shared" si="62"/>
        <v>0</v>
      </c>
    </row>
    <row r="189" spans="2:30" x14ac:dyDescent="0.25">
      <c r="B189" s="285"/>
      <c r="C189" s="286" t="str">
        <f>IF(H189="","",VLOOKUP(H189,Steuerung!$E$11:$G$17,3,FALSE))</f>
        <v/>
      </c>
      <c r="D189" s="287"/>
      <c r="E189" s="288" t="str">
        <f>IF(Stammdaten!$AE$29="2 - Vereinbarte Entgelte",IF(ISNUMBER(D189),IF(YEAR(D189)&lt;Stammdaten!$AE$28,1,IF(YEAR(D189)&gt;Stammdaten!$AE$28,12,MONTH(D189))),""),"")</f>
        <v/>
      </c>
      <c r="F189" s="287"/>
      <c r="G189" s="288" t="str">
        <f>IF(Stammdaten!$AE$29="1 - Vereinnahmte Entgelte",IF(ISNUMBER(F189),IF(YEAR(F189)&lt;Stammdaten!$AE$28,1,IF(YEAR(F189)&gt;Stammdaten!$AE$28,12,MONTH(F189))),""),"")</f>
        <v/>
      </c>
      <c r="H189" s="289"/>
      <c r="I189" s="290"/>
      <c r="J189" s="291"/>
      <c r="K189" s="292" t="str">
        <f t="shared" si="52"/>
        <v/>
      </c>
      <c r="L189" s="293" t="str">
        <f t="shared" si="58"/>
        <v/>
      </c>
      <c r="M189" s="307"/>
      <c r="N189" s="281">
        <f>+IF(Stammdaten!$AE$30="1 - Ja",Einnahmen!I189,Einnahmen!L189)</f>
        <v>0</v>
      </c>
      <c r="O189" s="282" t="str">
        <f>+IF(Stammdaten!$AE$30="1 - Ja",K189,0)</f>
        <v/>
      </c>
      <c r="P189" s="283"/>
      <c r="Q189" s="284" t="str">
        <f t="shared" si="59"/>
        <v/>
      </c>
      <c r="U189" s="193">
        <f t="shared" si="53"/>
        <v>0</v>
      </c>
      <c r="V189" s="193">
        <f t="shared" si="54"/>
        <v>0</v>
      </c>
      <c r="W189" s="193">
        <f t="shared" si="55"/>
        <v>0</v>
      </c>
      <c r="X189" s="193">
        <f t="shared" si="56"/>
        <v>0</v>
      </c>
      <c r="Y189" s="193">
        <f t="shared" si="57"/>
        <v>0</v>
      </c>
      <c r="Z189" s="193"/>
      <c r="AA189" s="193">
        <f t="shared" si="60"/>
        <v>0</v>
      </c>
      <c r="AB189" s="193">
        <f t="shared" si="51"/>
        <v>5</v>
      </c>
      <c r="AC189" s="193">
        <f t="shared" si="61"/>
        <v>0</v>
      </c>
      <c r="AD189" s="193">
        <f t="shared" si="62"/>
        <v>0</v>
      </c>
    </row>
    <row r="190" spans="2:30" x14ac:dyDescent="0.25">
      <c r="B190" s="285"/>
      <c r="C190" s="286" t="str">
        <f>IF(H190="","",VLOOKUP(H190,Steuerung!$E$11:$G$17,3,FALSE))</f>
        <v/>
      </c>
      <c r="D190" s="287"/>
      <c r="E190" s="288" t="str">
        <f>IF(Stammdaten!$AE$29="2 - Vereinbarte Entgelte",IF(ISNUMBER(D190),IF(YEAR(D190)&lt;Stammdaten!$AE$28,1,IF(YEAR(D190)&gt;Stammdaten!$AE$28,12,MONTH(D190))),""),"")</f>
        <v/>
      </c>
      <c r="F190" s="287"/>
      <c r="G190" s="288" t="str">
        <f>IF(Stammdaten!$AE$29="1 - Vereinnahmte Entgelte",IF(ISNUMBER(F190),IF(YEAR(F190)&lt;Stammdaten!$AE$28,1,IF(YEAR(F190)&gt;Stammdaten!$AE$28,12,MONTH(F190))),""),"")</f>
        <v/>
      </c>
      <c r="H190" s="289"/>
      <c r="I190" s="290"/>
      <c r="J190" s="291"/>
      <c r="K190" s="292" t="str">
        <f t="shared" si="52"/>
        <v/>
      </c>
      <c r="L190" s="293" t="str">
        <f t="shared" si="58"/>
        <v/>
      </c>
      <c r="M190" s="307"/>
      <c r="N190" s="281">
        <f>+IF(Stammdaten!$AE$30="1 - Ja",Einnahmen!I190,Einnahmen!L190)</f>
        <v>0</v>
      </c>
      <c r="O190" s="282" t="str">
        <f>+IF(Stammdaten!$AE$30="1 - Ja",K190,0)</f>
        <v/>
      </c>
      <c r="P190" s="283"/>
      <c r="Q190" s="284" t="str">
        <f t="shared" si="59"/>
        <v/>
      </c>
      <c r="U190" s="193">
        <f t="shared" si="53"/>
        <v>0</v>
      </c>
      <c r="V190" s="193">
        <f t="shared" si="54"/>
        <v>0</v>
      </c>
      <c r="W190" s="193">
        <f t="shared" si="55"/>
        <v>0</v>
      </c>
      <c r="X190" s="193">
        <f t="shared" si="56"/>
        <v>0</v>
      </c>
      <c r="Y190" s="193">
        <f t="shared" si="57"/>
        <v>0</v>
      </c>
      <c r="Z190" s="193"/>
      <c r="AA190" s="193">
        <f t="shared" si="60"/>
        <v>0</v>
      </c>
      <c r="AB190" s="193">
        <f t="shared" si="51"/>
        <v>5</v>
      </c>
      <c r="AC190" s="193">
        <f t="shared" si="61"/>
        <v>0</v>
      </c>
      <c r="AD190" s="193">
        <f t="shared" si="62"/>
        <v>0</v>
      </c>
    </row>
    <row r="191" spans="2:30" x14ac:dyDescent="0.25">
      <c r="B191" s="285"/>
      <c r="C191" s="286" t="str">
        <f>IF(H191="","",VLOOKUP(H191,Steuerung!$E$11:$G$17,3,FALSE))</f>
        <v/>
      </c>
      <c r="D191" s="287"/>
      <c r="E191" s="288" t="str">
        <f>IF(Stammdaten!$AE$29="2 - Vereinbarte Entgelte",IF(ISNUMBER(D191),IF(YEAR(D191)&lt;Stammdaten!$AE$28,1,IF(YEAR(D191)&gt;Stammdaten!$AE$28,12,MONTH(D191))),""),"")</f>
        <v/>
      </c>
      <c r="F191" s="287"/>
      <c r="G191" s="288" t="str">
        <f>IF(Stammdaten!$AE$29="1 - Vereinnahmte Entgelte",IF(ISNUMBER(F191),IF(YEAR(F191)&lt;Stammdaten!$AE$28,1,IF(YEAR(F191)&gt;Stammdaten!$AE$28,12,MONTH(F191))),""),"")</f>
        <v/>
      </c>
      <c r="H191" s="289"/>
      <c r="I191" s="290"/>
      <c r="J191" s="291"/>
      <c r="K191" s="292" t="str">
        <f t="shared" si="52"/>
        <v/>
      </c>
      <c r="L191" s="293" t="str">
        <f t="shared" si="58"/>
        <v/>
      </c>
      <c r="M191" s="307"/>
      <c r="N191" s="281">
        <f>+IF(Stammdaten!$AE$30="1 - Ja",Einnahmen!I191,Einnahmen!L191)</f>
        <v>0</v>
      </c>
      <c r="O191" s="282" t="str">
        <f>+IF(Stammdaten!$AE$30="1 - Ja",K191,0)</f>
        <v/>
      </c>
      <c r="P191" s="283"/>
      <c r="Q191" s="284" t="str">
        <f t="shared" si="59"/>
        <v/>
      </c>
      <c r="U191" s="193">
        <f t="shared" si="53"/>
        <v>0</v>
      </c>
      <c r="V191" s="193">
        <f t="shared" si="54"/>
        <v>0</v>
      </c>
      <c r="W191" s="193">
        <f t="shared" si="55"/>
        <v>0</v>
      </c>
      <c r="X191" s="193">
        <f t="shared" si="56"/>
        <v>0</v>
      </c>
      <c r="Y191" s="193">
        <f t="shared" si="57"/>
        <v>0</v>
      </c>
      <c r="Z191" s="193"/>
      <c r="AA191" s="193">
        <f t="shared" si="60"/>
        <v>0</v>
      </c>
      <c r="AB191" s="193">
        <f t="shared" si="51"/>
        <v>5</v>
      </c>
      <c r="AC191" s="193">
        <f t="shared" si="61"/>
        <v>0</v>
      </c>
      <c r="AD191" s="193">
        <f t="shared" si="62"/>
        <v>0</v>
      </c>
    </row>
    <row r="192" spans="2:30" x14ac:dyDescent="0.25">
      <c r="B192" s="285"/>
      <c r="C192" s="286" t="str">
        <f>IF(H192="","",VLOOKUP(H192,Steuerung!$E$11:$G$17,3,FALSE))</f>
        <v/>
      </c>
      <c r="D192" s="287"/>
      <c r="E192" s="288" t="str">
        <f>IF(Stammdaten!$AE$29="2 - Vereinbarte Entgelte",IF(ISNUMBER(D192),IF(YEAR(D192)&lt;Stammdaten!$AE$28,1,IF(YEAR(D192)&gt;Stammdaten!$AE$28,12,MONTH(D192))),""),"")</f>
        <v/>
      </c>
      <c r="F192" s="287"/>
      <c r="G192" s="288" t="str">
        <f>IF(Stammdaten!$AE$29="1 - Vereinnahmte Entgelte",IF(ISNUMBER(F192),IF(YEAR(F192)&lt;Stammdaten!$AE$28,1,IF(YEAR(F192)&gt;Stammdaten!$AE$28,12,MONTH(F192))),""),"")</f>
        <v/>
      </c>
      <c r="H192" s="289"/>
      <c r="I192" s="290"/>
      <c r="J192" s="291"/>
      <c r="K192" s="292" t="str">
        <f t="shared" si="52"/>
        <v/>
      </c>
      <c r="L192" s="293" t="str">
        <f t="shared" si="58"/>
        <v/>
      </c>
      <c r="M192" s="307"/>
      <c r="N192" s="281">
        <f>+IF(Stammdaten!$AE$30="1 - Ja",Einnahmen!I192,Einnahmen!L192)</f>
        <v>0</v>
      </c>
      <c r="O192" s="282" t="str">
        <f>+IF(Stammdaten!$AE$30="1 - Ja",K192,0)</f>
        <v/>
      </c>
      <c r="P192" s="283"/>
      <c r="Q192" s="284" t="str">
        <f t="shared" si="59"/>
        <v/>
      </c>
      <c r="U192" s="193">
        <f t="shared" si="53"/>
        <v>0</v>
      </c>
      <c r="V192" s="193">
        <f t="shared" si="54"/>
        <v>0</v>
      </c>
      <c r="W192" s="193">
        <f t="shared" si="55"/>
        <v>0</v>
      </c>
      <c r="X192" s="193">
        <f t="shared" si="56"/>
        <v>0</v>
      </c>
      <c r="Y192" s="193">
        <f t="shared" si="57"/>
        <v>0</v>
      </c>
      <c r="Z192" s="193"/>
      <c r="AA192" s="193">
        <f t="shared" si="60"/>
        <v>0</v>
      </c>
      <c r="AB192" s="193">
        <f t="shared" si="51"/>
        <v>5</v>
      </c>
      <c r="AC192" s="193">
        <f t="shared" si="61"/>
        <v>0</v>
      </c>
      <c r="AD192" s="193">
        <f t="shared" si="62"/>
        <v>0</v>
      </c>
    </row>
    <row r="193" spans="2:30" x14ac:dyDescent="0.25">
      <c r="B193" s="285"/>
      <c r="C193" s="286" t="str">
        <f>IF(H193="","",VLOOKUP(H193,Steuerung!$E$11:$G$17,3,FALSE))</f>
        <v/>
      </c>
      <c r="D193" s="287"/>
      <c r="E193" s="288" t="str">
        <f>IF(Stammdaten!$AE$29="2 - Vereinbarte Entgelte",IF(ISNUMBER(D193),IF(YEAR(D193)&lt;Stammdaten!$AE$28,1,IF(YEAR(D193)&gt;Stammdaten!$AE$28,12,MONTH(D193))),""),"")</f>
        <v/>
      </c>
      <c r="F193" s="287"/>
      <c r="G193" s="288" t="str">
        <f>IF(Stammdaten!$AE$29="1 - Vereinnahmte Entgelte",IF(ISNUMBER(F193),IF(YEAR(F193)&lt;Stammdaten!$AE$28,1,IF(YEAR(F193)&gt;Stammdaten!$AE$28,12,MONTH(F193))),""),"")</f>
        <v/>
      </c>
      <c r="H193" s="289"/>
      <c r="I193" s="290"/>
      <c r="J193" s="291"/>
      <c r="K193" s="292" t="str">
        <f t="shared" si="52"/>
        <v/>
      </c>
      <c r="L193" s="293" t="str">
        <f t="shared" si="58"/>
        <v/>
      </c>
      <c r="M193" s="307"/>
      <c r="N193" s="281">
        <f>+IF(Stammdaten!$AE$30="1 - Ja",Einnahmen!I193,Einnahmen!L193)</f>
        <v>0</v>
      </c>
      <c r="O193" s="282" t="str">
        <f>+IF(Stammdaten!$AE$30="1 - Ja",K193,0)</f>
        <v/>
      </c>
      <c r="P193" s="283"/>
      <c r="Q193" s="284" t="str">
        <f t="shared" si="59"/>
        <v/>
      </c>
      <c r="U193" s="193">
        <f t="shared" si="53"/>
        <v>0</v>
      </c>
      <c r="V193" s="193">
        <f t="shared" si="54"/>
        <v>0</v>
      </c>
      <c r="W193" s="193">
        <f t="shared" si="55"/>
        <v>0</v>
      </c>
      <c r="X193" s="193">
        <f t="shared" si="56"/>
        <v>0</v>
      </c>
      <c r="Y193" s="193">
        <f t="shared" si="57"/>
        <v>0</v>
      </c>
      <c r="Z193" s="193"/>
      <c r="AA193" s="193">
        <f t="shared" si="60"/>
        <v>0</v>
      </c>
      <c r="AB193" s="193">
        <f t="shared" si="51"/>
        <v>5</v>
      </c>
      <c r="AC193" s="193">
        <f t="shared" si="61"/>
        <v>0</v>
      </c>
      <c r="AD193" s="193">
        <f t="shared" si="62"/>
        <v>0</v>
      </c>
    </row>
    <row r="194" spans="2:30" x14ac:dyDescent="0.25">
      <c r="B194" s="285"/>
      <c r="C194" s="286" t="str">
        <f>IF(H194="","",VLOOKUP(H194,Steuerung!$E$11:$G$17,3,FALSE))</f>
        <v/>
      </c>
      <c r="D194" s="287"/>
      <c r="E194" s="288" t="str">
        <f>IF(Stammdaten!$AE$29="2 - Vereinbarte Entgelte",IF(ISNUMBER(D194),IF(YEAR(D194)&lt;Stammdaten!$AE$28,1,IF(YEAR(D194)&gt;Stammdaten!$AE$28,12,MONTH(D194))),""),"")</f>
        <v/>
      </c>
      <c r="F194" s="287"/>
      <c r="G194" s="288" t="str">
        <f>IF(Stammdaten!$AE$29="1 - Vereinnahmte Entgelte",IF(ISNUMBER(F194),IF(YEAR(F194)&lt;Stammdaten!$AE$28,1,IF(YEAR(F194)&gt;Stammdaten!$AE$28,12,MONTH(F194))),""),"")</f>
        <v/>
      </c>
      <c r="H194" s="289"/>
      <c r="I194" s="290"/>
      <c r="J194" s="291"/>
      <c r="K194" s="292" t="str">
        <f t="shared" si="52"/>
        <v/>
      </c>
      <c r="L194" s="293" t="str">
        <f t="shared" si="58"/>
        <v/>
      </c>
      <c r="M194" s="307"/>
      <c r="N194" s="281">
        <f>+IF(Stammdaten!$AE$30="1 - Ja",Einnahmen!I194,Einnahmen!L194)</f>
        <v>0</v>
      </c>
      <c r="O194" s="282" t="str">
        <f>+IF(Stammdaten!$AE$30="1 - Ja",K194,0)</f>
        <v/>
      </c>
      <c r="P194" s="283"/>
      <c r="Q194" s="284" t="str">
        <f t="shared" si="59"/>
        <v/>
      </c>
      <c r="U194" s="193">
        <f t="shared" si="53"/>
        <v>0</v>
      </c>
      <c r="V194" s="193">
        <f t="shared" si="54"/>
        <v>0</v>
      </c>
      <c r="W194" s="193">
        <f t="shared" si="55"/>
        <v>0</v>
      </c>
      <c r="X194" s="193">
        <f t="shared" si="56"/>
        <v>0</v>
      </c>
      <c r="Y194" s="193">
        <f t="shared" si="57"/>
        <v>0</v>
      </c>
      <c r="Z194" s="193"/>
      <c r="AA194" s="193">
        <f t="shared" si="60"/>
        <v>0</v>
      </c>
      <c r="AB194" s="193">
        <f t="shared" si="51"/>
        <v>5</v>
      </c>
      <c r="AC194" s="193">
        <f t="shared" si="61"/>
        <v>0</v>
      </c>
      <c r="AD194" s="193">
        <f t="shared" si="62"/>
        <v>0</v>
      </c>
    </row>
    <row r="195" spans="2:30" x14ac:dyDescent="0.25">
      <c r="B195" s="285"/>
      <c r="C195" s="286" t="str">
        <f>IF(H195="","",VLOOKUP(H195,Steuerung!$E$11:$G$17,3,FALSE))</f>
        <v/>
      </c>
      <c r="D195" s="287"/>
      <c r="E195" s="288" t="str">
        <f>IF(Stammdaten!$AE$29="2 - Vereinbarte Entgelte",IF(ISNUMBER(D195),IF(YEAR(D195)&lt;Stammdaten!$AE$28,1,IF(YEAR(D195)&gt;Stammdaten!$AE$28,12,MONTH(D195))),""),"")</f>
        <v/>
      </c>
      <c r="F195" s="287"/>
      <c r="G195" s="288" t="str">
        <f>IF(Stammdaten!$AE$29="1 - Vereinnahmte Entgelte",IF(ISNUMBER(F195),IF(YEAR(F195)&lt;Stammdaten!$AE$28,1,IF(YEAR(F195)&gt;Stammdaten!$AE$28,12,MONTH(F195))),""),"")</f>
        <v/>
      </c>
      <c r="H195" s="289"/>
      <c r="I195" s="290"/>
      <c r="J195" s="291"/>
      <c r="K195" s="292" t="str">
        <f t="shared" si="52"/>
        <v/>
      </c>
      <c r="L195" s="293" t="str">
        <f t="shared" si="58"/>
        <v/>
      </c>
      <c r="M195" s="307"/>
      <c r="N195" s="281">
        <f>+IF(Stammdaten!$AE$30="1 - Ja",Einnahmen!I195,Einnahmen!L195)</f>
        <v>0</v>
      </c>
      <c r="O195" s="282" t="str">
        <f>+IF(Stammdaten!$AE$30="1 - Ja",K195,0)</f>
        <v/>
      </c>
      <c r="P195" s="283"/>
      <c r="Q195" s="284" t="str">
        <f t="shared" si="59"/>
        <v/>
      </c>
      <c r="U195" s="193">
        <f t="shared" si="53"/>
        <v>0</v>
      </c>
      <c r="V195" s="193">
        <f t="shared" si="54"/>
        <v>0</v>
      </c>
      <c r="W195" s="193">
        <f t="shared" si="55"/>
        <v>0</v>
      </c>
      <c r="X195" s="193">
        <f t="shared" si="56"/>
        <v>0</v>
      </c>
      <c r="Y195" s="193">
        <f t="shared" si="57"/>
        <v>0</v>
      </c>
      <c r="Z195" s="193"/>
      <c r="AA195" s="193">
        <f t="shared" si="60"/>
        <v>0</v>
      </c>
      <c r="AB195" s="193">
        <f t="shared" si="51"/>
        <v>5</v>
      </c>
      <c r="AC195" s="193">
        <f t="shared" si="61"/>
        <v>0</v>
      </c>
      <c r="AD195" s="193">
        <f t="shared" si="62"/>
        <v>0</v>
      </c>
    </row>
    <row r="196" spans="2:30" x14ac:dyDescent="0.25">
      <c r="B196" s="285"/>
      <c r="C196" s="286" t="str">
        <f>IF(H196="","",VLOOKUP(H196,Steuerung!$E$11:$G$17,3,FALSE))</f>
        <v/>
      </c>
      <c r="D196" s="287"/>
      <c r="E196" s="288" t="str">
        <f>IF(Stammdaten!$AE$29="2 - Vereinbarte Entgelte",IF(ISNUMBER(D196),IF(YEAR(D196)&lt;Stammdaten!$AE$28,1,IF(YEAR(D196)&gt;Stammdaten!$AE$28,12,MONTH(D196))),""),"")</f>
        <v/>
      </c>
      <c r="F196" s="287"/>
      <c r="G196" s="288" t="str">
        <f>IF(Stammdaten!$AE$29="1 - Vereinnahmte Entgelte",IF(ISNUMBER(F196),IF(YEAR(F196)&lt;Stammdaten!$AE$28,1,IF(YEAR(F196)&gt;Stammdaten!$AE$28,12,MONTH(F196))),""),"")</f>
        <v/>
      </c>
      <c r="H196" s="289"/>
      <c r="I196" s="290"/>
      <c r="J196" s="291"/>
      <c r="K196" s="292" t="str">
        <f t="shared" si="52"/>
        <v/>
      </c>
      <c r="L196" s="293" t="str">
        <f t="shared" si="58"/>
        <v/>
      </c>
      <c r="M196" s="307"/>
      <c r="N196" s="281">
        <f>+IF(Stammdaten!$AE$30="1 - Ja",Einnahmen!I196,Einnahmen!L196)</f>
        <v>0</v>
      </c>
      <c r="O196" s="282" t="str">
        <f>+IF(Stammdaten!$AE$30="1 - Ja",K196,0)</f>
        <v/>
      </c>
      <c r="P196" s="283"/>
      <c r="Q196" s="284" t="str">
        <f t="shared" si="59"/>
        <v/>
      </c>
      <c r="U196" s="193">
        <f t="shared" si="53"/>
        <v>0</v>
      </c>
      <c r="V196" s="193">
        <f t="shared" si="54"/>
        <v>0</v>
      </c>
      <c r="W196" s="193">
        <f t="shared" si="55"/>
        <v>0</v>
      </c>
      <c r="X196" s="193">
        <f t="shared" si="56"/>
        <v>0</v>
      </c>
      <c r="Y196" s="193">
        <f t="shared" si="57"/>
        <v>0</v>
      </c>
      <c r="Z196" s="193"/>
      <c r="AA196" s="193">
        <f t="shared" si="60"/>
        <v>0</v>
      </c>
      <c r="AB196" s="193">
        <f t="shared" si="51"/>
        <v>5</v>
      </c>
      <c r="AC196" s="193">
        <f t="shared" si="61"/>
        <v>0</v>
      </c>
      <c r="AD196" s="193">
        <f t="shared" si="62"/>
        <v>0</v>
      </c>
    </row>
    <row r="197" spans="2:30" x14ac:dyDescent="0.25">
      <c r="B197" s="285"/>
      <c r="C197" s="286" t="str">
        <f>IF(H197="","",VLOOKUP(H197,Steuerung!$E$11:$G$17,3,FALSE))</f>
        <v/>
      </c>
      <c r="D197" s="287"/>
      <c r="E197" s="288" t="str">
        <f>IF(Stammdaten!$AE$29="2 - Vereinbarte Entgelte",IF(ISNUMBER(D197),IF(YEAR(D197)&lt;Stammdaten!$AE$28,1,IF(YEAR(D197)&gt;Stammdaten!$AE$28,12,MONTH(D197))),""),"")</f>
        <v/>
      </c>
      <c r="F197" s="287"/>
      <c r="G197" s="288" t="str">
        <f>IF(Stammdaten!$AE$29="1 - Vereinnahmte Entgelte",IF(ISNUMBER(F197),IF(YEAR(F197)&lt;Stammdaten!$AE$28,1,IF(YEAR(F197)&gt;Stammdaten!$AE$28,12,MONTH(F197))),""),"")</f>
        <v/>
      </c>
      <c r="H197" s="289"/>
      <c r="I197" s="290"/>
      <c r="J197" s="291"/>
      <c r="K197" s="292" t="str">
        <f>+IF(AND(ISNUMBER(I197),ISNUMBER(J197)),ROUND(I197*J197,2),"")</f>
        <v/>
      </c>
      <c r="L197" s="293" t="str">
        <f t="shared" si="58"/>
        <v/>
      </c>
      <c r="M197" s="307"/>
      <c r="N197" s="281">
        <f>+IF(Stammdaten!$AE$30="1 - Ja",Einnahmen!I197,Einnahmen!L197)</f>
        <v>0</v>
      </c>
      <c r="O197" s="282" t="str">
        <f>+IF(Stammdaten!$AE$30="1 - Ja",K197,0)</f>
        <v/>
      </c>
      <c r="P197" s="283"/>
      <c r="Q197" s="284" t="str">
        <f t="shared" si="59"/>
        <v/>
      </c>
      <c r="U197" s="193">
        <f t="shared" si="53"/>
        <v>0</v>
      </c>
      <c r="V197" s="193">
        <f t="shared" si="54"/>
        <v>0</v>
      </c>
      <c r="W197" s="193">
        <f t="shared" si="55"/>
        <v>0</v>
      </c>
      <c r="X197" s="193">
        <f t="shared" si="56"/>
        <v>0</v>
      </c>
      <c r="Y197" s="193">
        <f t="shared" si="57"/>
        <v>0</v>
      </c>
      <c r="Z197" s="193"/>
      <c r="AA197" s="193">
        <f t="shared" si="60"/>
        <v>0</v>
      </c>
      <c r="AB197" s="193">
        <f t="shared" si="51"/>
        <v>5</v>
      </c>
      <c r="AC197" s="193">
        <f t="shared" si="61"/>
        <v>0</v>
      </c>
      <c r="AD197" s="193">
        <f t="shared" si="62"/>
        <v>0</v>
      </c>
    </row>
    <row r="198" spans="2:30" x14ac:dyDescent="0.25">
      <c r="B198" s="285"/>
      <c r="C198" s="286" t="str">
        <f>IF(H198="","",VLOOKUP(H198,Steuerung!$E$11:$G$17,3,FALSE))</f>
        <v/>
      </c>
      <c r="D198" s="287"/>
      <c r="E198" s="288" t="str">
        <f>IF(Stammdaten!$AE$29="2 - Vereinbarte Entgelte",IF(ISNUMBER(D198),IF(YEAR(D198)&lt;Stammdaten!$AE$28,1,IF(YEAR(D198)&gt;Stammdaten!$AE$28,12,MONTH(D198))),""),"")</f>
        <v/>
      </c>
      <c r="F198" s="287"/>
      <c r="G198" s="288" t="str">
        <f>IF(Stammdaten!$AE$29="1 - Vereinnahmte Entgelte",IF(ISNUMBER(F198),IF(YEAR(F198)&lt;Stammdaten!$AE$28,1,IF(YEAR(F198)&gt;Stammdaten!$AE$28,12,MONTH(F198))),""),"")</f>
        <v/>
      </c>
      <c r="H198" s="289"/>
      <c r="I198" s="290"/>
      <c r="J198" s="291"/>
      <c r="K198" s="292" t="str">
        <f>+IF(AND(ISNUMBER(I198),ISNUMBER(J198)),ROUND(I198*J198,2),"")</f>
        <v/>
      </c>
      <c r="L198" s="293" t="str">
        <f t="shared" si="58"/>
        <v/>
      </c>
      <c r="M198" s="307"/>
      <c r="N198" s="281">
        <f>+IF(Stammdaten!$AE$30="1 - Ja",Einnahmen!I198,Einnahmen!L198)</f>
        <v>0</v>
      </c>
      <c r="O198" s="282" t="str">
        <f>+IF(Stammdaten!$AE$30="1 - Ja",K198,0)</f>
        <v/>
      </c>
      <c r="P198" s="283"/>
      <c r="Q198" s="284" t="str">
        <f t="shared" si="59"/>
        <v/>
      </c>
      <c r="U198" s="193">
        <f t="shared" si="53"/>
        <v>0</v>
      </c>
      <c r="V198" s="193">
        <f t="shared" si="54"/>
        <v>0</v>
      </c>
      <c r="W198" s="193">
        <f t="shared" si="55"/>
        <v>0</v>
      </c>
      <c r="X198" s="193">
        <f t="shared" si="56"/>
        <v>0</v>
      </c>
      <c r="Y198" s="193">
        <f t="shared" si="57"/>
        <v>0</v>
      </c>
      <c r="Z198" s="193"/>
      <c r="AA198" s="193">
        <f t="shared" si="60"/>
        <v>0</v>
      </c>
      <c r="AB198" s="193">
        <f>+$AB$3</f>
        <v>5</v>
      </c>
      <c r="AC198" s="193">
        <f t="shared" si="61"/>
        <v>0</v>
      </c>
      <c r="AD198" s="193">
        <f t="shared" si="62"/>
        <v>0</v>
      </c>
    </row>
    <row r="199" spans="2:30" x14ac:dyDescent="0.25">
      <c r="B199" s="285"/>
      <c r="C199" s="286" t="str">
        <f>IF(H199="","",VLOOKUP(H199,Steuerung!$E$11:$G$17,3,FALSE))</f>
        <v/>
      </c>
      <c r="D199" s="287"/>
      <c r="E199" s="288" t="str">
        <f>IF(Stammdaten!$AE$29="2 - Vereinbarte Entgelte",IF(ISNUMBER(D199),IF(YEAR(D199)&lt;Stammdaten!$AE$28,1,IF(YEAR(D199)&gt;Stammdaten!$AE$28,12,MONTH(D199))),""),"")</f>
        <v/>
      </c>
      <c r="F199" s="287"/>
      <c r="G199" s="288" t="str">
        <f>IF(Stammdaten!$AE$29="1 - Vereinnahmte Entgelte",IF(ISNUMBER(F199),IF(YEAR(F199)&lt;Stammdaten!$AE$28,1,IF(YEAR(F199)&gt;Stammdaten!$AE$28,12,MONTH(F199))),""),"")</f>
        <v/>
      </c>
      <c r="H199" s="289"/>
      <c r="I199" s="290"/>
      <c r="J199" s="291"/>
      <c r="K199" s="292" t="str">
        <f>+IF(AND(ISNUMBER(I199),ISNUMBER(J199)),ROUND(I199*J199,2),"")</f>
        <v/>
      </c>
      <c r="L199" s="293" t="str">
        <f t="shared" si="58"/>
        <v/>
      </c>
      <c r="M199" s="307"/>
      <c r="N199" s="281">
        <f>+IF(Stammdaten!$AE$30="1 - Ja",Einnahmen!I199,Einnahmen!L199)</f>
        <v>0</v>
      </c>
      <c r="O199" s="282" t="str">
        <f>+IF(Stammdaten!$AE$30="1 - Ja",K199,0)</f>
        <v/>
      </c>
      <c r="P199" s="283"/>
      <c r="Q199" s="284" t="str">
        <f t="shared" si="59"/>
        <v/>
      </c>
      <c r="U199" s="193">
        <f t="shared" si="53"/>
        <v>0</v>
      </c>
      <c r="V199" s="193">
        <f t="shared" si="54"/>
        <v>0</v>
      </c>
      <c r="W199" s="193">
        <f t="shared" si="55"/>
        <v>0</v>
      </c>
      <c r="X199" s="193">
        <f t="shared" si="56"/>
        <v>0</v>
      </c>
      <c r="Y199" s="193">
        <f t="shared" si="57"/>
        <v>0</v>
      </c>
      <c r="Z199" s="193"/>
      <c r="AA199" s="193">
        <f t="shared" si="60"/>
        <v>0</v>
      </c>
      <c r="AB199" s="193">
        <f>+$AB$3</f>
        <v>5</v>
      </c>
      <c r="AC199" s="193">
        <f t="shared" si="61"/>
        <v>0</v>
      </c>
      <c r="AD199" s="193">
        <f t="shared" si="62"/>
        <v>0</v>
      </c>
    </row>
    <row r="200" spans="2:30" ht="15.75" thickBot="1" x14ac:dyDescent="0.3">
      <c r="B200" s="294"/>
      <c r="C200" s="295" t="str">
        <f>IF(H200="","",VLOOKUP(H200,Steuerung!$E$11:$G$17,3,FALSE))</f>
        <v/>
      </c>
      <c r="D200" s="296"/>
      <c r="E200" s="297" t="str">
        <f>IF(Stammdaten!$AE$29="2 - Vereinbarte Entgelte",IF(ISNUMBER(D200),IF(YEAR(D200)&lt;Stammdaten!$AE$28,1,IF(YEAR(D200)&gt;Stammdaten!$AE$28,12,MONTH(D200))),""),"")</f>
        <v/>
      </c>
      <c r="F200" s="296"/>
      <c r="G200" s="297" t="str">
        <f>IF(Stammdaten!$AE$29="1 - Vereinnahmte Entgelte",IF(ISNUMBER(F200),IF(YEAR(F200)&lt;Stammdaten!$AE$28,1,IF(YEAR(F200)&gt;Stammdaten!$AE$28,12,MONTH(F200))),""),"")</f>
        <v/>
      </c>
      <c r="H200" s="298"/>
      <c r="I200" s="299"/>
      <c r="J200" s="300"/>
      <c r="K200" s="301" t="str">
        <f>+IF(AND(ISNUMBER(I200),ISNUMBER(J200)),ROUND(I200*J200,2),"")</f>
        <v/>
      </c>
      <c r="L200" s="302" t="str">
        <f t="shared" si="58"/>
        <v/>
      </c>
      <c r="M200" s="308"/>
      <c r="N200" s="303">
        <f>+IF(Stammdaten!$AE$30="1 - Ja",Einnahmen!I200,Einnahmen!L200)</f>
        <v>0</v>
      </c>
      <c r="O200" s="304" t="str">
        <f>+IF(Stammdaten!$AE$30="1 - Ja",K200,0)</f>
        <v/>
      </c>
      <c r="P200" s="283"/>
      <c r="Q200" s="305" t="str">
        <f t="shared" si="59"/>
        <v/>
      </c>
      <c r="U200" s="193">
        <f t="shared" si="53"/>
        <v>0</v>
      </c>
      <c r="V200" s="193">
        <f t="shared" si="54"/>
        <v>0</v>
      </c>
      <c r="W200" s="193">
        <f t="shared" si="55"/>
        <v>0</v>
      </c>
      <c r="X200" s="193">
        <f t="shared" si="56"/>
        <v>0</v>
      </c>
      <c r="Y200" s="193">
        <f t="shared" si="57"/>
        <v>0</v>
      </c>
      <c r="Z200" s="193"/>
      <c r="AA200" s="193">
        <f t="shared" si="60"/>
        <v>0</v>
      </c>
      <c r="AB200" s="193">
        <f>+$AB$3</f>
        <v>5</v>
      </c>
      <c r="AC200" s="193">
        <f t="shared" si="61"/>
        <v>0</v>
      </c>
      <c r="AD200" s="193">
        <f t="shared" si="62"/>
        <v>0</v>
      </c>
    </row>
    <row r="201" spans="2:30" ht="3" customHeight="1" x14ac:dyDescent="0.25"/>
    <row r="202" spans="2:30" x14ac:dyDescent="0.25">
      <c r="B202" s="150" t="s">
        <v>449</v>
      </c>
    </row>
    <row r="203" spans="2:30" x14ac:dyDescent="0.25">
      <c r="B203" s="150" t="s">
        <v>377</v>
      </c>
    </row>
    <row r="204" spans="2:30" x14ac:dyDescent="0.25">
      <c r="B204" s="150" t="s">
        <v>378</v>
      </c>
    </row>
    <row r="205" spans="2:30" ht="3.75" customHeight="1" x14ac:dyDescent="0.25"/>
  </sheetData>
  <sheetProtection selectLockedCells="1"/>
  <conditionalFormatting sqref="B5:B200 D5:D200 H5:J200 F5:F200 Q5:Q200">
    <cfRule type="expression" dxfId="14" priority="2">
      <formula>$AD5=1</formula>
    </cfRule>
  </conditionalFormatting>
  <conditionalFormatting sqref="A5:A13">
    <cfRule type="expression" dxfId="13" priority="1">
      <formula>$AD5=1</formula>
    </cfRule>
  </conditionalFormatting>
  <dataValidations count="3">
    <dataValidation type="list" allowBlank="1" showInputMessage="1" showErrorMessage="1" sqref="J5:J200" xr:uid="{00000000-0002-0000-0200-000000000000}">
      <formula1>"0%,7%,19%,16%,5%"</formula1>
    </dataValidation>
    <dataValidation allowBlank="1" showInputMessage="1" showErrorMessage="1" error="Das Zahlungsdatum muss zwischen dem 21.12. des Vorjahres und dem 10.01. des Folgejahres liegen - gemäß der Eingaben im Arbeitsblatt Steuerung &quot;Rechnungsdatum / Zahlungsdatum erlaubt ab / bis:&quot;" sqref="F5:F200" xr:uid="{00000000-0002-0000-0200-000001000000}"/>
    <dataValidation type="decimal" allowBlank="1" showInputMessage="1" showErrorMessage="1" errorTitle="Nettobetrag" error="Hier bitte den Nettobetrag eingeben" sqref="I5:I200" xr:uid="{00000000-0002-0000-0200-000002000000}">
      <formula1>0</formula1>
      <formula2>999999999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&amp;C&amp;"Arial,Fett"&amp;12Einnahmenüberschussrechnung - Laufende Einnahmen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8" r:id="rId4" name="btnDrucken">
              <controlPr defaultSize="0" print="0" autoFill="0" autoPict="0" macro="[0]!mkr_Drucken">
                <anchor moveWithCells="1">
                  <from>
                    <xdr:col>1</xdr:col>
                    <xdr:colOff>38100</xdr:colOff>
                    <xdr:row>0</xdr:row>
                    <xdr:rowOff>66675</xdr:rowOff>
                  </from>
                  <to>
                    <xdr:col>3</xdr:col>
                    <xdr:colOff>19050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Title="Rechnungs-Datum" error="Das Rechnungsdatum muss zwischen dem 21.12. des Vorjahres und dem 10.01. des Folgejahres liegen - gemäß der Eingaben im Arbeitsblatt Steuerung &quot;Rechnungsdatum / Zahlungsdatum erlaubt ab / bis:&quot;" xr:uid="{00000000-0002-0000-0200-000003000000}">
          <x14:formula1>
            <xm:f>Stammdaten!$AE$32</xm:f>
          </x14:formula1>
          <x14:formula2>
            <xm:f>Stammdaten!$AE$33</xm:f>
          </x14:formula2>
          <xm:sqref>D5:D200</xm:sqref>
        </x14:dataValidation>
        <x14:dataValidation type="list" allowBlank="1" showInputMessage="1" showErrorMessage="1" xr:uid="{00000000-0002-0000-0200-000004000000}">
          <x14:formula1>
            <xm:f>Steuerung!$E$11:$E$17</xm:f>
          </x14:formula1>
          <xm:sqref>H5:H200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00B0F0"/>
    <outlinePr showOutlineSymbols="0"/>
  </sheetPr>
  <dimension ref="A1:AD205"/>
  <sheetViews>
    <sheetView showRowColHeaders="0" showOutlineSymbols="0" zoomScaleNormal="100" workbookViewId="0"/>
  </sheetViews>
  <sheetFormatPr baseColWidth="10" defaultColWidth="11.42578125" defaultRowHeight="15" zeroHeight="1" outlineLevelCol="1" x14ac:dyDescent="0.25"/>
  <cols>
    <col min="1" max="1" width="2.28515625" style="172" customWidth="1"/>
    <col min="2" max="2" width="9" style="184" customWidth="1"/>
    <col min="3" max="3" width="7.28515625" style="174" hidden="1" customWidth="1" outlineLevel="1"/>
    <col min="4" max="4" width="11.42578125" style="195" customWidth="1" collapsed="1"/>
    <col min="5" max="5" width="6.42578125" style="196" hidden="1" customWidth="1" outlineLevel="1"/>
    <col min="6" max="6" width="11.5703125" style="195" customWidth="1" collapsed="1"/>
    <col min="7" max="7" width="6.42578125" style="172" hidden="1" customWidth="1" outlineLevel="1"/>
    <col min="8" max="8" width="22.7109375" style="172" customWidth="1" collapsed="1"/>
    <col min="9" max="9" width="12.28515625" style="197" bestFit="1" customWidth="1"/>
    <col min="10" max="10" width="5.42578125" style="174" customWidth="1"/>
    <col min="11" max="11" width="7.140625" style="198" bestFit="1" customWidth="1"/>
    <col min="12" max="12" width="12.28515625" style="197" bestFit="1" customWidth="1"/>
    <col min="13" max="13" width="18" style="173" customWidth="1"/>
    <col min="14" max="14" width="18" style="172" customWidth="1" outlineLevel="1"/>
    <col min="15" max="15" width="19.42578125" style="172" customWidth="1" outlineLevel="1"/>
    <col min="16" max="16" width="1.85546875" style="172" customWidth="1"/>
    <col min="17" max="17" width="24" style="172" customWidth="1"/>
    <col min="18" max="18" width="2.28515625" style="172" customWidth="1"/>
    <col min="19" max="20" width="11.42578125" style="172" hidden="1" customWidth="1"/>
    <col min="21" max="23" width="2" style="172" hidden="1" customWidth="1"/>
    <col min="24" max="25" width="3" style="172" hidden="1" customWidth="1"/>
    <col min="26" max="26" width="2.42578125" style="172" hidden="1" customWidth="1"/>
    <col min="27" max="28" width="3.140625" style="172" hidden="1" customWidth="1"/>
    <col min="29" max="29" width="3.28515625" style="172" hidden="1" customWidth="1"/>
    <col min="30" max="30" width="3" style="172" hidden="1" customWidth="1"/>
    <col min="31" max="16384" width="11.42578125" style="172"/>
  </cols>
  <sheetData>
    <row r="1" spans="1:30" x14ac:dyDescent="0.25"/>
    <row r="2" spans="1:30" ht="15.75" thickBot="1" x14ac:dyDescent="0.3"/>
    <row r="3" spans="1:30" ht="15.75" hidden="1" thickBot="1" x14ac:dyDescent="0.3">
      <c r="B3" s="184" t="s">
        <v>1</v>
      </c>
      <c r="C3" s="184">
        <f t="shared" ref="C3:O3" si="0">1+B3</f>
        <v>2</v>
      </c>
      <c r="D3" s="184">
        <f t="shared" si="0"/>
        <v>3</v>
      </c>
      <c r="E3" s="184">
        <f t="shared" si="0"/>
        <v>4</v>
      </c>
      <c r="F3" s="184">
        <f t="shared" si="0"/>
        <v>5</v>
      </c>
      <c r="G3" s="184">
        <f t="shared" si="0"/>
        <v>6</v>
      </c>
      <c r="H3" s="184">
        <f t="shared" si="0"/>
        <v>7</v>
      </c>
      <c r="I3" s="184">
        <f t="shared" si="0"/>
        <v>8</v>
      </c>
      <c r="J3" s="184">
        <f t="shared" si="0"/>
        <v>9</v>
      </c>
      <c r="K3" s="184">
        <f t="shared" si="0"/>
        <v>10</v>
      </c>
      <c r="L3" s="184">
        <f t="shared" si="0"/>
        <v>11</v>
      </c>
      <c r="M3" s="184">
        <f t="shared" si="0"/>
        <v>12</v>
      </c>
      <c r="N3" s="184">
        <f t="shared" si="0"/>
        <v>13</v>
      </c>
      <c r="O3" s="184">
        <f t="shared" si="0"/>
        <v>14</v>
      </c>
      <c r="P3" s="184"/>
      <c r="AB3" s="194">
        <v>5</v>
      </c>
    </row>
    <row r="4" spans="1:30" ht="15.75" thickBot="1" x14ac:dyDescent="0.3">
      <c r="B4" s="199" t="s">
        <v>125</v>
      </c>
      <c r="C4" s="200" t="s">
        <v>53</v>
      </c>
      <c r="D4" s="201" t="s">
        <v>126</v>
      </c>
      <c r="E4" s="202" t="s">
        <v>95</v>
      </c>
      <c r="F4" s="201" t="s">
        <v>132</v>
      </c>
      <c r="G4" s="175" t="s">
        <v>95</v>
      </c>
      <c r="H4" s="175" t="s">
        <v>127</v>
      </c>
      <c r="I4" s="203" t="s">
        <v>129</v>
      </c>
      <c r="J4" s="200" t="s">
        <v>131</v>
      </c>
      <c r="K4" s="309" t="s">
        <v>130</v>
      </c>
      <c r="L4" s="203" t="s">
        <v>128</v>
      </c>
      <c r="M4" s="204" t="s">
        <v>315</v>
      </c>
      <c r="N4" s="270" t="s">
        <v>319</v>
      </c>
      <c r="O4" s="271" t="s">
        <v>323</v>
      </c>
      <c r="Q4" s="205" t="s">
        <v>326</v>
      </c>
      <c r="U4" s="172" t="str">
        <f>+B3</f>
        <v>1</v>
      </c>
      <c r="V4" s="172">
        <f>+D3</f>
        <v>3</v>
      </c>
      <c r="W4" s="172">
        <f>+H3</f>
        <v>7</v>
      </c>
      <c r="X4" s="173">
        <f>+L3</f>
        <v>11</v>
      </c>
      <c r="Y4" s="173">
        <f>+F3</f>
        <v>5</v>
      </c>
      <c r="AA4" s="172" t="s">
        <v>134</v>
      </c>
      <c r="AB4" s="172" t="s">
        <v>135</v>
      </c>
      <c r="AC4" s="172" t="s">
        <v>136</v>
      </c>
      <c r="AD4" s="172" t="s">
        <v>137</v>
      </c>
    </row>
    <row r="5" spans="1:30" x14ac:dyDescent="0.25">
      <c r="A5" s="195"/>
      <c r="B5" s="272" t="s">
        <v>1</v>
      </c>
      <c r="C5" s="273" t="str">
        <f>IF(H5="","",VLOOKUP(H5,Steuerung!$E$26:$G$49,3,FALSE))</f>
        <v>29</v>
      </c>
      <c r="D5" s="274">
        <v>45657</v>
      </c>
      <c r="E5" s="275" t="str">
        <f>IF(Stammdaten!$AE$29="2 - Vereinbarte Entgelte",IF(ISNUMBER(D5),IF(YEAR(D5)&lt;Stammdaten!$AE$28,1,IF(YEAR(D5)&gt;Stammdaten!$AE$28,12,MONTH(D5))),""),"")</f>
        <v/>
      </c>
      <c r="F5" s="274">
        <v>46035</v>
      </c>
      <c r="G5" s="275">
        <f>IF(Stammdaten!$AE$29="1 - Vereinnahmte Entgelte",IF(ISNUMBER(F5),IF(YEAR(F5)&lt;Stammdaten!$AE$28,1,IF(YEAR(F5)&gt;Stammdaten!$AE$28,12,MONTH(F5))),""),"")</f>
        <v>12</v>
      </c>
      <c r="H5" s="276" t="s">
        <v>100</v>
      </c>
      <c r="I5" s="277">
        <v>750</v>
      </c>
      <c r="J5" s="278">
        <v>0.19</v>
      </c>
      <c r="K5" s="279">
        <f t="shared" ref="K5:K36" si="1">+IF(AND(ISNUMBER(I5),ISNUMBER(J5)),ROUND(I5*J5,2),"")</f>
        <v>142.5</v>
      </c>
      <c r="L5" s="280">
        <f>+IF(AND(ISNUMBER(I5),ISNUMBER(K5)),I5+K5,"")</f>
        <v>892.5</v>
      </c>
      <c r="M5" s="306"/>
      <c r="N5" s="281">
        <f>+IF(Stammdaten!$AE$30="1 - Ja",I5,L5)</f>
        <v>750</v>
      </c>
      <c r="O5" s="282">
        <f>+IF(Stammdaten!$AE$30="1 - Ja",K5,0)</f>
        <v>142.5</v>
      </c>
      <c r="P5" s="283"/>
      <c r="Q5" s="284" t="str">
        <f>+IF(AD5=0,"","Eingaben unvollständig")</f>
        <v/>
      </c>
      <c r="U5" s="193">
        <f t="shared" ref="U5:U36" si="2">+IF(B5="",0,1)</f>
        <v>1</v>
      </c>
      <c r="V5" s="193">
        <f t="shared" ref="V5:V36" si="3">+IF(ISNUMBER(D5),1,0)</f>
        <v>1</v>
      </c>
      <c r="W5" s="193">
        <f t="shared" ref="W5:W36" si="4">+IF(H5="",0,1)</f>
        <v>1</v>
      </c>
      <c r="X5" s="193">
        <f t="shared" ref="X5:X36" si="5">+IF(ISNUMBER(L5),1,0)</f>
        <v>1</v>
      </c>
      <c r="Y5" s="193">
        <f t="shared" ref="Y5:Y36" si="6">+IF(ISNUMBER(F5),1,0)</f>
        <v>1</v>
      </c>
      <c r="Z5" s="193"/>
      <c r="AA5" s="193">
        <f>+SUM(U5:Z5)</f>
        <v>5</v>
      </c>
      <c r="AB5" s="193">
        <f>+$AB$3</f>
        <v>5</v>
      </c>
      <c r="AC5" s="193">
        <f>+IF(AA5=AB5,1,0)</f>
        <v>1</v>
      </c>
      <c r="AD5" s="193">
        <f>+IF(AND(AA5&gt;0,AC5=0),1,0)</f>
        <v>0</v>
      </c>
    </row>
    <row r="6" spans="1:30" x14ac:dyDescent="0.25">
      <c r="A6" s="195"/>
      <c r="B6" s="272" t="s">
        <v>2</v>
      </c>
      <c r="C6" s="273" t="str">
        <f>IF(H6="","",VLOOKUP(H6,Steuerung!$E$26:$G$49,3,FALSE))</f>
        <v>45</v>
      </c>
      <c r="D6" s="274">
        <v>45703</v>
      </c>
      <c r="E6" s="275" t="str">
        <f>IF(Stammdaten!$AE$29="2 - Vereinbarte Entgelte",IF(ISNUMBER(D6),IF(YEAR(D6)&lt;Stammdaten!$AE$28,1,IF(YEAR(D6)&gt;Stammdaten!$AE$28,12,MONTH(D6))),""),"")</f>
        <v/>
      </c>
      <c r="F6" s="274">
        <v>45716</v>
      </c>
      <c r="G6" s="275">
        <f>IF(Stammdaten!$AE$29="1 - Vereinnahmte Entgelte",IF(ISNUMBER(F6),IF(YEAR(F6)&lt;Stammdaten!$AE$28,1,IF(YEAR(F6)&gt;Stammdaten!$AE$28,12,MONTH(F6))),""),"")</f>
        <v>2</v>
      </c>
      <c r="H6" s="276" t="s">
        <v>111</v>
      </c>
      <c r="I6" s="277">
        <v>250</v>
      </c>
      <c r="J6" s="278">
        <v>0.19</v>
      </c>
      <c r="K6" s="292">
        <f t="shared" si="1"/>
        <v>47.5</v>
      </c>
      <c r="L6" s="293">
        <f t="shared" ref="L6:L69" si="7">+IF(AND(ISNUMBER(I6),ISNUMBER(K6)),I6+K6,"")</f>
        <v>297.5</v>
      </c>
      <c r="M6" s="306"/>
      <c r="N6" s="281">
        <f>+IF(Stammdaten!$AE$30="1 - Ja",I6,L6)</f>
        <v>250</v>
      </c>
      <c r="O6" s="282">
        <f>+IF(Stammdaten!$AE$30="1 - Ja",K6,0)</f>
        <v>47.5</v>
      </c>
      <c r="P6" s="283"/>
      <c r="Q6" s="284" t="str">
        <f t="shared" ref="Q6:Q69" si="8">+IF(AD6=0,"","Eingaben unvollständig")</f>
        <v/>
      </c>
      <c r="U6" s="193">
        <f t="shared" si="2"/>
        <v>1</v>
      </c>
      <c r="V6" s="193">
        <f t="shared" si="3"/>
        <v>1</v>
      </c>
      <c r="W6" s="193">
        <f t="shared" si="4"/>
        <v>1</v>
      </c>
      <c r="X6" s="193">
        <f t="shared" si="5"/>
        <v>1</v>
      </c>
      <c r="Y6" s="193">
        <f t="shared" si="6"/>
        <v>1</v>
      </c>
      <c r="Z6" s="193"/>
      <c r="AA6" s="193">
        <f t="shared" ref="AA6:AA69" si="9">+SUM(U6:Z6)</f>
        <v>5</v>
      </c>
      <c r="AB6" s="193">
        <f t="shared" ref="AB6:AB69" si="10">+$AB$3</f>
        <v>5</v>
      </c>
      <c r="AC6" s="193">
        <f t="shared" ref="AC6:AC69" si="11">+IF(AA6=AB6,1,0)</f>
        <v>1</v>
      </c>
      <c r="AD6" s="193">
        <f t="shared" ref="AD6:AD69" si="12">+IF(AND(AA6&gt;0,AC6=0),1,0)</f>
        <v>0</v>
      </c>
    </row>
    <row r="7" spans="1:30" x14ac:dyDescent="0.25">
      <c r="A7" s="195"/>
      <c r="B7" s="272" t="s">
        <v>3</v>
      </c>
      <c r="C7" s="273" t="str">
        <f>IF(H7="","",VLOOKUP(H7,Steuerung!$E$26:$G$49,3,FALSE))</f>
        <v>44</v>
      </c>
      <c r="D7" s="274">
        <v>45746</v>
      </c>
      <c r="E7" s="275" t="str">
        <f>IF(Stammdaten!$AE$29="2 - Vereinbarte Entgelte",IF(ISNUMBER(D7),IF(YEAR(D7)&lt;Stammdaten!$AE$28,1,IF(YEAR(D7)&gt;Stammdaten!$AE$28,12,MONTH(D7))),""),"")</f>
        <v/>
      </c>
      <c r="F7" s="274">
        <v>45762</v>
      </c>
      <c r="G7" s="275">
        <f>IF(Stammdaten!$AE$29="1 - Vereinnahmte Entgelte",IF(ISNUMBER(F7),IF(YEAR(F7)&lt;Stammdaten!$AE$28,1,IF(YEAR(F7)&gt;Stammdaten!$AE$28,12,MONTH(F7))),""),"")</f>
        <v>4</v>
      </c>
      <c r="H7" s="276" t="s">
        <v>108</v>
      </c>
      <c r="I7" s="277">
        <v>100</v>
      </c>
      <c r="J7" s="278">
        <v>0.19</v>
      </c>
      <c r="K7" s="292">
        <f t="shared" si="1"/>
        <v>19</v>
      </c>
      <c r="L7" s="293">
        <f t="shared" si="7"/>
        <v>119</v>
      </c>
      <c r="M7" s="306"/>
      <c r="N7" s="281">
        <f>+IF(Stammdaten!$AE$30="1 - Ja",I7,L7)</f>
        <v>100</v>
      </c>
      <c r="O7" s="282">
        <f>+IF(Stammdaten!$AE$30="1 - Ja",K7,0)</f>
        <v>19</v>
      </c>
      <c r="P7" s="283"/>
      <c r="Q7" s="284" t="str">
        <f t="shared" si="8"/>
        <v/>
      </c>
      <c r="U7" s="193">
        <f t="shared" si="2"/>
        <v>1</v>
      </c>
      <c r="V7" s="193">
        <f t="shared" si="3"/>
        <v>1</v>
      </c>
      <c r="W7" s="193">
        <f t="shared" si="4"/>
        <v>1</v>
      </c>
      <c r="X7" s="193">
        <f t="shared" si="5"/>
        <v>1</v>
      </c>
      <c r="Y7" s="193">
        <f t="shared" si="6"/>
        <v>1</v>
      </c>
      <c r="Z7" s="193"/>
      <c r="AA7" s="193">
        <f t="shared" si="9"/>
        <v>5</v>
      </c>
      <c r="AB7" s="193">
        <f t="shared" si="10"/>
        <v>5</v>
      </c>
      <c r="AC7" s="193">
        <f t="shared" si="11"/>
        <v>1</v>
      </c>
      <c r="AD7" s="193">
        <f t="shared" si="12"/>
        <v>0</v>
      </c>
    </row>
    <row r="8" spans="1:30" x14ac:dyDescent="0.25">
      <c r="A8" s="195"/>
      <c r="B8" s="272" t="s">
        <v>133</v>
      </c>
      <c r="C8" s="273" t="str">
        <f>IF(H8="","",VLOOKUP(H8,Steuerung!$E$26:$G$49,3,FALSE))</f>
        <v>43</v>
      </c>
      <c r="D8" s="274">
        <v>45807</v>
      </c>
      <c r="E8" s="275" t="str">
        <f>IF(Stammdaten!$AE$29="2 - Vereinbarte Entgelte",IF(ISNUMBER(D8),IF(YEAR(D8)&lt;Stammdaten!$AE$28,1,IF(YEAR(D8)&gt;Stammdaten!$AE$28,12,MONTH(D8))),""),"")</f>
        <v/>
      </c>
      <c r="F8" s="274">
        <v>45838</v>
      </c>
      <c r="G8" s="275">
        <f>IF(Stammdaten!$AE$29="1 - Vereinnahmte Entgelte",IF(ISNUMBER(F8),IF(YEAR(F8)&lt;Stammdaten!$AE$28,1,IF(YEAR(F8)&gt;Stammdaten!$AE$28,12,MONTH(F8))),""),"")</f>
        <v>6</v>
      </c>
      <c r="H8" s="276" t="s">
        <v>105</v>
      </c>
      <c r="I8" s="277">
        <v>500</v>
      </c>
      <c r="J8" s="278">
        <v>0.19</v>
      </c>
      <c r="K8" s="292">
        <f t="shared" si="1"/>
        <v>95</v>
      </c>
      <c r="L8" s="293">
        <f t="shared" si="7"/>
        <v>595</v>
      </c>
      <c r="M8" s="306"/>
      <c r="N8" s="281">
        <f>+IF(Stammdaten!$AE$30="1 - Ja",I8,L8)</f>
        <v>500</v>
      </c>
      <c r="O8" s="282">
        <f>+IF(Stammdaten!$AE$30="1 - Ja",K8,0)</f>
        <v>95</v>
      </c>
      <c r="P8" s="283"/>
      <c r="Q8" s="284" t="str">
        <f t="shared" si="8"/>
        <v/>
      </c>
      <c r="U8" s="193">
        <f t="shared" si="2"/>
        <v>1</v>
      </c>
      <c r="V8" s="193">
        <f t="shared" si="3"/>
        <v>1</v>
      </c>
      <c r="W8" s="193">
        <f t="shared" si="4"/>
        <v>1</v>
      </c>
      <c r="X8" s="193">
        <f t="shared" si="5"/>
        <v>1</v>
      </c>
      <c r="Y8" s="193">
        <f t="shared" si="6"/>
        <v>1</v>
      </c>
      <c r="Z8" s="193"/>
      <c r="AA8" s="193">
        <f t="shared" si="9"/>
        <v>5</v>
      </c>
      <c r="AB8" s="193">
        <f t="shared" si="10"/>
        <v>5</v>
      </c>
      <c r="AC8" s="193">
        <f t="shared" si="11"/>
        <v>1</v>
      </c>
      <c r="AD8" s="193">
        <f t="shared" si="12"/>
        <v>0</v>
      </c>
    </row>
    <row r="9" spans="1:30" x14ac:dyDescent="0.25">
      <c r="A9" s="195"/>
      <c r="B9" s="272" t="s">
        <v>5</v>
      </c>
      <c r="C9" s="273" t="str">
        <f>IF(H9="","",VLOOKUP(H9,Steuerung!$E$26:$G$49,3,FALSE))</f>
        <v>45</v>
      </c>
      <c r="D9" s="274">
        <v>45868</v>
      </c>
      <c r="E9" s="275" t="str">
        <f>IF(Stammdaten!$AE$29="2 - Vereinbarte Entgelte",IF(ISNUMBER(D9),IF(YEAR(D9)&lt;Stammdaten!$AE$28,1,IF(YEAR(D9)&gt;Stammdaten!$AE$28,12,MONTH(D9))),""),"")</f>
        <v/>
      </c>
      <c r="F9" s="274">
        <v>45899</v>
      </c>
      <c r="G9" s="275">
        <f>IF(Stammdaten!$AE$29="1 - Vereinnahmte Entgelte",IF(ISNUMBER(F9),IF(YEAR(F9)&lt;Stammdaten!$AE$28,1,IF(YEAR(F9)&gt;Stammdaten!$AE$28,12,MONTH(F9))),""),"")</f>
        <v>8</v>
      </c>
      <c r="H9" s="276" t="s">
        <v>111</v>
      </c>
      <c r="I9" s="277">
        <v>200</v>
      </c>
      <c r="J9" s="278">
        <v>0.19</v>
      </c>
      <c r="K9" s="292">
        <f t="shared" si="1"/>
        <v>38</v>
      </c>
      <c r="L9" s="293">
        <f t="shared" si="7"/>
        <v>238</v>
      </c>
      <c r="M9" s="306"/>
      <c r="N9" s="281">
        <f>+IF(Stammdaten!$AE$30="1 - Ja",I9,L9)</f>
        <v>200</v>
      </c>
      <c r="O9" s="282">
        <f>+IF(Stammdaten!$AE$30="1 - Ja",K9,0)</f>
        <v>38</v>
      </c>
      <c r="P9" s="283"/>
      <c r="Q9" s="284" t="str">
        <f t="shared" si="8"/>
        <v/>
      </c>
      <c r="U9" s="193">
        <f t="shared" si="2"/>
        <v>1</v>
      </c>
      <c r="V9" s="193">
        <f t="shared" si="3"/>
        <v>1</v>
      </c>
      <c r="W9" s="193">
        <f t="shared" si="4"/>
        <v>1</v>
      </c>
      <c r="X9" s="193">
        <f t="shared" si="5"/>
        <v>1</v>
      </c>
      <c r="Y9" s="193">
        <f t="shared" si="6"/>
        <v>1</v>
      </c>
      <c r="Z9" s="193"/>
      <c r="AA9" s="193">
        <f t="shared" si="9"/>
        <v>5</v>
      </c>
      <c r="AB9" s="193">
        <f t="shared" si="10"/>
        <v>5</v>
      </c>
      <c r="AC9" s="193">
        <f t="shared" si="11"/>
        <v>1</v>
      </c>
      <c r="AD9" s="193">
        <f t="shared" si="12"/>
        <v>0</v>
      </c>
    </row>
    <row r="10" spans="1:30" x14ac:dyDescent="0.25">
      <c r="A10" s="195"/>
      <c r="B10" s="272" t="s">
        <v>6</v>
      </c>
      <c r="C10" s="273" t="str">
        <f>IF(H10="","",VLOOKUP(H10,Steuerung!$E$26:$G$49,3,FALSE))</f>
        <v>48</v>
      </c>
      <c r="D10" s="274">
        <v>45901</v>
      </c>
      <c r="E10" s="275" t="str">
        <f>IF(Stammdaten!$AE$29="2 - Vereinbarte Entgelte",IF(ISNUMBER(D10),IF(YEAR(D10)&lt;Stammdaten!$AE$28,1,IF(YEAR(D10)&gt;Stammdaten!$AE$28,12,MONTH(D10))),""),"")</f>
        <v/>
      </c>
      <c r="F10" s="274">
        <v>45930</v>
      </c>
      <c r="G10" s="275">
        <f>IF(Stammdaten!$AE$29="1 - Vereinnahmte Entgelte",IF(ISNUMBER(F10),IF(YEAR(F10)&lt;Stammdaten!$AE$28,1,IF(YEAR(F10)&gt;Stammdaten!$AE$28,12,MONTH(F10))),""),"")</f>
        <v>9</v>
      </c>
      <c r="H10" s="276" t="s">
        <v>117</v>
      </c>
      <c r="I10" s="277">
        <v>50</v>
      </c>
      <c r="J10" s="278">
        <v>0.19</v>
      </c>
      <c r="K10" s="292">
        <f t="shared" si="1"/>
        <v>9.5</v>
      </c>
      <c r="L10" s="293">
        <f t="shared" si="7"/>
        <v>59.5</v>
      </c>
      <c r="M10" s="306"/>
      <c r="N10" s="281">
        <f>+IF(Stammdaten!$AE$30="1 - Ja",I10,L10)</f>
        <v>50</v>
      </c>
      <c r="O10" s="282">
        <f>+IF(Stammdaten!$AE$30="1 - Ja",K10,0)</f>
        <v>9.5</v>
      </c>
      <c r="P10" s="283"/>
      <c r="Q10" s="284" t="str">
        <f t="shared" si="8"/>
        <v/>
      </c>
      <c r="U10" s="193">
        <f t="shared" si="2"/>
        <v>1</v>
      </c>
      <c r="V10" s="193">
        <f t="shared" si="3"/>
        <v>1</v>
      </c>
      <c r="W10" s="193">
        <f t="shared" si="4"/>
        <v>1</v>
      </c>
      <c r="X10" s="193">
        <f t="shared" si="5"/>
        <v>1</v>
      </c>
      <c r="Y10" s="193">
        <f t="shared" si="6"/>
        <v>1</v>
      </c>
      <c r="Z10" s="193"/>
      <c r="AA10" s="193">
        <f t="shared" si="9"/>
        <v>5</v>
      </c>
      <c r="AB10" s="193">
        <f t="shared" si="10"/>
        <v>5</v>
      </c>
      <c r="AC10" s="193">
        <f t="shared" si="11"/>
        <v>1</v>
      </c>
      <c r="AD10" s="193">
        <f t="shared" si="12"/>
        <v>0</v>
      </c>
    </row>
    <row r="11" spans="1:30" x14ac:dyDescent="0.25">
      <c r="A11" s="195"/>
      <c r="B11" s="272" t="s">
        <v>7</v>
      </c>
      <c r="C11" s="273" t="str">
        <f>IF(H11="","",VLOOKUP(H11,Steuerung!$E$26:$G$49,3,FALSE))</f>
        <v>49</v>
      </c>
      <c r="D11" s="274">
        <v>45950</v>
      </c>
      <c r="E11" s="275" t="str">
        <f>IF(Stammdaten!$AE$29="2 - Vereinbarte Entgelte",IF(ISNUMBER(D11),IF(YEAR(D11)&lt;Stammdaten!$AE$28,1,IF(YEAR(D11)&gt;Stammdaten!$AE$28,12,MONTH(D11))),""),"")</f>
        <v/>
      </c>
      <c r="F11" s="274">
        <v>45960</v>
      </c>
      <c r="G11" s="275">
        <f>IF(Stammdaten!$AE$29="1 - Vereinnahmte Entgelte",IF(ISNUMBER(F11),IF(YEAR(F11)&lt;Stammdaten!$AE$28,1,IF(YEAR(F11)&gt;Stammdaten!$AE$28,12,MONTH(F11))),""),"")</f>
        <v>10</v>
      </c>
      <c r="H11" s="276" t="s">
        <v>119</v>
      </c>
      <c r="I11" s="277">
        <v>350</v>
      </c>
      <c r="J11" s="278">
        <v>0.19</v>
      </c>
      <c r="K11" s="292">
        <f t="shared" si="1"/>
        <v>66.5</v>
      </c>
      <c r="L11" s="293">
        <f t="shared" si="7"/>
        <v>416.5</v>
      </c>
      <c r="M11" s="306"/>
      <c r="N11" s="281">
        <f>+IF(Stammdaten!$AE$30="1 - Ja",I11,L11)</f>
        <v>350</v>
      </c>
      <c r="O11" s="282">
        <f>+IF(Stammdaten!$AE$30="1 - Ja",K11,0)</f>
        <v>66.5</v>
      </c>
      <c r="P11" s="283"/>
      <c r="Q11" s="284" t="str">
        <f t="shared" si="8"/>
        <v/>
      </c>
      <c r="U11" s="193">
        <f t="shared" si="2"/>
        <v>1</v>
      </c>
      <c r="V11" s="193">
        <f t="shared" si="3"/>
        <v>1</v>
      </c>
      <c r="W11" s="193">
        <f t="shared" si="4"/>
        <v>1</v>
      </c>
      <c r="X11" s="193">
        <f t="shared" si="5"/>
        <v>1</v>
      </c>
      <c r="Y11" s="193">
        <f t="shared" si="6"/>
        <v>1</v>
      </c>
      <c r="Z11" s="193"/>
      <c r="AA11" s="193">
        <f t="shared" si="9"/>
        <v>5</v>
      </c>
      <c r="AB11" s="193">
        <f t="shared" si="10"/>
        <v>5</v>
      </c>
      <c r="AC11" s="193">
        <f t="shared" si="11"/>
        <v>1</v>
      </c>
      <c r="AD11" s="193">
        <f t="shared" si="12"/>
        <v>0</v>
      </c>
    </row>
    <row r="12" spans="1:30" x14ac:dyDescent="0.25">
      <c r="A12" s="195"/>
      <c r="B12" s="272" t="s">
        <v>9</v>
      </c>
      <c r="C12" s="273" t="str">
        <f>IF(H12="","",VLOOKUP(H12,Steuerung!$E$26:$G$49,3,FALSE))</f>
        <v>54</v>
      </c>
      <c r="D12" s="274">
        <v>45976</v>
      </c>
      <c r="E12" s="275" t="str">
        <f>IF(Stammdaten!$AE$29="2 - Vereinbarte Entgelte",IF(ISNUMBER(D12),IF(YEAR(D12)&lt;Stammdaten!$AE$28,1,IF(YEAR(D12)&gt;Stammdaten!$AE$28,12,MONTH(D12))),""),"")</f>
        <v/>
      </c>
      <c r="F12" s="274">
        <v>45992</v>
      </c>
      <c r="G12" s="275">
        <f>IF(Stammdaten!$AE$29="1 - Vereinnahmte Entgelte",IF(ISNUMBER(F12),IF(YEAR(F12)&lt;Stammdaten!$AE$28,1,IF(YEAR(F12)&gt;Stammdaten!$AE$28,12,MONTH(F12))),""),"")</f>
        <v>12</v>
      </c>
      <c r="H12" s="276" t="s">
        <v>124</v>
      </c>
      <c r="I12" s="277">
        <v>500</v>
      </c>
      <c r="J12" s="278">
        <v>0.19</v>
      </c>
      <c r="K12" s="292">
        <f t="shared" si="1"/>
        <v>95</v>
      </c>
      <c r="L12" s="293">
        <f t="shared" si="7"/>
        <v>595</v>
      </c>
      <c r="M12" s="306"/>
      <c r="N12" s="281">
        <f>+IF(Stammdaten!$AE$30="1 - Ja",I12,L12)</f>
        <v>500</v>
      </c>
      <c r="O12" s="282">
        <f>+IF(Stammdaten!$AE$30="1 - Ja",K12,0)</f>
        <v>95</v>
      </c>
      <c r="P12" s="283"/>
      <c r="Q12" s="284" t="str">
        <f t="shared" si="8"/>
        <v/>
      </c>
      <c r="U12" s="193">
        <f t="shared" si="2"/>
        <v>1</v>
      </c>
      <c r="V12" s="193">
        <f t="shared" si="3"/>
        <v>1</v>
      </c>
      <c r="W12" s="193">
        <f t="shared" si="4"/>
        <v>1</v>
      </c>
      <c r="X12" s="193">
        <f t="shared" si="5"/>
        <v>1</v>
      </c>
      <c r="Y12" s="193">
        <f t="shared" si="6"/>
        <v>1</v>
      </c>
      <c r="Z12" s="193"/>
      <c r="AA12" s="193">
        <f t="shared" si="9"/>
        <v>5</v>
      </c>
      <c r="AB12" s="193">
        <f t="shared" si="10"/>
        <v>5</v>
      </c>
      <c r="AC12" s="193">
        <f t="shared" si="11"/>
        <v>1</v>
      </c>
      <c r="AD12" s="193">
        <f t="shared" si="12"/>
        <v>0</v>
      </c>
    </row>
    <row r="13" spans="1:30" x14ac:dyDescent="0.25">
      <c r="A13" s="195"/>
      <c r="B13" s="272" t="s">
        <v>11</v>
      </c>
      <c r="C13" s="273" t="str">
        <f>IF(H13="","",VLOOKUP(H13,Steuerung!$E$26:$G$49,3,FALSE))</f>
        <v>50</v>
      </c>
      <c r="D13" s="274">
        <v>46006</v>
      </c>
      <c r="E13" s="275" t="str">
        <f>IF(Stammdaten!$AE$29="2 - Vereinbarte Entgelte",IF(ISNUMBER(D13),IF(YEAR(D13)&lt;Stammdaten!$AE$28,1,IF(YEAR(D13)&gt;Stammdaten!$AE$28,12,MONTH(D13))),""),"")</f>
        <v/>
      </c>
      <c r="F13" s="274">
        <v>46023</v>
      </c>
      <c r="G13" s="275">
        <f>IF(Stammdaten!$AE$29="1 - Vereinnahmte Entgelte",IF(ISNUMBER(F13),IF(YEAR(F13)&lt;Stammdaten!$AE$28,1,IF(YEAR(F13)&gt;Stammdaten!$AE$28,12,MONTH(F13))),""),"")</f>
        <v>12</v>
      </c>
      <c r="H13" s="276" t="s">
        <v>122</v>
      </c>
      <c r="I13" s="277">
        <v>250</v>
      </c>
      <c r="J13" s="278">
        <v>0.19</v>
      </c>
      <c r="K13" s="292">
        <f t="shared" si="1"/>
        <v>47.5</v>
      </c>
      <c r="L13" s="293">
        <f t="shared" si="7"/>
        <v>297.5</v>
      </c>
      <c r="M13" s="306"/>
      <c r="N13" s="281">
        <f>+IF(Stammdaten!$AE$30="1 - Ja",I13,L13)</f>
        <v>250</v>
      </c>
      <c r="O13" s="282">
        <f>+IF(Stammdaten!$AE$30="1 - Ja",K13,0)</f>
        <v>47.5</v>
      </c>
      <c r="P13" s="283"/>
      <c r="Q13" s="284" t="str">
        <f t="shared" si="8"/>
        <v/>
      </c>
      <c r="U13" s="193">
        <f t="shared" si="2"/>
        <v>1</v>
      </c>
      <c r="V13" s="193">
        <f t="shared" si="3"/>
        <v>1</v>
      </c>
      <c r="W13" s="193">
        <f t="shared" si="4"/>
        <v>1</v>
      </c>
      <c r="X13" s="193">
        <f t="shared" si="5"/>
        <v>1</v>
      </c>
      <c r="Y13" s="193">
        <f t="shared" si="6"/>
        <v>1</v>
      </c>
      <c r="Z13" s="193"/>
      <c r="AA13" s="193">
        <f t="shared" si="9"/>
        <v>5</v>
      </c>
      <c r="AB13" s="193">
        <f t="shared" si="10"/>
        <v>5</v>
      </c>
      <c r="AC13" s="193">
        <f t="shared" si="11"/>
        <v>1</v>
      </c>
      <c r="AD13" s="193">
        <f t="shared" si="12"/>
        <v>0</v>
      </c>
    </row>
    <row r="14" spans="1:30" x14ac:dyDescent="0.25">
      <c r="B14" s="272" t="s">
        <v>12</v>
      </c>
      <c r="C14" s="273" t="str">
        <f>IF(H14="","",VLOOKUP(H14,Steuerung!$E$26:$G$49,3,FALSE))</f>
        <v>29</v>
      </c>
      <c r="D14" s="274">
        <v>45731</v>
      </c>
      <c r="E14" s="275" t="str">
        <f>IF(Stammdaten!$AE$29="2 - Vereinbarte Entgelte",IF(ISNUMBER(D14),IF(YEAR(D14)&lt;Stammdaten!$AE$28,1,IF(YEAR(D14)&gt;Stammdaten!$AE$28,12,MONTH(D14))),""),"")</f>
        <v/>
      </c>
      <c r="F14" s="274">
        <v>45731</v>
      </c>
      <c r="G14" s="275">
        <f>IF(Stammdaten!$AE$29="1 - Vereinnahmte Entgelte",IF(ISNUMBER(F14),IF(YEAR(F14)&lt;Stammdaten!$AE$28,1,IF(YEAR(F14)&gt;Stammdaten!$AE$28,12,MONTH(F14))),""),"")</f>
        <v>3</v>
      </c>
      <c r="H14" s="276" t="s">
        <v>100</v>
      </c>
      <c r="I14" s="277">
        <v>200</v>
      </c>
      <c r="J14" s="278">
        <v>0.19</v>
      </c>
      <c r="K14" s="292">
        <f t="shared" si="1"/>
        <v>38</v>
      </c>
      <c r="L14" s="293">
        <f t="shared" si="7"/>
        <v>238</v>
      </c>
      <c r="M14" s="306"/>
      <c r="N14" s="281">
        <f>+IF(Stammdaten!$AE$30="1 - Ja",I14,L14)</f>
        <v>200</v>
      </c>
      <c r="O14" s="282">
        <f>+IF(Stammdaten!$AE$30="1 - Ja",K14,0)</f>
        <v>38</v>
      </c>
      <c r="P14" s="283"/>
      <c r="Q14" s="284" t="str">
        <f t="shared" si="8"/>
        <v/>
      </c>
      <c r="U14" s="193">
        <f t="shared" si="2"/>
        <v>1</v>
      </c>
      <c r="V14" s="193">
        <f t="shared" si="3"/>
        <v>1</v>
      </c>
      <c r="W14" s="193">
        <f t="shared" si="4"/>
        <v>1</v>
      </c>
      <c r="X14" s="193">
        <f t="shared" si="5"/>
        <v>1</v>
      </c>
      <c r="Y14" s="193">
        <f t="shared" si="6"/>
        <v>1</v>
      </c>
      <c r="Z14" s="193"/>
      <c r="AA14" s="193">
        <f t="shared" si="9"/>
        <v>5</v>
      </c>
      <c r="AB14" s="193">
        <f t="shared" si="10"/>
        <v>5</v>
      </c>
      <c r="AC14" s="193">
        <f t="shared" si="11"/>
        <v>1</v>
      </c>
      <c r="AD14" s="193">
        <f t="shared" si="12"/>
        <v>0</v>
      </c>
    </row>
    <row r="15" spans="1:30" x14ac:dyDescent="0.25">
      <c r="B15" s="272" t="s">
        <v>157</v>
      </c>
      <c r="C15" s="273" t="str">
        <f>IF(H15="","",VLOOKUP(H15,Steuerung!$E$26:$G$49,3,FALSE))</f>
        <v>29</v>
      </c>
      <c r="D15" s="274">
        <v>46006</v>
      </c>
      <c r="E15" s="275" t="str">
        <f>IF(Stammdaten!$AE$29="2 - Vereinbarte Entgelte",IF(ISNUMBER(D15),IF(YEAR(D15)&lt;Stammdaten!$AE$28,1,IF(YEAR(D15)&gt;Stammdaten!$AE$28,12,MONTH(D15))),""),"")</f>
        <v/>
      </c>
      <c r="F15" s="274">
        <v>46006</v>
      </c>
      <c r="G15" s="275">
        <f>IF(Stammdaten!$AE$29="1 - Vereinnahmte Entgelte",IF(ISNUMBER(F15),IF(YEAR(F15)&lt;Stammdaten!$AE$28,1,IF(YEAR(F15)&gt;Stammdaten!$AE$28,12,MONTH(F15))),""),"")</f>
        <v>12</v>
      </c>
      <c r="H15" s="276" t="s">
        <v>100</v>
      </c>
      <c r="I15" s="277">
        <v>1000</v>
      </c>
      <c r="J15" s="278">
        <v>0.19</v>
      </c>
      <c r="K15" s="292">
        <f t="shared" si="1"/>
        <v>190</v>
      </c>
      <c r="L15" s="293">
        <f t="shared" si="7"/>
        <v>1190</v>
      </c>
      <c r="M15" s="306"/>
      <c r="N15" s="281">
        <f>+IF(Stammdaten!$AE$30="1 - Ja",I15,L15)</f>
        <v>1000</v>
      </c>
      <c r="O15" s="282">
        <f>+IF(Stammdaten!$AE$30="1 - Ja",K15,0)</f>
        <v>190</v>
      </c>
      <c r="P15" s="283"/>
      <c r="Q15" s="284" t="str">
        <f t="shared" si="8"/>
        <v/>
      </c>
      <c r="U15" s="193">
        <f t="shared" si="2"/>
        <v>1</v>
      </c>
      <c r="V15" s="193">
        <f t="shared" si="3"/>
        <v>1</v>
      </c>
      <c r="W15" s="193">
        <f t="shared" si="4"/>
        <v>1</v>
      </c>
      <c r="X15" s="193">
        <f t="shared" si="5"/>
        <v>1</v>
      </c>
      <c r="Y15" s="193">
        <f t="shared" si="6"/>
        <v>1</v>
      </c>
      <c r="Z15" s="193"/>
      <c r="AA15" s="193">
        <f t="shared" si="9"/>
        <v>5</v>
      </c>
      <c r="AB15" s="193">
        <f t="shared" si="10"/>
        <v>5</v>
      </c>
      <c r="AC15" s="193">
        <f t="shared" si="11"/>
        <v>1</v>
      </c>
      <c r="AD15" s="193">
        <f t="shared" si="12"/>
        <v>0</v>
      </c>
    </row>
    <row r="16" spans="1:30" x14ac:dyDescent="0.25">
      <c r="B16" s="272" t="s">
        <v>160</v>
      </c>
      <c r="C16" s="273" t="str">
        <f>IF(H16="","",VLOOKUP(H16,Steuerung!$E$26:$G$49,3,FALSE))</f>
        <v>30</v>
      </c>
      <c r="D16" s="274">
        <v>45711</v>
      </c>
      <c r="E16" s="275" t="str">
        <f>IF(Stammdaten!$AE$29="2 - Vereinbarte Entgelte",IF(ISNUMBER(D16),IF(YEAR(D16)&lt;Stammdaten!$AE$28,1,IF(YEAR(D16)&gt;Stammdaten!$AE$28,12,MONTH(D16))),""),"")</f>
        <v/>
      </c>
      <c r="F16" s="274">
        <v>45711</v>
      </c>
      <c r="G16" s="275">
        <f>IF(Stammdaten!$AE$29="1 - Vereinnahmte Entgelte",IF(ISNUMBER(F16),IF(YEAR(F16)&lt;Stammdaten!$AE$28,1,IF(YEAR(F16)&gt;Stammdaten!$AE$28,12,MONTH(F16))),""),"")</f>
        <v>2</v>
      </c>
      <c r="H16" s="276" t="s">
        <v>102</v>
      </c>
      <c r="I16" s="277">
        <v>777</v>
      </c>
      <c r="J16" s="278">
        <v>0.19</v>
      </c>
      <c r="K16" s="292">
        <f t="shared" si="1"/>
        <v>147.63</v>
      </c>
      <c r="L16" s="293">
        <f t="shared" si="7"/>
        <v>924.63</v>
      </c>
      <c r="M16" s="306"/>
      <c r="N16" s="281">
        <f>+IF(Stammdaten!$AE$30="1 - Ja",I16,L16)</f>
        <v>777</v>
      </c>
      <c r="O16" s="282">
        <f>+IF(Stammdaten!$AE$30="1 - Ja",K16,0)</f>
        <v>147.63</v>
      </c>
      <c r="P16" s="283"/>
      <c r="Q16" s="284" t="str">
        <f t="shared" si="8"/>
        <v/>
      </c>
      <c r="U16" s="193">
        <f t="shared" si="2"/>
        <v>1</v>
      </c>
      <c r="V16" s="193">
        <f t="shared" si="3"/>
        <v>1</v>
      </c>
      <c r="W16" s="193">
        <f t="shared" si="4"/>
        <v>1</v>
      </c>
      <c r="X16" s="193">
        <f t="shared" si="5"/>
        <v>1</v>
      </c>
      <c r="Y16" s="193">
        <f t="shared" si="6"/>
        <v>1</v>
      </c>
      <c r="Z16" s="193"/>
      <c r="AA16" s="193">
        <f t="shared" si="9"/>
        <v>5</v>
      </c>
      <c r="AB16" s="193">
        <f t="shared" si="10"/>
        <v>5</v>
      </c>
      <c r="AC16" s="193">
        <f t="shared" si="11"/>
        <v>1</v>
      </c>
      <c r="AD16" s="193">
        <f t="shared" si="12"/>
        <v>0</v>
      </c>
    </row>
    <row r="17" spans="2:30" x14ac:dyDescent="0.25">
      <c r="B17" s="272" t="s">
        <v>59</v>
      </c>
      <c r="C17" s="273" t="str">
        <f>IF(H17="","",VLOOKUP(H17,Steuerung!$E$26:$G$49,3,FALSE))</f>
        <v>47</v>
      </c>
      <c r="D17" s="274">
        <v>45838</v>
      </c>
      <c r="E17" s="275" t="str">
        <f>IF(Stammdaten!$AE$29="2 - Vereinbarte Entgelte",IF(ISNUMBER(D17),IF(YEAR(D17)&lt;Stammdaten!$AE$28,1,IF(YEAR(D17)&gt;Stammdaten!$AE$28,12,MONTH(D17))),""),"")</f>
        <v/>
      </c>
      <c r="F17" s="274">
        <v>45838</v>
      </c>
      <c r="G17" s="275">
        <f>IF(Stammdaten!$AE$29="1 - Vereinnahmte Entgelte",IF(ISNUMBER(F17),IF(YEAR(F17)&lt;Stammdaten!$AE$28,1,IF(YEAR(F17)&gt;Stammdaten!$AE$28,12,MONTH(F17))),""),"")</f>
        <v>6</v>
      </c>
      <c r="H17" s="276" t="s">
        <v>324</v>
      </c>
      <c r="I17" s="277">
        <v>555</v>
      </c>
      <c r="J17" s="278">
        <v>0.19</v>
      </c>
      <c r="K17" s="292">
        <f t="shared" si="1"/>
        <v>105.45</v>
      </c>
      <c r="L17" s="293">
        <f t="shared" si="7"/>
        <v>660.45</v>
      </c>
      <c r="M17" s="306"/>
      <c r="N17" s="281">
        <f>+IF(Stammdaten!$AE$30="1 - Ja",I17,L17)</f>
        <v>555</v>
      </c>
      <c r="O17" s="282">
        <f>+IF(Stammdaten!$AE$30="1 - Ja",K17,0)</f>
        <v>105.45</v>
      </c>
      <c r="P17" s="283"/>
      <c r="Q17" s="284" t="str">
        <f t="shared" si="8"/>
        <v/>
      </c>
      <c r="U17" s="193">
        <f t="shared" si="2"/>
        <v>1</v>
      </c>
      <c r="V17" s="193">
        <f t="shared" si="3"/>
        <v>1</v>
      </c>
      <c r="W17" s="193">
        <f t="shared" si="4"/>
        <v>1</v>
      </c>
      <c r="X17" s="193">
        <f t="shared" si="5"/>
        <v>1</v>
      </c>
      <c r="Y17" s="193">
        <f t="shared" si="6"/>
        <v>1</v>
      </c>
      <c r="Z17" s="193"/>
      <c r="AA17" s="193">
        <f t="shared" si="9"/>
        <v>5</v>
      </c>
      <c r="AB17" s="193">
        <f t="shared" si="10"/>
        <v>5</v>
      </c>
      <c r="AC17" s="193">
        <f t="shared" si="11"/>
        <v>1</v>
      </c>
      <c r="AD17" s="193">
        <f t="shared" si="12"/>
        <v>0</v>
      </c>
    </row>
    <row r="18" spans="2:30" x14ac:dyDescent="0.25">
      <c r="B18" s="272" t="s">
        <v>162</v>
      </c>
      <c r="C18" s="273" t="str">
        <f>IF(H18="","",VLOOKUP(H18,Steuerung!$E$26:$G$49,3,FALSE))</f>
        <v>68</v>
      </c>
      <c r="D18" s="274">
        <v>45930</v>
      </c>
      <c r="E18" s="275" t="str">
        <f>IF(Stammdaten!$AE$29="2 - Vereinbarte Entgelte",IF(ISNUMBER(D18),IF(YEAR(D18)&lt;Stammdaten!$AE$28,1,IF(YEAR(D18)&gt;Stammdaten!$AE$28,12,MONTH(D18))),""),"")</f>
        <v/>
      </c>
      <c r="F18" s="274">
        <v>45930</v>
      </c>
      <c r="G18" s="275">
        <f>IF(Stammdaten!$AE$29="1 - Vereinnahmte Entgelte",IF(ISNUMBER(F18),IF(YEAR(F18)&lt;Stammdaten!$AE$28,1,IF(YEAR(F18)&gt;Stammdaten!$AE$28,12,MONTH(F18))),""),"")</f>
        <v>9</v>
      </c>
      <c r="H18" s="276" t="s">
        <v>115</v>
      </c>
      <c r="I18" s="277">
        <v>999</v>
      </c>
      <c r="J18" s="278">
        <v>0.19</v>
      </c>
      <c r="K18" s="292">
        <f t="shared" si="1"/>
        <v>189.81</v>
      </c>
      <c r="L18" s="293">
        <f t="shared" si="7"/>
        <v>1188.81</v>
      </c>
      <c r="M18" s="306"/>
      <c r="N18" s="281">
        <f>+IF(Stammdaten!$AE$30="1 - Ja",I18,L18)</f>
        <v>999</v>
      </c>
      <c r="O18" s="282">
        <f>+IF(Stammdaten!$AE$30="1 - Ja",K18,0)</f>
        <v>189.81</v>
      </c>
      <c r="P18" s="283"/>
      <c r="Q18" s="284" t="str">
        <f t="shared" si="8"/>
        <v/>
      </c>
      <c r="U18" s="193">
        <f t="shared" si="2"/>
        <v>1</v>
      </c>
      <c r="V18" s="193">
        <f t="shared" si="3"/>
        <v>1</v>
      </c>
      <c r="W18" s="193">
        <f t="shared" si="4"/>
        <v>1</v>
      </c>
      <c r="X18" s="193">
        <f t="shared" si="5"/>
        <v>1</v>
      </c>
      <c r="Y18" s="193">
        <f t="shared" si="6"/>
        <v>1</v>
      </c>
      <c r="Z18" s="193"/>
      <c r="AA18" s="193">
        <f t="shared" si="9"/>
        <v>5</v>
      </c>
      <c r="AB18" s="193">
        <f t="shared" si="10"/>
        <v>5</v>
      </c>
      <c r="AC18" s="193">
        <f t="shared" si="11"/>
        <v>1</v>
      </c>
      <c r="AD18" s="193">
        <f t="shared" si="12"/>
        <v>0</v>
      </c>
    </row>
    <row r="19" spans="2:30" x14ac:dyDescent="0.25">
      <c r="B19" s="272" t="s">
        <v>64</v>
      </c>
      <c r="C19" s="273" t="str">
        <f>IF(H19="","",VLOOKUP(H19,Steuerung!$E$26:$G$49,3,FALSE))</f>
        <v>69</v>
      </c>
      <c r="D19" s="274">
        <v>45992</v>
      </c>
      <c r="E19" s="275" t="str">
        <f>IF(Stammdaten!$AE$29="2 - Vereinbarte Entgelte",IF(ISNUMBER(D19),IF(YEAR(D19)&lt;Stammdaten!$AE$28,1,IF(YEAR(D19)&gt;Stammdaten!$AE$28,12,MONTH(D19))),""),"")</f>
        <v/>
      </c>
      <c r="F19" s="274">
        <v>45992</v>
      </c>
      <c r="G19" s="275">
        <f>IF(Stammdaten!$AE$29="1 - Vereinnahmte Entgelte",IF(ISNUMBER(F19),IF(YEAR(F19)&lt;Stammdaten!$AE$28,1,IF(YEAR(F19)&gt;Stammdaten!$AE$28,12,MONTH(F19))),""),"")</f>
        <v>12</v>
      </c>
      <c r="H19" s="276" t="s">
        <v>369</v>
      </c>
      <c r="I19" s="277">
        <v>125</v>
      </c>
      <c r="J19" s="278">
        <v>0</v>
      </c>
      <c r="K19" s="292">
        <f t="shared" si="1"/>
        <v>0</v>
      </c>
      <c r="L19" s="293">
        <f t="shared" si="7"/>
        <v>125</v>
      </c>
      <c r="M19" s="306"/>
      <c r="N19" s="281">
        <f>+IF(Stammdaten!$AE$30="1 - Ja",I19,L19)</f>
        <v>125</v>
      </c>
      <c r="O19" s="282">
        <f>+IF(Stammdaten!$AE$30="1 - Ja",K19,0)</f>
        <v>0</v>
      </c>
      <c r="P19" s="283"/>
      <c r="Q19" s="284" t="str">
        <f t="shared" si="8"/>
        <v/>
      </c>
      <c r="U19" s="193">
        <f t="shared" si="2"/>
        <v>1</v>
      </c>
      <c r="V19" s="193">
        <f t="shared" si="3"/>
        <v>1</v>
      </c>
      <c r="W19" s="193">
        <f t="shared" si="4"/>
        <v>1</v>
      </c>
      <c r="X19" s="193">
        <f t="shared" si="5"/>
        <v>1</v>
      </c>
      <c r="Y19" s="193">
        <f t="shared" si="6"/>
        <v>1</v>
      </c>
      <c r="Z19" s="193"/>
      <c r="AA19" s="193">
        <f t="shared" si="9"/>
        <v>5</v>
      </c>
      <c r="AB19" s="193">
        <f t="shared" si="10"/>
        <v>5</v>
      </c>
      <c r="AC19" s="193">
        <f t="shared" si="11"/>
        <v>1</v>
      </c>
      <c r="AD19" s="193">
        <f t="shared" si="12"/>
        <v>0</v>
      </c>
    </row>
    <row r="20" spans="2:30" x14ac:dyDescent="0.25">
      <c r="B20" s="272" t="s">
        <v>165</v>
      </c>
      <c r="C20" s="273" t="str">
        <f>IF(H20="","",VLOOKUP(H20,Steuerung!$E$26:$G$49,3,FALSE))</f>
        <v>70</v>
      </c>
      <c r="D20" s="274">
        <v>45992</v>
      </c>
      <c r="E20" s="275" t="str">
        <f>IF(Stammdaten!$AE$29="2 - Vereinbarte Entgelte",IF(ISNUMBER(D20),IF(YEAR(D20)&lt;Stammdaten!$AE$28,1,IF(YEAR(D20)&gt;Stammdaten!$AE$28,12,MONTH(D20))),""),"")</f>
        <v/>
      </c>
      <c r="F20" s="274">
        <v>45992</v>
      </c>
      <c r="G20" s="275">
        <f>IF(Stammdaten!$AE$29="1 - Vereinnahmte Entgelte",IF(ISNUMBER(F20),IF(YEAR(F20)&lt;Stammdaten!$AE$28,1,IF(YEAR(F20)&gt;Stammdaten!$AE$28,12,MONTH(F20))),""),"")</f>
        <v>12</v>
      </c>
      <c r="H20" s="276" t="s">
        <v>370</v>
      </c>
      <c r="I20" s="277">
        <v>75</v>
      </c>
      <c r="J20" s="278">
        <v>0.19</v>
      </c>
      <c r="K20" s="292">
        <f t="shared" si="1"/>
        <v>14.25</v>
      </c>
      <c r="L20" s="293">
        <f t="shared" si="7"/>
        <v>89.25</v>
      </c>
      <c r="M20" s="306"/>
      <c r="N20" s="281">
        <f>+IF(Stammdaten!$AE$30="1 - Ja",I20,L20)</f>
        <v>75</v>
      </c>
      <c r="O20" s="282">
        <f>+IF(Stammdaten!$AE$30="1 - Ja",K20,0)</f>
        <v>14.25</v>
      </c>
      <c r="P20" s="283"/>
      <c r="Q20" s="284" t="str">
        <f t="shared" si="8"/>
        <v/>
      </c>
      <c r="U20" s="193">
        <f t="shared" si="2"/>
        <v>1</v>
      </c>
      <c r="V20" s="193">
        <f t="shared" si="3"/>
        <v>1</v>
      </c>
      <c r="W20" s="193">
        <f t="shared" si="4"/>
        <v>1</v>
      </c>
      <c r="X20" s="193">
        <f t="shared" si="5"/>
        <v>1</v>
      </c>
      <c r="Y20" s="193">
        <f t="shared" si="6"/>
        <v>1</v>
      </c>
      <c r="Z20" s="193"/>
      <c r="AA20" s="193">
        <f t="shared" si="9"/>
        <v>5</v>
      </c>
      <c r="AB20" s="193">
        <f t="shared" si="10"/>
        <v>5</v>
      </c>
      <c r="AC20" s="193">
        <f t="shared" si="11"/>
        <v>1</v>
      </c>
      <c r="AD20" s="193">
        <f t="shared" si="12"/>
        <v>0</v>
      </c>
    </row>
    <row r="21" spans="2:30" x14ac:dyDescent="0.25">
      <c r="B21" s="272" t="s">
        <v>67</v>
      </c>
      <c r="C21" s="273" t="str">
        <f>IF(H21="","",VLOOKUP(H21,Steuerung!$E$26:$G$49,3,FALSE))</f>
        <v>71</v>
      </c>
      <c r="D21" s="274">
        <v>45992</v>
      </c>
      <c r="E21" s="275" t="str">
        <f>IF(Stammdaten!$AE$29="2 - Vereinbarte Entgelte",IF(ISNUMBER(D21),IF(YEAR(D21)&lt;Stammdaten!$AE$28,1,IF(YEAR(D21)&gt;Stammdaten!$AE$28,12,MONTH(D21))),""),"")</f>
        <v/>
      </c>
      <c r="F21" s="274">
        <v>45992</v>
      </c>
      <c r="G21" s="275">
        <f>IF(Stammdaten!$AE$29="1 - Vereinnahmte Entgelte",IF(ISNUMBER(F21),IF(YEAR(F21)&lt;Stammdaten!$AE$28,1,IF(YEAR(F21)&gt;Stammdaten!$AE$28,12,MONTH(F21))),""),"")</f>
        <v>12</v>
      </c>
      <c r="H21" s="276" t="s">
        <v>371</v>
      </c>
      <c r="I21" s="277">
        <v>500</v>
      </c>
      <c r="J21" s="278">
        <v>0.19</v>
      </c>
      <c r="K21" s="292">
        <f t="shared" si="1"/>
        <v>95</v>
      </c>
      <c r="L21" s="293">
        <f t="shared" si="7"/>
        <v>595</v>
      </c>
      <c r="M21" s="306"/>
      <c r="N21" s="281">
        <f>+IF(Stammdaten!$AE$30="1 - Ja",I21,L21)</f>
        <v>500</v>
      </c>
      <c r="O21" s="282">
        <f>+IF(Stammdaten!$AE$30="1 - Ja",K21,0)</f>
        <v>95</v>
      </c>
      <c r="P21" s="283"/>
      <c r="Q21" s="284" t="str">
        <f t="shared" si="8"/>
        <v/>
      </c>
      <c r="U21" s="193">
        <f t="shared" si="2"/>
        <v>1</v>
      </c>
      <c r="V21" s="193">
        <f t="shared" si="3"/>
        <v>1</v>
      </c>
      <c r="W21" s="193">
        <f t="shared" si="4"/>
        <v>1</v>
      </c>
      <c r="X21" s="193">
        <f t="shared" si="5"/>
        <v>1</v>
      </c>
      <c r="Y21" s="193">
        <f t="shared" si="6"/>
        <v>1</v>
      </c>
      <c r="Z21" s="193"/>
      <c r="AA21" s="193">
        <f t="shared" si="9"/>
        <v>5</v>
      </c>
      <c r="AB21" s="193">
        <f t="shared" si="10"/>
        <v>5</v>
      </c>
      <c r="AC21" s="193">
        <f t="shared" si="11"/>
        <v>1</v>
      </c>
      <c r="AD21" s="193">
        <f t="shared" si="12"/>
        <v>0</v>
      </c>
    </row>
    <row r="22" spans="2:30" x14ac:dyDescent="0.25">
      <c r="B22" s="272" t="s">
        <v>68</v>
      </c>
      <c r="C22" s="273" t="str">
        <f>IF(H22="","",VLOOKUP(H22,Steuerung!$E$26:$G$49,3,FALSE))</f>
        <v>69</v>
      </c>
      <c r="D22" s="274">
        <v>45992</v>
      </c>
      <c r="E22" s="275" t="str">
        <f>IF(Stammdaten!$AE$29="2 - Vereinbarte Entgelte",IF(ISNUMBER(D22),IF(YEAR(D22)&lt;Stammdaten!$AE$28,1,IF(YEAR(D22)&gt;Stammdaten!$AE$28,12,MONTH(D22))),""),"")</f>
        <v/>
      </c>
      <c r="F22" s="274">
        <v>45992</v>
      </c>
      <c r="G22" s="275">
        <f>IF(Stammdaten!$AE$29="1 - Vereinnahmte Entgelte",IF(ISNUMBER(F22),IF(YEAR(F22)&lt;Stammdaten!$AE$28,1,IF(YEAR(F22)&gt;Stammdaten!$AE$28,12,MONTH(F22))),""),"")</f>
        <v>12</v>
      </c>
      <c r="H22" s="276" t="s">
        <v>369</v>
      </c>
      <c r="I22" s="277">
        <v>100</v>
      </c>
      <c r="J22" s="278">
        <v>0</v>
      </c>
      <c r="K22" s="292">
        <f t="shared" si="1"/>
        <v>0</v>
      </c>
      <c r="L22" s="293">
        <f t="shared" si="7"/>
        <v>100</v>
      </c>
      <c r="M22" s="306"/>
      <c r="N22" s="281">
        <f>+IF(Stammdaten!$AE$30="1 - Ja",I22,L22)</f>
        <v>100</v>
      </c>
      <c r="O22" s="282">
        <f>+IF(Stammdaten!$AE$30="1 - Ja",K22,0)</f>
        <v>0</v>
      </c>
      <c r="P22" s="283"/>
      <c r="Q22" s="284" t="str">
        <f t="shared" si="8"/>
        <v/>
      </c>
      <c r="U22" s="193">
        <f t="shared" si="2"/>
        <v>1</v>
      </c>
      <c r="V22" s="193">
        <f t="shared" si="3"/>
        <v>1</v>
      </c>
      <c r="W22" s="193">
        <f t="shared" si="4"/>
        <v>1</v>
      </c>
      <c r="X22" s="193">
        <f t="shared" si="5"/>
        <v>1</v>
      </c>
      <c r="Y22" s="193">
        <f t="shared" si="6"/>
        <v>1</v>
      </c>
      <c r="Z22" s="193"/>
      <c r="AA22" s="193">
        <f t="shared" si="9"/>
        <v>5</v>
      </c>
      <c r="AB22" s="193">
        <f t="shared" si="10"/>
        <v>5</v>
      </c>
      <c r="AC22" s="193">
        <f t="shared" si="11"/>
        <v>1</v>
      </c>
      <c r="AD22" s="193">
        <f t="shared" si="12"/>
        <v>0</v>
      </c>
    </row>
    <row r="23" spans="2:30" x14ac:dyDescent="0.25">
      <c r="B23" s="272"/>
      <c r="C23" s="273" t="str">
        <f>IF(H23="","",VLOOKUP(H23,Steuerung!$E$26:$G$49,3,FALSE))</f>
        <v/>
      </c>
      <c r="D23" s="274"/>
      <c r="E23" s="275" t="str">
        <f>IF(Stammdaten!$AE$29="2 - Vereinbarte Entgelte",IF(ISNUMBER(D23),IF(YEAR(D23)&lt;Stammdaten!$AE$28,1,IF(YEAR(D23)&gt;Stammdaten!$AE$28,12,MONTH(D23))),""),"")</f>
        <v/>
      </c>
      <c r="F23" s="274"/>
      <c r="G23" s="275" t="str">
        <f>IF(Stammdaten!$AE$29="1 - Vereinnahmte Entgelte",IF(ISNUMBER(F23),IF(YEAR(F23)&lt;Stammdaten!$AE$28,1,IF(YEAR(F23)&gt;Stammdaten!$AE$28,12,MONTH(F23))),""),"")</f>
        <v/>
      </c>
      <c r="H23" s="276"/>
      <c r="I23" s="277"/>
      <c r="J23" s="278"/>
      <c r="K23" s="292" t="str">
        <f t="shared" si="1"/>
        <v/>
      </c>
      <c r="L23" s="293" t="str">
        <f t="shared" si="7"/>
        <v/>
      </c>
      <c r="M23" s="306"/>
      <c r="N23" s="281">
        <f>+IF(Stammdaten!$AE$30="1 - Ja",I23,L23)</f>
        <v>0</v>
      </c>
      <c r="O23" s="282" t="str">
        <f>+IF(Stammdaten!$AE$30="1 - Ja",K23,0)</f>
        <v/>
      </c>
      <c r="P23" s="283"/>
      <c r="Q23" s="284" t="str">
        <f t="shared" si="8"/>
        <v/>
      </c>
      <c r="U23" s="193">
        <f t="shared" si="2"/>
        <v>0</v>
      </c>
      <c r="V23" s="193">
        <f t="shared" si="3"/>
        <v>0</v>
      </c>
      <c r="W23" s="193">
        <f t="shared" si="4"/>
        <v>0</v>
      </c>
      <c r="X23" s="193">
        <f t="shared" si="5"/>
        <v>0</v>
      </c>
      <c r="Y23" s="193">
        <f t="shared" si="6"/>
        <v>0</v>
      </c>
      <c r="Z23" s="193"/>
      <c r="AA23" s="193">
        <f t="shared" si="9"/>
        <v>0</v>
      </c>
      <c r="AB23" s="193">
        <f t="shared" si="10"/>
        <v>5</v>
      </c>
      <c r="AC23" s="193">
        <f t="shared" si="11"/>
        <v>0</v>
      </c>
      <c r="AD23" s="193">
        <f t="shared" si="12"/>
        <v>0</v>
      </c>
    </row>
    <row r="24" spans="2:30" x14ac:dyDescent="0.25">
      <c r="B24" s="272"/>
      <c r="C24" s="273" t="str">
        <f>IF(H24="","",VLOOKUP(H24,Steuerung!$E$26:$G$49,3,FALSE))</f>
        <v/>
      </c>
      <c r="D24" s="274"/>
      <c r="E24" s="275" t="str">
        <f>IF(Stammdaten!$AE$29="2 - Vereinbarte Entgelte",IF(ISNUMBER(D24),IF(YEAR(D24)&lt;Stammdaten!$AE$28,1,IF(YEAR(D24)&gt;Stammdaten!$AE$28,12,MONTH(D24))),""),"")</f>
        <v/>
      </c>
      <c r="F24" s="274"/>
      <c r="G24" s="275" t="str">
        <f>IF(Stammdaten!$AE$29="1 - Vereinnahmte Entgelte",IF(ISNUMBER(F24),IF(YEAR(F24)&lt;Stammdaten!$AE$28,1,IF(YEAR(F24)&gt;Stammdaten!$AE$28,12,MONTH(F24))),""),"")</f>
        <v/>
      </c>
      <c r="H24" s="276"/>
      <c r="I24" s="277"/>
      <c r="J24" s="278"/>
      <c r="K24" s="292" t="str">
        <f t="shared" si="1"/>
        <v/>
      </c>
      <c r="L24" s="293" t="str">
        <f t="shared" si="7"/>
        <v/>
      </c>
      <c r="M24" s="306"/>
      <c r="N24" s="281">
        <f>+IF(Stammdaten!$AE$30="1 - Ja",I24,L24)</f>
        <v>0</v>
      </c>
      <c r="O24" s="282" t="str">
        <f>+IF(Stammdaten!$AE$30="1 - Ja",K24,0)</f>
        <v/>
      </c>
      <c r="P24" s="283"/>
      <c r="Q24" s="284" t="str">
        <f t="shared" si="8"/>
        <v/>
      </c>
      <c r="U24" s="193">
        <f t="shared" si="2"/>
        <v>0</v>
      </c>
      <c r="V24" s="193">
        <f t="shared" si="3"/>
        <v>0</v>
      </c>
      <c r="W24" s="193">
        <f t="shared" si="4"/>
        <v>0</v>
      </c>
      <c r="X24" s="193">
        <f t="shared" si="5"/>
        <v>0</v>
      </c>
      <c r="Y24" s="193">
        <f t="shared" si="6"/>
        <v>0</v>
      </c>
      <c r="Z24" s="193"/>
      <c r="AA24" s="193">
        <f t="shared" si="9"/>
        <v>0</v>
      </c>
      <c r="AB24" s="193">
        <f t="shared" si="10"/>
        <v>5</v>
      </c>
      <c r="AC24" s="193">
        <f t="shared" si="11"/>
        <v>0</v>
      </c>
      <c r="AD24" s="193">
        <f t="shared" si="12"/>
        <v>0</v>
      </c>
    </row>
    <row r="25" spans="2:30" x14ac:dyDescent="0.25">
      <c r="B25" s="272"/>
      <c r="C25" s="273" t="str">
        <f>IF(H25="","",VLOOKUP(H25,Steuerung!$E$26:$G$49,3,FALSE))</f>
        <v/>
      </c>
      <c r="D25" s="274"/>
      <c r="E25" s="275" t="str">
        <f>IF(Stammdaten!$AE$29="2 - Vereinbarte Entgelte",IF(ISNUMBER(D25),IF(YEAR(D25)&lt;Stammdaten!$AE$28,1,IF(YEAR(D25)&gt;Stammdaten!$AE$28,12,MONTH(D25))),""),"")</f>
        <v/>
      </c>
      <c r="F25" s="274"/>
      <c r="G25" s="275" t="str">
        <f>IF(Stammdaten!$AE$29="1 - Vereinnahmte Entgelte",IF(ISNUMBER(F25),IF(YEAR(F25)&lt;Stammdaten!$AE$28,1,IF(YEAR(F25)&gt;Stammdaten!$AE$28,12,MONTH(F25))),""),"")</f>
        <v/>
      </c>
      <c r="H25" s="276"/>
      <c r="I25" s="277"/>
      <c r="J25" s="278"/>
      <c r="K25" s="292" t="str">
        <f t="shared" si="1"/>
        <v/>
      </c>
      <c r="L25" s="293" t="str">
        <f t="shared" si="7"/>
        <v/>
      </c>
      <c r="M25" s="306"/>
      <c r="N25" s="281">
        <f>+IF(Stammdaten!$AE$30="1 - Ja",I25,L25)</f>
        <v>0</v>
      </c>
      <c r="O25" s="282" t="str">
        <f>+IF(Stammdaten!$AE$30="1 - Ja",K25,0)</f>
        <v/>
      </c>
      <c r="P25" s="283"/>
      <c r="Q25" s="284" t="str">
        <f t="shared" si="8"/>
        <v/>
      </c>
      <c r="U25" s="193">
        <f t="shared" si="2"/>
        <v>0</v>
      </c>
      <c r="V25" s="193">
        <f t="shared" si="3"/>
        <v>0</v>
      </c>
      <c r="W25" s="193">
        <f t="shared" si="4"/>
        <v>0</v>
      </c>
      <c r="X25" s="193">
        <f t="shared" si="5"/>
        <v>0</v>
      </c>
      <c r="Y25" s="193">
        <f t="shared" si="6"/>
        <v>0</v>
      </c>
      <c r="Z25" s="193"/>
      <c r="AA25" s="193">
        <f t="shared" si="9"/>
        <v>0</v>
      </c>
      <c r="AB25" s="193">
        <f t="shared" si="10"/>
        <v>5</v>
      </c>
      <c r="AC25" s="193">
        <f t="shared" si="11"/>
        <v>0</v>
      </c>
      <c r="AD25" s="193">
        <f t="shared" si="12"/>
        <v>0</v>
      </c>
    </row>
    <row r="26" spans="2:30" x14ac:dyDescent="0.25">
      <c r="B26" s="272"/>
      <c r="C26" s="273" t="str">
        <f>IF(H26="","",VLOOKUP(H26,Steuerung!$E$26:$G$49,3,FALSE))</f>
        <v/>
      </c>
      <c r="D26" s="274"/>
      <c r="E26" s="275" t="str">
        <f>IF(Stammdaten!$AE$29="2 - Vereinbarte Entgelte",IF(ISNUMBER(D26),IF(YEAR(D26)&lt;Stammdaten!$AE$28,1,IF(YEAR(D26)&gt;Stammdaten!$AE$28,12,MONTH(D26))),""),"")</f>
        <v/>
      </c>
      <c r="F26" s="274"/>
      <c r="G26" s="275" t="str">
        <f>IF(Stammdaten!$AE$29="1 - Vereinnahmte Entgelte",IF(ISNUMBER(F26),IF(YEAR(F26)&lt;Stammdaten!$AE$28,1,IF(YEAR(F26)&gt;Stammdaten!$AE$28,12,MONTH(F26))),""),"")</f>
        <v/>
      </c>
      <c r="H26" s="276"/>
      <c r="I26" s="277"/>
      <c r="J26" s="278"/>
      <c r="K26" s="292" t="str">
        <f t="shared" si="1"/>
        <v/>
      </c>
      <c r="L26" s="293" t="str">
        <f t="shared" si="7"/>
        <v/>
      </c>
      <c r="M26" s="306"/>
      <c r="N26" s="281">
        <f>+IF(Stammdaten!$AE$30="1 - Ja",I26,L26)</f>
        <v>0</v>
      </c>
      <c r="O26" s="282" t="str">
        <f>+IF(Stammdaten!$AE$30="1 - Ja",K26,0)</f>
        <v/>
      </c>
      <c r="P26" s="283"/>
      <c r="Q26" s="284" t="str">
        <f t="shared" si="8"/>
        <v/>
      </c>
      <c r="U26" s="193">
        <f t="shared" si="2"/>
        <v>0</v>
      </c>
      <c r="V26" s="193">
        <f t="shared" si="3"/>
        <v>0</v>
      </c>
      <c r="W26" s="193">
        <f t="shared" si="4"/>
        <v>0</v>
      </c>
      <c r="X26" s="193">
        <f t="shared" si="5"/>
        <v>0</v>
      </c>
      <c r="Y26" s="193">
        <f t="shared" si="6"/>
        <v>0</v>
      </c>
      <c r="Z26" s="193"/>
      <c r="AA26" s="193">
        <f t="shared" si="9"/>
        <v>0</v>
      </c>
      <c r="AB26" s="193">
        <f t="shared" si="10"/>
        <v>5</v>
      </c>
      <c r="AC26" s="193">
        <f t="shared" si="11"/>
        <v>0</v>
      </c>
      <c r="AD26" s="193">
        <f t="shared" si="12"/>
        <v>0</v>
      </c>
    </row>
    <row r="27" spans="2:30" x14ac:dyDescent="0.25">
      <c r="B27" s="272"/>
      <c r="C27" s="273" t="str">
        <f>IF(H27="","",VLOOKUP(H27,Steuerung!$E$26:$G$49,3,FALSE))</f>
        <v/>
      </c>
      <c r="D27" s="274"/>
      <c r="E27" s="275" t="str">
        <f>IF(Stammdaten!$AE$29="2 - Vereinbarte Entgelte",IF(ISNUMBER(D27),IF(YEAR(D27)&lt;Stammdaten!$AE$28,1,IF(YEAR(D27)&gt;Stammdaten!$AE$28,12,MONTH(D27))),""),"")</f>
        <v/>
      </c>
      <c r="F27" s="274"/>
      <c r="G27" s="275" t="str">
        <f>IF(Stammdaten!$AE$29="1 - Vereinnahmte Entgelte",IF(ISNUMBER(F27),IF(YEAR(F27)&lt;Stammdaten!$AE$28,1,IF(YEAR(F27)&gt;Stammdaten!$AE$28,12,MONTH(F27))),""),"")</f>
        <v/>
      </c>
      <c r="H27" s="276"/>
      <c r="I27" s="277"/>
      <c r="J27" s="278"/>
      <c r="K27" s="292" t="str">
        <f t="shared" si="1"/>
        <v/>
      </c>
      <c r="L27" s="293" t="str">
        <f t="shared" si="7"/>
        <v/>
      </c>
      <c r="M27" s="306"/>
      <c r="N27" s="281">
        <f>+IF(Stammdaten!$AE$30="1 - Ja",I27,L27)</f>
        <v>0</v>
      </c>
      <c r="O27" s="282" t="str">
        <f>+IF(Stammdaten!$AE$30="1 - Ja",K27,0)</f>
        <v/>
      </c>
      <c r="P27" s="283"/>
      <c r="Q27" s="284" t="str">
        <f t="shared" si="8"/>
        <v/>
      </c>
      <c r="U27" s="193">
        <f t="shared" si="2"/>
        <v>0</v>
      </c>
      <c r="V27" s="193">
        <f t="shared" si="3"/>
        <v>0</v>
      </c>
      <c r="W27" s="193">
        <f t="shared" si="4"/>
        <v>0</v>
      </c>
      <c r="X27" s="193">
        <f t="shared" si="5"/>
        <v>0</v>
      </c>
      <c r="Y27" s="193">
        <f t="shared" si="6"/>
        <v>0</v>
      </c>
      <c r="Z27" s="193"/>
      <c r="AA27" s="193">
        <f t="shared" si="9"/>
        <v>0</v>
      </c>
      <c r="AB27" s="193">
        <f t="shared" si="10"/>
        <v>5</v>
      </c>
      <c r="AC27" s="193">
        <f t="shared" si="11"/>
        <v>0</v>
      </c>
      <c r="AD27" s="193">
        <f t="shared" si="12"/>
        <v>0</v>
      </c>
    </row>
    <row r="28" spans="2:30" x14ac:dyDescent="0.25">
      <c r="B28" s="272"/>
      <c r="C28" s="273" t="str">
        <f>IF(H28="","",VLOOKUP(H28,Steuerung!$E$26:$G$49,3,FALSE))</f>
        <v/>
      </c>
      <c r="D28" s="274"/>
      <c r="E28" s="275" t="str">
        <f>IF(Stammdaten!$AE$29="2 - Vereinbarte Entgelte",IF(ISNUMBER(D28),IF(YEAR(D28)&lt;Stammdaten!$AE$28,1,IF(YEAR(D28)&gt;Stammdaten!$AE$28,12,MONTH(D28))),""),"")</f>
        <v/>
      </c>
      <c r="F28" s="274"/>
      <c r="G28" s="275" t="str">
        <f>IF(Stammdaten!$AE$29="1 - Vereinnahmte Entgelte",IF(ISNUMBER(F28),IF(YEAR(F28)&lt;Stammdaten!$AE$28,1,IF(YEAR(F28)&gt;Stammdaten!$AE$28,12,MONTH(F28))),""),"")</f>
        <v/>
      </c>
      <c r="H28" s="276"/>
      <c r="I28" s="277"/>
      <c r="J28" s="278"/>
      <c r="K28" s="292" t="str">
        <f t="shared" si="1"/>
        <v/>
      </c>
      <c r="L28" s="293" t="str">
        <f t="shared" si="7"/>
        <v/>
      </c>
      <c r="M28" s="306"/>
      <c r="N28" s="281">
        <f>+IF(Stammdaten!$AE$30="1 - Ja",I28,L28)</f>
        <v>0</v>
      </c>
      <c r="O28" s="282" t="str">
        <f>+IF(Stammdaten!$AE$30="1 - Ja",K28,0)</f>
        <v/>
      </c>
      <c r="P28" s="283"/>
      <c r="Q28" s="284" t="str">
        <f t="shared" si="8"/>
        <v/>
      </c>
      <c r="U28" s="193">
        <f t="shared" si="2"/>
        <v>0</v>
      </c>
      <c r="V28" s="193">
        <f t="shared" si="3"/>
        <v>0</v>
      </c>
      <c r="W28" s="193">
        <f t="shared" si="4"/>
        <v>0</v>
      </c>
      <c r="X28" s="193">
        <f t="shared" si="5"/>
        <v>0</v>
      </c>
      <c r="Y28" s="193">
        <f t="shared" si="6"/>
        <v>0</v>
      </c>
      <c r="Z28" s="193"/>
      <c r="AA28" s="193">
        <f t="shared" si="9"/>
        <v>0</v>
      </c>
      <c r="AB28" s="193">
        <f t="shared" si="10"/>
        <v>5</v>
      </c>
      <c r="AC28" s="193">
        <f t="shared" si="11"/>
        <v>0</v>
      </c>
      <c r="AD28" s="193">
        <f t="shared" si="12"/>
        <v>0</v>
      </c>
    </row>
    <row r="29" spans="2:30" x14ac:dyDescent="0.25">
      <c r="B29" s="272"/>
      <c r="C29" s="273" t="str">
        <f>IF(H29="","",VLOOKUP(H29,Steuerung!$E$26:$G$49,3,FALSE))</f>
        <v/>
      </c>
      <c r="D29" s="274"/>
      <c r="E29" s="275" t="str">
        <f>IF(Stammdaten!$AE$29="2 - Vereinbarte Entgelte",IF(ISNUMBER(D29),IF(YEAR(D29)&lt;Stammdaten!$AE$28,1,IF(YEAR(D29)&gt;Stammdaten!$AE$28,12,MONTH(D29))),""),"")</f>
        <v/>
      </c>
      <c r="F29" s="274"/>
      <c r="G29" s="275" t="str">
        <f>IF(Stammdaten!$AE$29="1 - Vereinnahmte Entgelte",IF(ISNUMBER(F29),IF(YEAR(F29)&lt;Stammdaten!$AE$28,1,IF(YEAR(F29)&gt;Stammdaten!$AE$28,12,MONTH(F29))),""),"")</f>
        <v/>
      </c>
      <c r="H29" s="276"/>
      <c r="I29" s="277"/>
      <c r="J29" s="278"/>
      <c r="K29" s="292" t="str">
        <f t="shared" si="1"/>
        <v/>
      </c>
      <c r="L29" s="293" t="str">
        <f t="shared" si="7"/>
        <v/>
      </c>
      <c r="M29" s="306"/>
      <c r="N29" s="281">
        <f>+IF(Stammdaten!$AE$30="1 - Ja",I29,L29)</f>
        <v>0</v>
      </c>
      <c r="O29" s="282" t="str">
        <f>+IF(Stammdaten!$AE$30="1 - Ja",K29,0)</f>
        <v/>
      </c>
      <c r="P29" s="283"/>
      <c r="Q29" s="284" t="str">
        <f t="shared" si="8"/>
        <v/>
      </c>
      <c r="U29" s="193">
        <f t="shared" si="2"/>
        <v>0</v>
      </c>
      <c r="V29" s="193">
        <f t="shared" si="3"/>
        <v>0</v>
      </c>
      <c r="W29" s="193">
        <f t="shared" si="4"/>
        <v>0</v>
      </c>
      <c r="X29" s="193">
        <f t="shared" si="5"/>
        <v>0</v>
      </c>
      <c r="Y29" s="193">
        <f t="shared" si="6"/>
        <v>0</v>
      </c>
      <c r="Z29" s="193"/>
      <c r="AA29" s="193">
        <f t="shared" si="9"/>
        <v>0</v>
      </c>
      <c r="AB29" s="193">
        <f t="shared" si="10"/>
        <v>5</v>
      </c>
      <c r="AC29" s="193">
        <f t="shared" si="11"/>
        <v>0</v>
      </c>
      <c r="AD29" s="193">
        <f t="shared" si="12"/>
        <v>0</v>
      </c>
    </row>
    <row r="30" spans="2:30" x14ac:dyDescent="0.25">
      <c r="B30" s="272"/>
      <c r="C30" s="273" t="str">
        <f>IF(H30="","",VLOOKUP(H30,Steuerung!$E$26:$G$49,3,FALSE))</f>
        <v/>
      </c>
      <c r="D30" s="274"/>
      <c r="E30" s="275" t="str">
        <f>IF(Stammdaten!$AE$29="2 - Vereinbarte Entgelte",IF(ISNUMBER(D30),IF(YEAR(D30)&lt;Stammdaten!$AE$28,1,IF(YEAR(D30)&gt;Stammdaten!$AE$28,12,MONTH(D30))),""),"")</f>
        <v/>
      </c>
      <c r="F30" s="274"/>
      <c r="G30" s="275" t="str">
        <f>IF(Stammdaten!$AE$29="1 - Vereinnahmte Entgelte",IF(ISNUMBER(F30),IF(YEAR(F30)&lt;Stammdaten!$AE$28,1,IF(YEAR(F30)&gt;Stammdaten!$AE$28,12,MONTH(F30))),""),"")</f>
        <v/>
      </c>
      <c r="H30" s="276"/>
      <c r="I30" s="277"/>
      <c r="J30" s="278"/>
      <c r="K30" s="292" t="str">
        <f t="shared" si="1"/>
        <v/>
      </c>
      <c r="L30" s="293" t="str">
        <f t="shared" si="7"/>
        <v/>
      </c>
      <c r="M30" s="306"/>
      <c r="N30" s="281">
        <f>+IF(Stammdaten!$AE$30="1 - Ja",I30,L30)</f>
        <v>0</v>
      </c>
      <c r="O30" s="282" t="str">
        <f>+IF(Stammdaten!$AE$30="1 - Ja",K30,0)</f>
        <v/>
      </c>
      <c r="P30" s="283"/>
      <c r="Q30" s="284" t="str">
        <f t="shared" si="8"/>
        <v/>
      </c>
      <c r="U30" s="193">
        <f t="shared" si="2"/>
        <v>0</v>
      </c>
      <c r="V30" s="193">
        <f t="shared" si="3"/>
        <v>0</v>
      </c>
      <c r="W30" s="193">
        <f t="shared" si="4"/>
        <v>0</v>
      </c>
      <c r="X30" s="193">
        <f t="shared" si="5"/>
        <v>0</v>
      </c>
      <c r="Y30" s="193">
        <f t="shared" si="6"/>
        <v>0</v>
      </c>
      <c r="Z30" s="193"/>
      <c r="AA30" s="193">
        <f t="shared" si="9"/>
        <v>0</v>
      </c>
      <c r="AB30" s="193">
        <f t="shared" si="10"/>
        <v>5</v>
      </c>
      <c r="AC30" s="193">
        <f t="shared" si="11"/>
        <v>0</v>
      </c>
      <c r="AD30" s="193">
        <f t="shared" si="12"/>
        <v>0</v>
      </c>
    </row>
    <row r="31" spans="2:30" x14ac:dyDescent="0.25">
      <c r="B31" s="272"/>
      <c r="C31" s="273" t="str">
        <f>IF(H31="","",VLOOKUP(H31,Steuerung!$E$26:$G$49,3,FALSE))</f>
        <v/>
      </c>
      <c r="D31" s="274"/>
      <c r="E31" s="275" t="str">
        <f>IF(Stammdaten!$AE$29="2 - Vereinbarte Entgelte",IF(ISNUMBER(D31),IF(YEAR(D31)&lt;Stammdaten!$AE$28,1,IF(YEAR(D31)&gt;Stammdaten!$AE$28,12,MONTH(D31))),""),"")</f>
        <v/>
      </c>
      <c r="F31" s="274"/>
      <c r="G31" s="275" t="str">
        <f>IF(Stammdaten!$AE$29="1 - Vereinnahmte Entgelte",IF(ISNUMBER(F31),IF(YEAR(F31)&lt;Stammdaten!$AE$28,1,IF(YEAR(F31)&gt;Stammdaten!$AE$28,12,MONTH(F31))),""),"")</f>
        <v/>
      </c>
      <c r="H31" s="276"/>
      <c r="I31" s="277"/>
      <c r="J31" s="278"/>
      <c r="K31" s="292" t="str">
        <f t="shared" si="1"/>
        <v/>
      </c>
      <c r="L31" s="293" t="str">
        <f t="shared" si="7"/>
        <v/>
      </c>
      <c r="M31" s="306"/>
      <c r="N31" s="281">
        <f>+IF(Stammdaten!$AE$30="1 - Ja",I31,L31)</f>
        <v>0</v>
      </c>
      <c r="O31" s="282" t="str">
        <f>+IF(Stammdaten!$AE$30="1 - Ja",K31,0)</f>
        <v/>
      </c>
      <c r="P31" s="283"/>
      <c r="Q31" s="284" t="str">
        <f t="shared" si="8"/>
        <v/>
      </c>
      <c r="U31" s="193">
        <f t="shared" si="2"/>
        <v>0</v>
      </c>
      <c r="V31" s="193">
        <f t="shared" si="3"/>
        <v>0</v>
      </c>
      <c r="W31" s="193">
        <f t="shared" si="4"/>
        <v>0</v>
      </c>
      <c r="X31" s="193">
        <f t="shared" si="5"/>
        <v>0</v>
      </c>
      <c r="Y31" s="193">
        <f t="shared" si="6"/>
        <v>0</v>
      </c>
      <c r="Z31" s="193"/>
      <c r="AA31" s="193">
        <f t="shared" si="9"/>
        <v>0</v>
      </c>
      <c r="AB31" s="193">
        <f t="shared" si="10"/>
        <v>5</v>
      </c>
      <c r="AC31" s="193">
        <f t="shared" si="11"/>
        <v>0</v>
      </c>
      <c r="AD31" s="193">
        <f t="shared" si="12"/>
        <v>0</v>
      </c>
    </row>
    <row r="32" spans="2:30" x14ac:dyDescent="0.25">
      <c r="B32" s="272"/>
      <c r="C32" s="273" t="str">
        <f>IF(H32="","",VLOOKUP(H32,Steuerung!$E$26:$G$49,3,FALSE))</f>
        <v/>
      </c>
      <c r="D32" s="274"/>
      <c r="E32" s="275" t="str">
        <f>IF(Stammdaten!$AE$29="2 - Vereinbarte Entgelte",IF(ISNUMBER(D32),IF(YEAR(D32)&lt;Stammdaten!$AE$28,1,IF(YEAR(D32)&gt;Stammdaten!$AE$28,12,MONTH(D32))),""),"")</f>
        <v/>
      </c>
      <c r="F32" s="274"/>
      <c r="G32" s="275" t="str">
        <f>IF(Stammdaten!$AE$29="1 - Vereinnahmte Entgelte",IF(ISNUMBER(F32),IF(YEAR(F32)&lt;Stammdaten!$AE$28,1,IF(YEAR(F32)&gt;Stammdaten!$AE$28,12,MONTH(F32))),""),"")</f>
        <v/>
      </c>
      <c r="H32" s="276"/>
      <c r="I32" s="277"/>
      <c r="J32" s="278"/>
      <c r="K32" s="292" t="str">
        <f t="shared" si="1"/>
        <v/>
      </c>
      <c r="L32" s="293" t="str">
        <f t="shared" si="7"/>
        <v/>
      </c>
      <c r="M32" s="306"/>
      <c r="N32" s="281">
        <f>+IF(Stammdaten!$AE$30="1 - Ja",I32,L32)</f>
        <v>0</v>
      </c>
      <c r="O32" s="282" t="str">
        <f>+IF(Stammdaten!$AE$30="1 - Ja",K32,0)</f>
        <v/>
      </c>
      <c r="P32" s="283"/>
      <c r="Q32" s="284" t="str">
        <f t="shared" si="8"/>
        <v/>
      </c>
      <c r="U32" s="193">
        <f t="shared" si="2"/>
        <v>0</v>
      </c>
      <c r="V32" s="193">
        <f t="shared" si="3"/>
        <v>0</v>
      </c>
      <c r="W32" s="193">
        <f t="shared" si="4"/>
        <v>0</v>
      </c>
      <c r="X32" s="193">
        <f t="shared" si="5"/>
        <v>0</v>
      </c>
      <c r="Y32" s="193">
        <f t="shared" si="6"/>
        <v>0</v>
      </c>
      <c r="Z32" s="193"/>
      <c r="AA32" s="193">
        <f t="shared" si="9"/>
        <v>0</v>
      </c>
      <c r="AB32" s="193">
        <f t="shared" si="10"/>
        <v>5</v>
      </c>
      <c r="AC32" s="193">
        <f t="shared" si="11"/>
        <v>0</v>
      </c>
      <c r="AD32" s="193">
        <f t="shared" si="12"/>
        <v>0</v>
      </c>
    </row>
    <row r="33" spans="2:30" x14ac:dyDescent="0.25">
      <c r="B33" s="272"/>
      <c r="C33" s="273" t="str">
        <f>IF(H33="","",VLOOKUP(H33,Steuerung!$E$26:$G$49,3,FALSE))</f>
        <v/>
      </c>
      <c r="D33" s="274"/>
      <c r="E33" s="275" t="str">
        <f>IF(Stammdaten!$AE$29="2 - Vereinbarte Entgelte",IF(ISNUMBER(D33),IF(YEAR(D33)&lt;Stammdaten!$AE$28,1,IF(YEAR(D33)&gt;Stammdaten!$AE$28,12,MONTH(D33))),""),"")</f>
        <v/>
      </c>
      <c r="F33" s="274"/>
      <c r="G33" s="275" t="str">
        <f>IF(Stammdaten!$AE$29="1 - Vereinnahmte Entgelte",IF(ISNUMBER(F33),IF(YEAR(F33)&lt;Stammdaten!$AE$28,1,IF(YEAR(F33)&gt;Stammdaten!$AE$28,12,MONTH(F33))),""),"")</f>
        <v/>
      </c>
      <c r="H33" s="276"/>
      <c r="I33" s="277"/>
      <c r="J33" s="278"/>
      <c r="K33" s="292" t="str">
        <f t="shared" si="1"/>
        <v/>
      </c>
      <c r="L33" s="293" t="str">
        <f t="shared" si="7"/>
        <v/>
      </c>
      <c r="M33" s="306"/>
      <c r="N33" s="281">
        <f>+IF(Stammdaten!$AE$30="1 - Ja",I33,L33)</f>
        <v>0</v>
      </c>
      <c r="O33" s="282" t="str">
        <f>+IF(Stammdaten!$AE$30="1 - Ja",K33,0)</f>
        <v/>
      </c>
      <c r="P33" s="283"/>
      <c r="Q33" s="284" t="str">
        <f t="shared" si="8"/>
        <v/>
      </c>
      <c r="U33" s="193">
        <f t="shared" si="2"/>
        <v>0</v>
      </c>
      <c r="V33" s="193">
        <f t="shared" si="3"/>
        <v>0</v>
      </c>
      <c r="W33" s="193">
        <f t="shared" si="4"/>
        <v>0</v>
      </c>
      <c r="X33" s="193">
        <f t="shared" si="5"/>
        <v>0</v>
      </c>
      <c r="Y33" s="193">
        <f t="shared" si="6"/>
        <v>0</v>
      </c>
      <c r="Z33" s="193"/>
      <c r="AA33" s="193">
        <f t="shared" si="9"/>
        <v>0</v>
      </c>
      <c r="AB33" s="193">
        <f t="shared" si="10"/>
        <v>5</v>
      </c>
      <c r="AC33" s="193">
        <f t="shared" si="11"/>
        <v>0</v>
      </c>
      <c r="AD33" s="193">
        <f t="shared" si="12"/>
        <v>0</v>
      </c>
    </row>
    <row r="34" spans="2:30" x14ac:dyDescent="0.25">
      <c r="B34" s="272"/>
      <c r="C34" s="273" t="str">
        <f>IF(H34="","",VLOOKUP(H34,Steuerung!$E$26:$G$49,3,FALSE))</f>
        <v/>
      </c>
      <c r="D34" s="274"/>
      <c r="E34" s="275" t="str">
        <f>IF(Stammdaten!$AE$29="2 - Vereinbarte Entgelte",IF(ISNUMBER(D34),IF(YEAR(D34)&lt;Stammdaten!$AE$28,1,IF(YEAR(D34)&gt;Stammdaten!$AE$28,12,MONTH(D34))),""),"")</f>
        <v/>
      </c>
      <c r="F34" s="274"/>
      <c r="G34" s="275" t="str">
        <f>IF(Stammdaten!$AE$29="1 - Vereinnahmte Entgelte",IF(ISNUMBER(F34),IF(YEAR(F34)&lt;Stammdaten!$AE$28,1,IF(YEAR(F34)&gt;Stammdaten!$AE$28,12,MONTH(F34))),""),"")</f>
        <v/>
      </c>
      <c r="H34" s="276"/>
      <c r="I34" s="277"/>
      <c r="J34" s="278"/>
      <c r="K34" s="292" t="str">
        <f t="shared" si="1"/>
        <v/>
      </c>
      <c r="L34" s="293" t="str">
        <f t="shared" si="7"/>
        <v/>
      </c>
      <c r="M34" s="306"/>
      <c r="N34" s="281">
        <f>+IF(Stammdaten!$AE$30="1 - Ja",I34,L34)</f>
        <v>0</v>
      </c>
      <c r="O34" s="282" t="str">
        <f>+IF(Stammdaten!$AE$30="1 - Ja",K34,0)</f>
        <v/>
      </c>
      <c r="P34" s="283"/>
      <c r="Q34" s="284" t="str">
        <f t="shared" si="8"/>
        <v/>
      </c>
      <c r="U34" s="193">
        <f t="shared" si="2"/>
        <v>0</v>
      </c>
      <c r="V34" s="193">
        <f t="shared" si="3"/>
        <v>0</v>
      </c>
      <c r="W34" s="193">
        <f t="shared" si="4"/>
        <v>0</v>
      </c>
      <c r="X34" s="193">
        <f t="shared" si="5"/>
        <v>0</v>
      </c>
      <c r="Y34" s="193">
        <f t="shared" si="6"/>
        <v>0</v>
      </c>
      <c r="Z34" s="193"/>
      <c r="AA34" s="193">
        <f t="shared" si="9"/>
        <v>0</v>
      </c>
      <c r="AB34" s="193">
        <f t="shared" si="10"/>
        <v>5</v>
      </c>
      <c r="AC34" s="193">
        <f t="shared" si="11"/>
        <v>0</v>
      </c>
      <c r="AD34" s="193">
        <f t="shared" si="12"/>
        <v>0</v>
      </c>
    </row>
    <row r="35" spans="2:30" x14ac:dyDescent="0.25">
      <c r="B35" s="272"/>
      <c r="C35" s="273" t="str">
        <f>IF(H35="","",VLOOKUP(H35,Steuerung!$E$26:$G$49,3,FALSE))</f>
        <v/>
      </c>
      <c r="D35" s="274"/>
      <c r="E35" s="275" t="str">
        <f>IF(Stammdaten!$AE$29="2 - Vereinbarte Entgelte",IF(ISNUMBER(D35),IF(YEAR(D35)&lt;Stammdaten!$AE$28,1,IF(YEAR(D35)&gt;Stammdaten!$AE$28,12,MONTH(D35))),""),"")</f>
        <v/>
      </c>
      <c r="F35" s="274"/>
      <c r="G35" s="275" t="str">
        <f>IF(Stammdaten!$AE$29="1 - Vereinnahmte Entgelte",IF(ISNUMBER(F35),IF(YEAR(F35)&lt;Stammdaten!$AE$28,1,IF(YEAR(F35)&gt;Stammdaten!$AE$28,12,MONTH(F35))),""),"")</f>
        <v/>
      </c>
      <c r="H35" s="276"/>
      <c r="I35" s="277"/>
      <c r="J35" s="278"/>
      <c r="K35" s="292" t="str">
        <f t="shared" si="1"/>
        <v/>
      </c>
      <c r="L35" s="293" t="str">
        <f t="shared" si="7"/>
        <v/>
      </c>
      <c r="M35" s="306"/>
      <c r="N35" s="281">
        <f>+IF(Stammdaten!$AE$30="1 - Ja",I35,L35)</f>
        <v>0</v>
      </c>
      <c r="O35" s="282" t="str">
        <f>+IF(Stammdaten!$AE$30="1 - Ja",K35,0)</f>
        <v/>
      </c>
      <c r="P35" s="283"/>
      <c r="Q35" s="284" t="str">
        <f t="shared" si="8"/>
        <v/>
      </c>
      <c r="U35" s="193">
        <f t="shared" si="2"/>
        <v>0</v>
      </c>
      <c r="V35" s="193">
        <f t="shared" si="3"/>
        <v>0</v>
      </c>
      <c r="W35" s="193">
        <f t="shared" si="4"/>
        <v>0</v>
      </c>
      <c r="X35" s="193">
        <f t="shared" si="5"/>
        <v>0</v>
      </c>
      <c r="Y35" s="193">
        <f t="shared" si="6"/>
        <v>0</v>
      </c>
      <c r="Z35" s="193"/>
      <c r="AA35" s="193">
        <f t="shared" si="9"/>
        <v>0</v>
      </c>
      <c r="AB35" s="193">
        <f t="shared" si="10"/>
        <v>5</v>
      </c>
      <c r="AC35" s="193">
        <f t="shared" si="11"/>
        <v>0</v>
      </c>
      <c r="AD35" s="193">
        <f t="shared" si="12"/>
        <v>0</v>
      </c>
    </row>
    <row r="36" spans="2:30" x14ac:dyDescent="0.25">
      <c r="B36" s="272"/>
      <c r="C36" s="273" t="str">
        <f>IF(H36="","",VLOOKUP(H36,Steuerung!$E$26:$G$49,3,FALSE))</f>
        <v/>
      </c>
      <c r="D36" s="274"/>
      <c r="E36" s="275" t="str">
        <f>IF(Stammdaten!$AE$29="2 - Vereinbarte Entgelte",IF(ISNUMBER(D36),IF(YEAR(D36)&lt;Stammdaten!$AE$28,1,IF(YEAR(D36)&gt;Stammdaten!$AE$28,12,MONTH(D36))),""),"")</f>
        <v/>
      </c>
      <c r="F36" s="274"/>
      <c r="G36" s="275" t="str">
        <f>IF(Stammdaten!$AE$29="1 - Vereinnahmte Entgelte",IF(ISNUMBER(F36),IF(YEAR(F36)&lt;Stammdaten!$AE$28,1,IF(YEAR(F36)&gt;Stammdaten!$AE$28,12,MONTH(F36))),""),"")</f>
        <v/>
      </c>
      <c r="H36" s="276"/>
      <c r="I36" s="277"/>
      <c r="J36" s="278"/>
      <c r="K36" s="292" t="str">
        <f t="shared" si="1"/>
        <v/>
      </c>
      <c r="L36" s="293" t="str">
        <f t="shared" si="7"/>
        <v/>
      </c>
      <c r="M36" s="306"/>
      <c r="N36" s="281">
        <f>+IF(Stammdaten!$AE$30="1 - Ja",I36,L36)</f>
        <v>0</v>
      </c>
      <c r="O36" s="282" t="str">
        <f>+IF(Stammdaten!$AE$30="1 - Ja",K36,0)</f>
        <v/>
      </c>
      <c r="P36" s="283"/>
      <c r="Q36" s="284" t="str">
        <f t="shared" si="8"/>
        <v/>
      </c>
      <c r="U36" s="193">
        <f t="shared" si="2"/>
        <v>0</v>
      </c>
      <c r="V36" s="193">
        <f t="shared" si="3"/>
        <v>0</v>
      </c>
      <c r="W36" s="193">
        <f t="shared" si="4"/>
        <v>0</v>
      </c>
      <c r="X36" s="193">
        <f t="shared" si="5"/>
        <v>0</v>
      </c>
      <c r="Y36" s="193">
        <f t="shared" si="6"/>
        <v>0</v>
      </c>
      <c r="Z36" s="193"/>
      <c r="AA36" s="193">
        <f t="shared" si="9"/>
        <v>0</v>
      </c>
      <c r="AB36" s="193">
        <f t="shared" si="10"/>
        <v>5</v>
      </c>
      <c r="AC36" s="193">
        <f t="shared" si="11"/>
        <v>0</v>
      </c>
      <c r="AD36" s="193">
        <f t="shared" si="12"/>
        <v>0</v>
      </c>
    </row>
    <row r="37" spans="2:30" x14ac:dyDescent="0.25">
      <c r="B37" s="272"/>
      <c r="C37" s="273" t="str">
        <f>IF(H37="","",VLOOKUP(H37,Steuerung!$E$26:$G$49,3,FALSE))</f>
        <v/>
      </c>
      <c r="D37" s="274"/>
      <c r="E37" s="275" t="str">
        <f>IF(Stammdaten!$AE$29="2 - Vereinbarte Entgelte",IF(ISNUMBER(D37),IF(YEAR(D37)&lt;Stammdaten!$AE$28,1,IF(YEAR(D37)&gt;Stammdaten!$AE$28,12,MONTH(D37))),""),"")</f>
        <v/>
      </c>
      <c r="F37" s="274"/>
      <c r="G37" s="275" t="str">
        <f>IF(Stammdaten!$AE$29="1 - Vereinnahmte Entgelte",IF(ISNUMBER(F37),IF(YEAR(F37)&lt;Stammdaten!$AE$28,1,IF(YEAR(F37)&gt;Stammdaten!$AE$28,12,MONTH(F37))),""),"")</f>
        <v/>
      </c>
      <c r="H37" s="276"/>
      <c r="I37" s="277"/>
      <c r="J37" s="278"/>
      <c r="K37" s="292" t="str">
        <f t="shared" ref="K37:K68" si="13">+IF(AND(ISNUMBER(I37),ISNUMBER(J37)),ROUND(I37*J37,2),"")</f>
        <v/>
      </c>
      <c r="L37" s="293" t="str">
        <f t="shared" si="7"/>
        <v/>
      </c>
      <c r="M37" s="306"/>
      <c r="N37" s="281">
        <f>+IF(Stammdaten!$AE$30="1 - Ja",I37,L37)</f>
        <v>0</v>
      </c>
      <c r="O37" s="282" t="str">
        <f>+IF(Stammdaten!$AE$30="1 - Ja",K37,0)</f>
        <v/>
      </c>
      <c r="P37" s="283"/>
      <c r="Q37" s="284" t="str">
        <f t="shared" si="8"/>
        <v/>
      </c>
      <c r="U37" s="193">
        <f t="shared" ref="U37:U68" si="14">+IF(B37="",0,1)</f>
        <v>0</v>
      </c>
      <c r="V37" s="193">
        <f t="shared" ref="V37:V68" si="15">+IF(ISNUMBER(D37),1,0)</f>
        <v>0</v>
      </c>
      <c r="W37" s="193">
        <f t="shared" ref="W37:W68" si="16">+IF(H37="",0,1)</f>
        <v>0</v>
      </c>
      <c r="X37" s="193">
        <f t="shared" ref="X37:X68" si="17">+IF(ISNUMBER(L37),1,0)</f>
        <v>0</v>
      </c>
      <c r="Y37" s="193">
        <f t="shared" ref="Y37:Y68" si="18">+IF(ISNUMBER(F37),1,0)</f>
        <v>0</v>
      </c>
      <c r="Z37" s="193"/>
      <c r="AA37" s="193">
        <f t="shared" si="9"/>
        <v>0</v>
      </c>
      <c r="AB37" s="193">
        <f t="shared" si="10"/>
        <v>5</v>
      </c>
      <c r="AC37" s="193">
        <f t="shared" si="11"/>
        <v>0</v>
      </c>
      <c r="AD37" s="193">
        <f t="shared" si="12"/>
        <v>0</v>
      </c>
    </row>
    <row r="38" spans="2:30" x14ac:dyDescent="0.25">
      <c r="B38" s="272"/>
      <c r="C38" s="273" t="str">
        <f>IF(H38="","",VLOOKUP(H38,Steuerung!$E$26:$G$49,3,FALSE))</f>
        <v/>
      </c>
      <c r="D38" s="274"/>
      <c r="E38" s="275" t="str">
        <f>IF(Stammdaten!$AE$29="2 - Vereinbarte Entgelte",IF(ISNUMBER(D38),IF(YEAR(D38)&lt;Stammdaten!$AE$28,1,IF(YEAR(D38)&gt;Stammdaten!$AE$28,12,MONTH(D38))),""),"")</f>
        <v/>
      </c>
      <c r="F38" s="274"/>
      <c r="G38" s="275" t="str">
        <f>IF(Stammdaten!$AE$29="1 - Vereinnahmte Entgelte",IF(ISNUMBER(F38),IF(YEAR(F38)&lt;Stammdaten!$AE$28,1,IF(YEAR(F38)&gt;Stammdaten!$AE$28,12,MONTH(F38))),""),"")</f>
        <v/>
      </c>
      <c r="H38" s="276"/>
      <c r="I38" s="277"/>
      <c r="J38" s="278"/>
      <c r="K38" s="292" t="str">
        <f t="shared" si="13"/>
        <v/>
      </c>
      <c r="L38" s="293" t="str">
        <f t="shared" si="7"/>
        <v/>
      </c>
      <c r="M38" s="306"/>
      <c r="N38" s="281">
        <f>+IF(Stammdaten!$AE$30="1 - Ja",I38,L38)</f>
        <v>0</v>
      </c>
      <c r="O38" s="282" t="str">
        <f>+IF(Stammdaten!$AE$30="1 - Ja",K38,0)</f>
        <v/>
      </c>
      <c r="P38" s="283"/>
      <c r="Q38" s="284" t="str">
        <f t="shared" si="8"/>
        <v/>
      </c>
      <c r="U38" s="193">
        <f t="shared" si="14"/>
        <v>0</v>
      </c>
      <c r="V38" s="193">
        <f t="shared" si="15"/>
        <v>0</v>
      </c>
      <c r="W38" s="193">
        <f t="shared" si="16"/>
        <v>0</v>
      </c>
      <c r="X38" s="193">
        <f t="shared" si="17"/>
        <v>0</v>
      </c>
      <c r="Y38" s="193">
        <f t="shared" si="18"/>
        <v>0</v>
      </c>
      <c r="Z38" s="193"/>
      <c r="AA38" s="193">
        <f t="shared" si="9"/>
        <v>0</v>
      </c>
      <c r="AB38" s="193">
        <f t="shared" si="10"/>
        <v>5</v>
      </c>
      <c r="AC38" s="193">
        <f t="shared" si="11"/>
        <v>0</v>
      </c>
      <c r="AD38" s="193">
        <f t="shared" si="12"/>
        <v>0</v>
      </c>
    </row>
    <row r="39" spans="2:30" x14ac:dyDescent="0.25">
      <c r="B39" s="272"/>
      <c r="C39" s="273" t="str">
        <f>IF(H39="","",VLOOKUP(H39,Steuerung!$E$26:$G$49,3,FALSE))</f>
        <v/>
      </c>
      <c r="D39" s="274"/>
      <c r="E39" s="275" t="str">
        <f>IF(Stammdaten!$AE$29="2 - Vereinbarte Entgelte",IF(ISNUMBER(D39),IF(YEAR(D39)&lt;Stammdaten!$AE$28,1,IF(YEAR(D39)&gt;Stammdaten!$AE$28,12,MONTH(D39))),""),"")</f>
        <v/>
      </c>
      <c r="F39" s="274"/>
      <c r="G39" s="275" t="str">
        <f>IF(Stammdaten!$AE$29="1 - Vereinnahmte Entgelte",IF(ISNUMBER(F39),IF(YEAR(F39)&lt;Stammdaten!$AE$28,1,IF(YEAR(F39)&gt;Stammdaten!$AE$28,12,MONTH(F39))),""),"")</f>
        <v/>
      </c>
      <c r="H39" s="276"/>
      <c r="I39" s="277"/>
      <c r="J39" s="278"/>
      <c r="K39" s="292" t="str">
        <f t="shared" si="13"/>
        <v/>
      </c>
      <c r="L39" s="293" t="str">
        <f t="shared" si="7"/>
        <v/>
      </c>
      <c r="M39" s="306"/>
      <c r="N39" s="281">
        <f>+IF(Stammdaten!$AE$30="1 - Ja",I39,L39)</f>
        <v>0</v>
      </c>
      <c r="O39" s="282" t="str">
        <f>+IF(Stammdaten!$AE$30="1 - Ja",K39,0)</f>
        <v/>
      </c>
      <c r="P39" s="283"/>
      <c r="Q39" s="284" t="str">
        <f t="shared" si="8"/>
        <v/>
      </c>
      <c r="U39" s="193">
        <f t="shared" si="14"/>
        <v>0</v>
      </c>
      <c r="V39" s="193">
        <f t="shared" si="15"/>
        <v>0</v>
      </c>
      <c r="W39" s="193">
        <f t="shared" si="16"/>
        <v>0</v>
      </c>
      <c r="X39" s="193">
        <f t="shared" si="17"/>
        <v>0</v>
      </c>
      <c r="Y39" s="193">
        <f t="shared" si="18"/>
        <v>0</v>
      </c>
      <c r="Z39" s="193"/>
      <c r="AA39" s="193">
        <f t="shared" si="9"/>
        <v>0</v>
      </c>
      <c r="AB39" s="193">
        <f t="shared" si="10"/>
        <v>5</v>
      </c>
      <c r="AC39" s="193">
        <f t="shared" si="11"/>
        <v>0</v>
      </c>
      <c r="AD39" s="193">
        <f t="shared" si="12"/>
        <v>0</v>
      </c>
    </row>
    <row r="40" spans="2:30" x14ac:dyDescent="0.25">
      <c r="B40" s="272"/>
      <c r="C40" s="273" t="str">
        <f>IF(H40="","",VLOOKUP(H40,Steuerung!$E$26:$G$49,3,FALSE))</f>
        <v/>
      </c>
      <c r="D40" s="274"/>
      <c r="E40" s="275" t="str">
        <f>IF(Stammdaten!$AE$29="2 - Vereinbarte Entgelte",IF(ISNUMBER(D40),IF(YEAR(D40)&lt;Stammdaten!$AE$28,1,IF(YEAR(D40)&gt;Stammdaten!$AE$28,12,MONTH(D40))),""),"")</f>
        <v/>
      </c>
      <c r="F40" s="274"/>
      <c r="G40" s="275" t="str">
        <f>IF(Stammdaten!$AE$29="1 - Vereinnahmte Entgelte",IF(ISNUMBER(F40),IF(YEAR(F40)&lt;Stammdaten!$AE$28,1,IF(YEAR(F40)&gt;Stammdaten!$AE$28,12,MONTH(F40))),""),"")</f>
        <v/>
      </c>
      <c r="H40" s="276"/>
      <c r="I40" s="277"/>
      <c r="J40" s="278"/>
      <c r="K40" s="292" t="str">
        <f t="shared" si="13"/>
        <v/>
      </c>
      <c r="L40" s="293" t="str">
        <f t="shared" si="7"/>
        <v/>
      </c>
      <c r="M40" s="306"/>
      <c r="N40" s="281">
        <f>+IF(Stammdaten!$AE$30="1 - Ja",I40,L40)</f>
        <v>0</v>
      </c>
      <c r="O40" s="282" t="str">
        <f>+IF(Stammdaten!$AE$30="1 - Ja",K40,0)</f>
        <v/>
      </c>
      <c r="P40" s="283"/>
      <c r="Q40" s="284" t="str">
        <f t="shared" si="8"/>
        <v/>
      </c>
      <c r="U40" s="193">
        <f t="shared" si="14"/>
        <v>0</v>
      </c>
      <c r="V40" s="193">
        <f t="shared" si="15"/>
        <v>0</v>
      </c>
      <c r="W40" s="193">
        <f t="shared" si="16"/>
        <v>0</v>
      </c>
      <c r="X40" s="193">
        <f t="shared" si="17"/>
        <v>0</v>
      </c>
      <c r="Y40" s="193">
        <f t="shared" si="18"/>
        <v>0</v>
      </c>
      <c r="Z40" s="193"/>
      <c r="AA40" s="193">
        <f t="shared" si="9"/>
        <v>0</v>
      </c>
      <c r="AB40" s="193">
        <f t="shared" si="10"/>
        <v>5</v>
      </c>
      <c r="AC40" s="193">
        <f t="shared" si="11"/>
        <v>0</v>
      </c>
      <c r="AD40" s="193">
        <f t="shared" si="12"/>
        <v>0</v>
      </c>
    </row>
    <row r="41" spans="2:30" x14ac:dyDescent="0.25">
      <c r="B41" s="272"/>
      <c r="C41" s="273" t="str">
        <f>IF(H41="","",VLOOKUP(H41,Steuerung!$E$26:$G$49,3,FALSE))</f>
        <v/>
      </c>
      <c r="D41" s="274"/>
      <c r="E41" s="275" t="str">
        <f>IF(Stammdaten!$AE$29="2 - Vereinbarte Entgelte",IF(ISNUMBER(D41),IF(YEAR(D41)&lt;Stammdaten!$AE$28,1,IF(YEAR(D41)&gt;Stammdaten!$AE$28,12,MONTH(D41))),""),"")</f>
        <v/>
      </c>
      <c r="F41" s="274"/>
      <c r="G41" s="275" t="str">
        <f>IF(Stammdaten!$AE$29="1 - Vereinnahmte Entgelte",IF(ISNUMBER(F41),IF(YEAR(F41)&lt;Stammdaten!$AE$28,1,IF(YEAR(F41)&gt;Stammdaten!$AE$28,12,MONTH(F41))),""),"")</f>
        <v/>
      </c>
      <c r="H41" s="276"/>
      <c r="I41" s="277"/>
      <c r="J41" s="278"/>
      <c r="K41" s="292" t="str">
        <f t="shared" si="13"/>
        <v/>
      </c>
      <c r="L41" s="293" t="str">
        <f t="shared" si="7"/>
        <v/>
      </c>
      <c r="M41" s="306"/>
      <c r="N41" s="281">
        <f>+IF(Stammdaten!$AE$30="1 - Ja",I41,L41)</f>
        <v>0</v>
      </c>
      <c r="O41" s="282" t="str">
        <f>+IF(Stammdaten!$AE$30="1 - Ja",K41,0)</f>
        <v/>
      </c>
      <c r="P41" s="283"/>
      <c r="Q41" s="284" t="str">
        <f t="shared" si="8"/>
        <v/>
      </c>
      <c r="U41" s="193">
        <f t="shared" si="14"/>
        <v>0</v>
      </c>
      <c r="V41" s="193">
        <f t="shared" si="15"/>
        <v>0</v>
      </c>
      <c r="W41" s="193">
        <f t="shared" si="16"/>
        <v>0</v>
      </c>
      <c r="X41" s="193">
        <f t="shared" si="17"/>
        <v>0</v>
      </c>
      <c r="Y41" s="193">
        <f t="shared" si="18"/>
        <v>0</v>
      </c>
      <c r="Z41" s="193"/>
      <c r="AA41" s="193">
        <f t="shared" si="9"/>
        <v>0</v>
      </c>
      <c r="AB41" s="193">
        <f t="shared" si="10"/>
        <v>5</v>
      </c>
      <c r="AC41" s="193">
        <f t="shared" si="11"/>
        <v>0</v>
      </c>
      <c r="AD41" s="193">
        <f t="shared" si="12"/>
        <v>0</v>
      </c>
    </row>
    <row r="42" spans="2:30" x14ac:dyDescent="0.25">
      <c r="B42" s="272"/>
      <c r="C42" s="273" t="str">
        <f>IF(H42="","",VLOOKUP(H42,Steuerung!$E$26:$G$49,3,FALSE))</f>
        <v/>
      </c>
      <c r="D42" s="274"/>
      <c r="E42" s="275" t="str">
        <f>IF(Stammdaten!$AE$29="2 - Vereinbarte Entgelte",IF(ISNUMBER(D42),IF(YEAR(D42)&lt;Stammdaten!$AE$28,1,IF(YEAR(D42)&gt;Stammdaten!$AE$28,12,MONTH(D42))),""),"")</f>
        <v/>
      </c>
      <c r="F42" s="274"/>
      <c r="G42" s="275" t="str">
        <f>IF(Stammdaten!$AE$29="1 - Vereinnahmte Entgelte",IF(ISNUMBER(F42),IF(YEAR(F42)&lt;Stammdaten!$AE$28,1,IF(YEAR(F42)&gt;Stammdaten!$AE$28,12,MONTH(F42))),""),"")</f>
        <v/>
      </c>
      <c r="H42" s="276"/>
      <c r="I42" s="277"/>
      <c r="J42" s="278"/>
      <c r="K42" s="292" t="str">
        <f t="shared" si="13"/>
        <v/>
      </c>
      <c r="L42" s="293" t="str">
        <f t="shared" si="7"/>
        <v/>
      </c>
      <c r="M42" s="306"/>
      <c r="N42" s="281">
        <f>+IF(Stammdaten!$AE$30="1 - Ja",I42,L42)</f>
        <v>0</v>
      </c>
      <c r="O42" s="282" t="str">
        <f>+IF(Stammdaten!$AE$30="1 - Ja",K42,0)</f>
        <v/>
      </c>
      <c r="P42" s="283"/>
      <c r="Q42" s="284" t="str">
        <f t="shared" si="8"/>
        <v/>
      </c>
      <c r="U42" s="193">
        <f t="shared" si="14"/>
        <v>0</v>
      </c>
      <c r="V42" s="193">
        <f t="shared" si="15"/>
        <v>0</v>
      </c>
      <c r="W42" s="193">
        <f t="shared" si="16"/>
        <v>0</v>
      </c>
      <c r="X42" s="193">
        <f t="shared" si="17"/>
        <v>0</v>
      </c>
      <c r="Y42" s="193">
        <f t="shared" si="18"/>
        <v>0</v>
      </c>
      <c r="Z42" s="193"/>
      <c r="AA42" s="193">
        <f t="shared" si="9"/>
        <v>0</v>
      </c>
      <c r="AB42" s="193">
        <f t="shared" si="10"/>
        <v>5</v>
      </c>
      <c r="AC42" s="193">
        <f t="shared" si="11"/>
        <v>0</v>
      </c>
      <c r="AD42" s="193">
        <f t="shared" si="12"/>
        <v>0</v>
      </c>
    </row>
    <row r="43" spans="2:30" x14ac:dyDescent="0.25">
      <c r="B43" s="272"/>
      <c r="C43" s="273" t="str">
        <f>IF(H43="","",VLOOKUP(H43,Steuerung!$E$26:$G$49,3,FALSE))</f>
        <v/>
      </c>
      <c r="D43" s="274"/>
      <c r="E43" s="275" t="str">
        <f>IF(Stammdaten!$AE$29="2 - Vereinbarte Entgelte",IF(ISNUMBER(D43),IF(YEAR(D43)&lt;Stammdaten!$AE$28,1,IF(YEAR(D43)&gt;Stammdaten!$AE$28,12,MONTH(D43))),""),"")</f>
        <v/>
      </c>
      <c r="F43" s="274"/>
      <c r="G43" s="275" t="str">
        <f>IF(Stammdaten!$AE$29="1 - Vereinnahmte Entgelte",IF(ISNUMBER(F43),IF(YEAR(F43)&lt;Stammdaten!$AE$28,1,IF(YEAR(F43)&gt;Stammdaten!$AE$28,12,MONTH(F43))),""),"")</f>
        <v/>
      </c>
      <c r="H43" s="276"/>
      <c r="I43" s="277"/>
      <c r="J43" s="278"/>
      <c r="K43" s="292" t="str">
        <f t="shared" si="13"/>
        <v/>
      </c>
      <c r="L43" s="293" t="str">
        <f t="shared" si="7"/>
        <v/>
      </c>
      <c r="M43" s="306"/>
      <c r="N43" s="281">
        <f>+IF(Stammdaten!$AE$30="1 - Ja",I43,L43)</f>
        <v>0</v>
      </c>
      <c r="O43" s="282" t="str">
        <f>+IF(Stammdaten!$AE$30="1 - Ja",K43,0)</f>
        <v/>
      </c>
      <c r="P43" s="283"/>
      <c r="Q43" s="284" t="str">
        <f t="shared" si="8"/>
        <v/>
      </c>
      <c r="U43" s="193">
        <f t="shared" si="14"/>
        <v>0</v>
      </c>
      <c r="V43" s="193">
        <f t="shared" si="15"/>
        <v>0</v>
      </c>
      <c r="W43" s="193">
        <f t="shared" si="16"/>
        <v>0</v>
      </c>
      <c r="X43" s="193">
        <f t="shared" si="17"/>
        <v>0</v>
      </c>
      <c r="Y43" s="193">
        <f t="shared" si="18"/>
        <v>0</v>
      </c>
      <c r="Z43" s="193"/>
      <c r="AA43" s="193">
        <f t="shared" si="9"/>
        <v>0</v>
      </c>
      <c r="AB43" s="193">
        <f t="shared" si="10"/>
        <v>5</v>
      </c>
      <c r="AC43" s="193">
        <f t="shared" si="11"/>
        <v>0</v>
      </c>
      <c r="AD43" s="193">
        <f t="shared" si="12"/>
        <v>0</v>
      </c>
    </row>
    <row r="44" spans="2:30" x14ac:dyDescent="0.25">
      <c r="B44" s="272"/>
      <c r="C44" s="273" t="str">
        <f>IF(H44="","",VLOOKUP(H44,Steuerung!$E$26:$G$49,3,FALSE))</f>
        <v/>
      </c>
      <c r="D44" s="274"/>
      <c r="E44" s="275" t="str">
        <f>IF(Stammdaten!$AE$29="2 - Vereinbarte Entgelte",IF(ISNUMBER(D44),IF(YEAR(D44)&lt;Stammdaten!$AE$28,1,IF(YEAR(D44)&gt;Stammdaten!$AE$28,12,MONTH(D44))),""),"")</f>
        <v/>
      </c>
      <c r="F44" s="274"/>
      <c r="G44" s="275" t="str">
        <f>IF(Stammdaten!$AE$29="1 - Vereinnahmte Entgelte",IF(ISNUMBER(F44),IF(YEAR(F44)&lt;Stammdaten!$AE$28,1,IF(YEAR(F44)&gt;Stammdaten!$AE$28,12,MONTH(F44))),""),"")</f>
        <v/>
      </c>
      <c r="H44" s="276"/>
      <c r="I44" s="277"/>
      <c r="J44" s="278"/>
      <c r="K44" s="292" t="str">
        <f t="shared" si="13"/>
        <v/>
      </c>
      <c r="L44" s="293" t="str">
        <f t="shared" si="7"/>
        <v/>
      </c>
      <c r="M44" s="306"/>
      <c r="N44" s="281">
        <f>+IF(Stammdaten!$AE$30="1 - Ja",I44,L44)</f>
        <v>0</v>
      </c>
      <c r="O44" s="282" t="str">
        <f>+IF(Stammdaten!$AE$30="1 - Ja",K44,0)</f>
        <v/>
      </c>
      <c r="P44" s="283"/>
      <c r="Q44" s="284" t="str">
        <f t="shared" si="8"/>
        <v/>
      </c>
      <c r="U44" s="193">
        <f t="shared" si="14"/>
        <v>0</v>
      </c>
      <c r="V44" s="193">
        <f t="shared" si="15"/>
        <v>0</v>
      </c>
      <c r="W44" s="193">
        <f t="shared" si="16"/>
        <v>0</v>
      </c>
      <c r="X44" s="193">
        <f t="shared" si="17"/>
        <v>0</v>
      </c>
      <c r="Y44" s="193">
        <f t="shared" si="18"/>
        <v>0</v>
      </c>
      <c r="Z44" s="193"/>
      <c r="AA44" s="193">
        <f t="shared" si="9"/>
        <v>0</v>
      </c>
      <c r="AB44" s="193">
        <f t="shared" si="10"/>
        <v>5</v>
      </c>
      <c r="AC44" s="193">
        <f t="shared" si="11"/>
        <v>0</v>
      </c>
      <c r="AD44" s="193">
        <f t="shared" si="12"/>
        <v>0</v>
      </c>
    </row>
    <row r="45" spans="2:30" x14ac:dyDescent="0.25">
      <c r="B45" s="272"/>
      <c r="C45" s="273" t="str">
        <f>IF(H45="","",VLOOKUP(H45,Steuerung!$E$26:$G$49,3,FALSE))</f>
        <v/>
      </c>
      <c r="D45" s="274"/>
      <c r="E45" s="275" t="str">
        <f>IF(Stammdaten!$AE$29="2 - Vereinbarte Entgelte",IF(ISNUMBER(D45),IF(YEAR(D45)&lt;Stammdaten!$AE$28,1,IF(YEAR(D45)&gt;Stammdaten!$AE$28,12,MONTH(D45))),""),"")</f>
        <v/>
      </c>
      <c r="F45" s="274"/>
      <c r="G45" s="275" t="str">
        <f>IF(Stammdaten!$AE$29="1 - Vereinnahmte Entgelte",IF(ISNUMBER(F45),IF(YEAR(F45)&lt;Stammdaten!$AE$28,1,IF(YEAR(F45)&gt;Stammdaten!$AE$28,12,MONTH(F45))),""),"")</f>
        <v/>
      </c>
      <c r="H45" s="276"/>
      <c r="I45" s="277"/>
      <c r="J45" s="278"/>
      <c r="K45" s="292" t="str">
        <f t="shared" si="13"/>
        <v/>
      </c>
      <c r="L45" s="293" t="str">
        <f t="shared" si="7"/>
        <v/>
      </c>
      <c r="M45" s="306"/>
      <c r="N45" s="281">
        <f>+IF(Stammdaten!$AE$30="1 - Ja",I45,L45)</f>
        <v>0</v>
      </c>
      <c r="O45" s="282" t="str">
        <f>+IF(Stammdaten!$AE$30="1 - Ja",K45,0)</f>
        <v/>
      </c>
      <c r="P45" s="283"/>
      <c r="Q45" s="284" t="str">
        <f t="shared" si="8"/>
        <v/>
      </c>
      <c r="U45" s="193">
        <f t="shared" si="14"/>
        <v>0</v>
      </c>
      <c r="V45" s="193">
        <f t="shared" si="15"/>
        <v>0</v>
      </c>
      <c r="W45" s="193">
        <f t="shared" si="16"/>
        <v>0</v>
      </c>
      <c r="X45" s="193">
        <f t="shared" si="17"/>
        <v>0</v>
      </c>
      <c r="Y45" s="193">
        <f t="shared" si="18"/>
        <v>0</v>
      </c>
      <c r="Z45" s="193"/>
      <c r="AA45" s="193">
        <f t="shared" si="9"/>
        <v>0</v>
      </c>
      <c r="AB45" s="193">
        <f t="shared" si="10"/>
        <v>5</v>
      </c>
      <c r="AC45" s="193">
        <f t="shared" si="11"/>
        <v>0</v>
      </c>
      <c r="AD45" s="193">
        <f t="shared" si="12"/>
        <v>0</v>
      </c>
    </row>
    <row r="46" spans="2:30" x14ac:dyDescent="0.25">
      <c r="B46" s="272"/>
      <c r="C46" s="273" t="str">
        <f>IF(H46="","",VLOOKUP(H46,Steuerung!$E$26:$G$49,3,FALSE))</f>
        <v/>
      </c>
      <c r="D46" s="274"/>
      <c r="E46" s="275" t="str">
        <f>IF(Stammdaten!$AE$29="2 - Vereinbarte Entgelte",IF(ISNUMBER(D46),IF(YEAR(D46)&lt;Stammdaten!$AE$28,1,IF(YEAR(D46)&gt;Stammdaten!$AE$28,12,MONTH(D46))),""),"")</f>
        <v/>
      </c>
      <c r="F46" s="274"/>
      <c r="G46" s="275" t="str">
        <f>IF(Stammdaten!$AE$29="1 - Vereinnahmte Entgelte",IF(ISNUMBER(F46),IF(YEAR(F46)&lt;Stammdaten!$AE$28,1,IF(YEAR(F46)&gt;Stammdaten!$AE$28,12,MONTH(F46))),""),"")</f>
        <v/>
      </c>
      <c r="H46" s="276"/>
      <c r="I46" s="277"/>
      <c r="J46" s="278"/>
      <c r="K46" s="292" t="str">
        <f t="shared" si="13"/>
        <v/>
      </c>
      <c r="L46" s="293" t="str">
        <f t="shared" si="7"/>
        <v/>
      </c>
      <c r="M46" s="306"/>
      <c r="N46" s="281">
        <f>+IF(Stammdaten!$AE$30="1 - Ja",I46,L46)</f>
        <v>0</v>
      </c>
      <c r="O46" s="282" t="str">
        <f>+IF(Stammdaten!$AE$30="1 - Ja",K46,0)</f>
        <v/>
      </c>
      <c r="P46" s="283"/>
      <c r="Q46" s="284" t="str">
        <f t="shared" si="8"/>
        <v/>
      </c>
      <c r="U46" s="193">
        <f t="shared" si="14"/>
        <v>0</v>
      </c>
      <c r="V46" s="193">
        <f t="shared" si="15"/>
        <v>0</v>
      </c>
      <c r="W46" s="193">
        <f t="shared" si="16"/>
        <v>0</v>
      </c>
      <c r="X46" s="193">
        <f t="shared" si="17"/>
        <v>0</v>
      </c>
      <c r="Y46" s="193">
        <f t="shared" si="18"/>
        <v>0</v>
      </c>
      <c r="Z46" s="193"/>
      <c r="AA46" s="193">
        <f t="shared" si="9"/>
        <v>0</v>
      </c>
      <c r="AB46" s="193">
        <f t="shared" si="10"/>
        <v>5</v>
      </c>
      <c r="AC46" s="193">
        <f t="shared" si="11"/>
        <v>0</v>
      </c>
      <c r="AD46" s="193">
        <f t="shared" si="12"/>
        <v>0</v>
      </c>
    </row>
    <row r="47" spans="2:30" x14ac:dyDescent="0.25">
      <c r="B47" s="272"/>
      <c r="C47" s="273" t="str">
        <f>IF(H47="","",VLOOKUP(H47,Steuerung!$E$26:$G$49,3,FALSE))</f>
        <v/>
      </c>
      <c r="D47" s="274"/>
      <c r="E47" s="275" t="str">
        <f>IF(Stammdaten!$AE$29="2 - Vereinbarte Entgelte",IF(ISNUMBER(D47),IF(YEAR(D47)&lt;Stammdaten!$AE$28,1,IF(YEAR(D47)&gt;Stammdaten!$AE$28,12,MONTH(D47))),""),"")</f>
        <v/>
      </c>
      <c r="F47" s="274"/>
      <c r="G47" s="275" t="str">
        <f>IF(Stammdaten!$AE$29="1 - Vereinnahmte Entgelte",IF(ISNUMBER(F47),IF(YEAR(F47)&lt;Stammdaten!$AE$28,1,IF(YEAR(F47)&gt;Stammdaten!$AE$28,12,MONTH(F47))),""),"")</f>
        <v/>
      </c>
      <c r="H47" s="276"/>
      <c r="I47" s="277"/>
      <c r="J47" s="278"/>
      <c r="K47" s="292" t="str">
        <f t="shared" si="13"/>
        <v/>
      </c>
      <c r="L47" s="293" t="str">
        <f t="shared" si="7"/>
        <v/>
      </c>
      <c r="M47" s="306"/>
      <c r="N47" s="281">
        <f>+IF(Stammdaten!$AE$30="1 - Ja",I47,L47)</f>
        <v>0</v>
      </c>
      <c r="O47" s="282" t="str">
        <f>+IF(Stammdaten!$AE$30="1 - Ja",K47,0)</f>
        <v/>
      </c>
      <c r="P47" s="283"/>
      <c r="Q47" s="284" t="str">
        <f t="shared" si="8"/>
        <v/>
      </c>
      <c r="U47" s="193">
        <f t="shared" si="14"/>
        <v>0</v>
      </c>
      <c r="V47" s="193">
        <f t="shared" si="15"/>
        <v>0</v>
      </c>
      <c r="W47" s="193">
        <f t="shared" si="16"/>
        <v>0</v>
      </c>
      <c r="X47" s="193">
        <f t="shared" si="17"/>
        <v>0</v>
      </c>
      <c r="Y47" s="193">
        <f t="shared" si="18"/>
        <v>0</v>
      </c>
      <c r="Z47" s="193"/>
      <c r="AA47" s="193">
        <f t="shared" si="9"/>
        <v>0</v>
      </c>
      <c r="AB47" s="193">
        <f t="shared" si="10"/>
        <v>5</v>
      </c>
      <c r="AC47" s="193">
        <f t="shared" si="11"/>
        <v>0</v>
      </c>
      <c r="AD47" s="193">
        <f t="shared" si="12"/>
        <v>0</v>
      </c>
    </row>
    <row r="48" spans="2:30" x14ac:dyDescent="0.25">
      <c r="B48" s="272"/>
      <c r="C48" s="273" t="str">
        <f>IF(H48="","",VLOOKUP(H48,Steuerung!$E$26:$G$49,3,FALSE))</f>
        <v/>
      </c>
      <c r="D48" s="274"/>
      <c r="E48" s="275" t="str">
        <f>IF(Stammdaten!$AE$29="2 - Vereinbarte Entgelte",IF(ISNUMBER(D48),IF(YEAR(D48)&lt;Stammdaten!$AE$28,1,IF(YEAR(D48)&gt;Stammdaten!$AE$28,12,MONTH(D48))),""),"")</f>
        <v/>
      </c>
      <c r="F48" s="274"/>
      <c r="G48" s="275" t="str">
        <f>IF(Stammdaten!$AE$29="1 - Vereinnahmte Entgelte",IF(ISNUMBER(F48),IF(YEAR(F48)&lt;Stammdaten!$AE$28,1,IF(YEAR(F48)&gt;Stammdaten!$AE$28,12,MONTH(F48))),""),"")</f>
        <v/>
      </c>
      <c r="H48" s="276"/>
      <c r="I48" s="277"/>
      <c r="J48" s="278"/>
      <c r="K48" s="292" t="str">
        <f t="shared" si="13"/>
        <v/>
      </c>
      <c r="L48" s="293" t="str">
        <f t="shared" si="7"/>
        <v/>
      </c>
      <c r="M48" s="306"/>
      <c r="N48" s="281">
        <f>+IF(Stammdaten!$AE$30="1 - Ja",I48,L48)</f>
        <v>0</v>
      </c>
      <c r="O48" s="282" t="str">
        <f>+IF(Stammdaten!$AE$30="1 - Ja",K48,0)</f>
        <v/>
      </c>
      <c r="P48" s="283"/>
      <c r="Q48" s="284" t="str">
        <f t="shared" si="8"/>
        <v/>
      </c>
      <c r="U48" s="193">
        <f t="shared" si="14"/>
        <v>0</v>
      </c>
      <c r="V48" s="193">
        <f t="shared" si="15"/>
        <v>0</v>
      </c>
      <c r="W48" s="193">
        <f t="shared" si="16"/>
        <v>0</v>
      </c>
      <c r="X48" s="193">
        <f t="shared" si="17"/>
        <v>0</v>
      </c>
      <c r="Y48" s="193">
        <f t="shared" si="18"/>
        <v>0</v>
      </c>
      <c r="Z48" s="193"/>
      <c r="AA48" s="193">
        <f t="shared" si="9"/>
        <v>0</v>
      </c>
      <c r="AB48" s="193">
        <f t="shared" si="10"/>
        <v>5</v>
      </c>
      <c r="AC48" s="193">
        <f t="shared" si="11"/>
        <v>0</v>
      </c>
      <c r="AD48" s="193">
        <f t="shared" si="12"/>
        <v>0</v>
      </c>
    </row>
    <row r="49" spans="2:30" x14ac:dyDescent="0.25">
      <c r="B49" s="272"/>
      <c r="C49" s="273" t="str">
        <f>IF(H49="","",VLOOKUP(H49,Steuerung!$E$26:$G$49,3,FALSE))</f>
        <v/>
      </c>
      <c r="D49" s="274"/>
      <c r="E49" s="275" t="str">
        <f>IF(Stammdaten!$AE$29="2 - Vereinbarte Entgelte",IF(ISNUMBER(D49),IF(YEAR(D49)&lt;Stammdaten!$AE$28,1,IF(YEAR(D49)&gt;Stammdaten!$AE$28,12,MONTH(D49))),""),"")</f>
        <v/>
      </c>
      <c r="F49" s="274"/>
      <c r="G49" s="275" t="str">
        <f>IF(Stammdaten!$AE$29="1 - Vereinnahmte Entgelte",IF(ISNUMBER(F49),IF(YEAR(F49)&lt;Stammdaten!$AE$28,1,IF(YEAR(F49)&gt;Stammdaten!$AE$28,12,MONTH(F49))),""),"")</f>
        <v/>
      </c>
      <c r="H49" s="276"/>
      <c r="I49" s="277"/>
      <c r="J49" s="278"/>
      <c r="K49" s="292" t="str">
        <f t="shared" si="13"/>
        <v/>
      </c>
      <c r="L49" s="293" t="str">
        <f t="shared" si="7"/>
        <v/>
      </c>
      <c r="M49" s="306"/>
      <c r="N49" s="281">
        <f>+IF(Stammdaten!$AE$30="1 - Ja",I49,L49)</f>
        <v>0</v>
      </c>
      <c r="O49" s="282" t="str">
        <f>+IF(Stammdaten!$AE$30="1 - Ja",K49,0)</f>
        <v/>
      </c>
      <c r="P49" s="283"/>
      <c r="Q49" s="284" t="str">
        <f t="shared" si="8"/>
        <v/>
      </c>
      <c r="U49" s="193">
        <f t="shared" si="14"/>
        <v>0</v>
      </c>
      <c r="V49" s="193">
        <f t="shared" si="15"/>
        <v>0</v>
      </c>
      <c r="W49" s="193">
        <f t="shared" si="16"/>
        <v>0</v>
      </c>
      <c r="X49" s="193">
        <f t="shared" si="17"/>
        <v>0</v>
      </c>
      <c r="Y49" s="193">
        <f t="shared" si="18"/>
        <v>0</v>
      </c>
      <c r="Z49" s="193"/>
      <c r="AA49" s="193">
        <f t="shared" si="9"/>
        <v>0</v>
      </c>
      <c r="AB49" s="193">
        <f t="shared" si="10"/>
        <v>5</v>
      </c>
      <c r="AC49" s="193">
        <f t="shared" si="11"/>
        <v>0</v>
      </c>
      <c r="AD49" s="193">
        <f t="shared" si="12"/>
        <v>0</v>
      </c>
    </row>
    <row r="50" spans="2:30" x14ac:dyDescent="0.25">
      <c r="B50" s="272"/>
      <c r="C50" s="273" t="str">
        <f>IF(H50="","",VLOOKUP(H50,Steuerung!$E$26:$G$49,3,FALSE))</f>
        <v/>
      </c>
      <c r="D50" s="274"/>
      <c r="E50" s="275" t="str">
        <f>IF(Stammdaten!$AE$29="2 - Vereinbarte Entgelte",IF(ISNUMBER(D50),IF(YEAR(D50)&lt;Stammdaten!$AE$28,1,IF(YEAR(D50)&gt;Stammdaten!$AE$28,12,MONTH(D50))),""),"")</f>
        <v/>
      </c>
      <c r="F50" s="274"/>
      <c r="G50" s="275" t="str">
        <f>IF(Stammdaten!$AE$29="1 - Vereinnahmte Entgelte",IF(ISNUMBER(F50),IF(YEAR(F50)&lt;Stammdaten!$AE$28,1,IF(YEAR(F50)&gt;Stammdaten!$AE$28,12,MONTH(F50))),""),"")</f>
        <v/>
      </c>
      <c r="H50" s="276"/>
      <c r="I50" s="277"/>
      <c r="J50" s="278"/>
      <c r="K50" s="292" t="str">
        <f t="shared" si="13"/>
        <v/>
      </c>
      <c r="L50" s="293" t="str">
        <f t="shared" si="7"/>
        <v/>
      </c>
      <c r="M50" s="306"/>
      <c r="N50" s="281">
        <f>+IF(Stammdaten!$AE$30="1 - Ja",I50,L50)</f>
        <v>0</v>
      </c>
      <c r="O50" s="282" t="str">
        <f>+IF(Stammdaten!$AE$30="1 - Ja",K50,0)</f>
        <v/>
      </c>
      <c r="P50" s="283"/>
      <c r="Q50" s="284" t="str">
        <f t="shared" si="8"/>
        <v/>
      </c>
      <c r="U50" s="193">
        <f t="shared" si="14"/>
        <v>0</v>
      </c>
      <c r="V50" s="193">
        <f t="shared" si="15"/>
        <v>0</v>
      </c>
      <c r="W50" s="193">
        <f t="shared" si="16"/>
        <v>0</v>
      </c>
      <c r="X50" s="193">
        <f t="shared" si="17"/>
        <v>0</v>
      </c>
      <c r="Y50" s="193">
        <f t="shared" si="18"/>
        <v>0</v>
      </c>
      <c r="Z50" s="193"/>
      <c r="AA50" s="193">
        <f t="shared" si="9"/>
        <v>0</v>
      </c>
      <c r="AB50" s="193">
        <f t="shared" si="10"/>
        <v>5</v>
      </c>
      <c r="AC50" s="193">
        <f t="shared" si="11"/>
        <v>0</v>
      </c>
      <c r="AD50" s="193">
        <f t="shared" si="12"/>
        <v>0</v>
      </c>
    </row>
    <row r="51" spans="2:30" x14ac:dyDescent="0.25">
      <c r="B51" s="272"/>
      <c r="C51" s="273" t="str">
        <f>IF(H51="","",VLOOKUP(H51,Steuerung!$E$26:$G$49,3,FALSE))</f>
        <v/>
      </c>
      <c r="D51" s="274"/>
      <c r="E51" s="275" t="str">
        <f>IF(Stammdaten!$AE$29="2 - Vereinbarte Entgelte",IF(ISNUMBER(D51),IF(YEAR(D51)&lt;Stammdaten!$AE$28,1,IF(YEAR(D51)&gt;Stammdaten!$AE$28,12,MONTH(D51))),""),"")</f>
        <v/>
      </c>
      <c r="F51" s="274"/>
      <c r="G51" s="275" t="str">
        <f>IF(Stammdaten!$AE$29="1 - Vereinnahmte Entgelte",IF(ISNUMBER(F51),IF(YEAR(F51)&lt;Stammdaten!$AE$28,1,IF(YEAR(F51)&gt;Stammdaten!$AE$28,12,MONTH(F51))),""),"")</f>
        <v/>
      </c>
      <c r="H51" s="276"/>
      <c r="I51" s="277"/>
      <c r="J51" s="278"/>
      <c r="K51" s="292" t="str">
        <f t="shared" si="13"/>
        <v/>
      </c>
      <c r="L51" s="293" t="str">
        <f t="shared" si="7"/>
        <v/>
      </c>
      <c r="M51" s="306"/>
      <c r="N51" s="281">
        <f>+IF(Stammdaten!$AE$30="1 - Ja",I51,L51)</f>
        <v>0</v>
      </c>
      <c r="O51" s="282" t="str">
        <f>+IF(Stammdaten!$AE$30="1 - Ja",K51,0)</f>
        <v/>
      </c>
      <c r="P51" s="283"/>
      <c r="Q51" s="284" t="str">
        <f t="shared" si="8"/>
        <v/>
      </c>
      <c r="U51" s="193">
        <f t="shared" si="14"/>
        <v>0</v>
      </c>
      <c r="V51" s="193">
        <f t="shared" si="15"/>
        <v>0</v>
      </c>
      <c r="W51" s="193">
        <f t="shared" si="16"/>
        <v>0</v>
      </c>
      <c r="X51" s="193">
        <f t="shared" si="17"/>
        <v>0</v>
      </c>
      <c r="Y51" s="193">
        <f t="shared" si="18"/>
        <v>0</v>
      </c>
      <c r="Z51" s="193"/>
      <c r="AA51" s="193">
        <f t="shared" si="9"/>
        <v>0</v>
      </c>
      <c r="AB51" s="193">
        <f t="shared" si="10"/>
        <v>5</v>
      </c>
      <c r="AC51" s="193">
        <f t="shared" si="11"/>
        <v>0</v>
      </c>
      <c r="AD51" s="193">
        <f t="shared" si="12"/>
        <v>0</v>
      </c>
    </row>
    <row r="52" spans="2:30" x14ac:dyDescent="0.25">
      <c r="B52" s="272"/>
      <c r="C52" s="273" t="str">
        <f>IF(H52="","",VLOOKUP(H52,Steuerung!$E$26:$G$49,3,FALSE))</f>
        <v/>
      </c>
      <c r="D52" s="274"/>
      <c r="E52" s="275" t="str">
        <f>IF(Stammdaten!$AE$29="2 - Vereinbarte Entgelte",IF(ISNUMBER(D52),IF(YEAR(D52)&lt;Stammdaten!$AE$28,1,IF(YEAR(D52)&gt;Stammdaten!$AE$28,12,MONTH(D52))),""),"")</f>
        <v/>
      </c>
      <c r="F52" s="274"/>
      <c r="G52" s="275" t="str">
        <f>IF(Stammdaten!$AE$29="1 - Vereinnahmte Entgelte",IF(ISNUMBER(F52),IF(YEAR(F52)&lt;Stammdaten!$AE$28,1,IF(YEAR(F52)&gt;Stammdaten!$AE$28,12,MONTH(F52))),""),"")</f>
        <v/>
      </c>
      <c r="H52" s="276"/>
      <c r="I52" s="277"/>
      <c r="J52" s="278"/>
      <c r="K52" s="292" t="str">
        <f t="shared" si="13"/>
        <v/>
      </c>
      <c r="L52" s="293" t="str">
        <f t="shared" si="7"/>
        <v/>
      </c>
      <c r="M52" s="306"/>
      <c r="N52" s="281">
        <f>+IF(Stammdaten!$AE$30="1 - Ja",I52,L52)</f>
        <v>0</v>
      </c>
      <c r="O52" s="282" t="str">
        <f>+IF(Stammdaten!$AE$30="1 - Ja",K52,0)</f>
        <v/>
      </c>
      <c r="P52" s="283"/>
      <c r="Q52" s="284" t="str">
        <f t="shared" si="8"/>
        <v/>
      </c>
      <c r="U52" s="193">
        <f t="shared" si="14"/>
        <v>0</v>
      </c>
      <c r="V52" s="193">
        <f t="shared" si="15"/>
        <v>0</v>
      </c>
      <c r="W52" s="193">
        <f t="shared" si="16"/>
        <v>0</v>
      </c>
      <c r="X52" s="193">
        <f t="shared" si="17"/>
        <v>0</v>
      </c>
      <c r="Y52" s="193">
        <f t="shared" si="18"/>
        <v>0</v>
      </c>
      <c r="Z52" s="193"/>
      <c r="AA52" s="193">
        <f t="shared" si="9"/>
        <v>0</v>
      </c>
      <c r="AB52" s="193">
        <f t="shared" si="10"/>
        <v>5</v>
      </c>
      <c r="AC52" s="193">
        <f t="shared" si="11"/>
        <v>0</v>
      </c>
      <c r="AD52" s="193">
        <f t="shared" si="12"/>
        <v>0</v>
      </c>
    </row>
    <row r="53" spans="2:30" x14ac:dyDescent="0.25">
      <c r="B53" s="272"/>
      <c r="C53" s="273" t="str">
        <f>IF(H53="","",VLOOKUP(H53,Steuerung!$E$26:$G$49,3,FALSE))</f>
        <v/>
      </c>
      <c r="D53" s="274"/>
      <c r="E53" s="275" t="str">
        <f>IF(Stammdaten!$AE$29="2 - Vereinbarte Entgelte",IF(ISNUMBER(D53),IF(YEAR(D53)&lt;Stammdaten!$AE$28,1,IF(YEAR(D53)&gt;Stammdaten!$AE$28,12,MONTH(D53))),""),"")</f>
        <v/>
      </c>
      <c r="F53" s="274"/>
      <c r="G53" s="275" t="str">
        <f>IF(Stammdaten!$AE$29="1 - Vereinnahmte Entgelte",IF(ISNUMBER(F53),IF(YEAR(F53)&lt;Stammdaten!$AE$28,1,IF(YEAR(F53)&gt;Stammdaten!$AE$28,12,MONTH(F53))),""),"")</f>
        <v/>
      </c>
      <c r="H53" s="276"/>
      <c r="I53" s="277"/>
      <c r="J53" s="278"/>
      <c r="K53" s="292" t="str">
        <f t="shared" si="13"/>
        <v/>
      </c>
      <c r="L53" s="293" t="str">
        <f t="shared" si="7"/>
        <v/>
      </c>
      <c r="M53" s="306"/>
      <c r="N53" s="281">
        <f>+IF(Stammdaten!$AE$30="1 - Ja",I53,L53)</f>
        <v>0</v>
      </c>
      <c r="O53" s="282" t="str">
        <f>+IF(Stammdaten!$AE$30="1 - Ja",K53,0)</f>
        <v/>
      </c>
      <c r="P53" s="283"/>
      <c r="Q53" s="284" t="str">
        <f t="shared" si="8"/>
        <v/>
      </c>
      <c r="U53" s="193">
        <f t="shared" si="14"/>
        <v>0</v>
      </c>
      <c r="V53" s="193">
        <f t="shared" si="15"/>
        <v>0</v>
      </c>
      <c r="W53" s="193">
        <f t="shared" si="16"/>
        <v>0</v>
      </c>
      <c r="X53" s="193">
        <f t="shared" si="17"/>
        <v>0</v>
      </c>
      <c r="Y53" s="193">
        <f t="shared" si="18"/>
        <v>0</v>
      </c>
      <c r="Z53" s="193"/>
      <c r="AA53" s="193">
        <f t="shared" si="9"/>
        <v>0</v>
      </c>
      <c r="AB53" s="193">
        <f t="shared" si="10"/>
        <v>5</v>
      </c>
      <c r="AC53" s="193">
        <f t="shared" si="11"/>
        <v>0</v>
      </c>
      <c r="AD53" s="193">
        <f t="shared" si="12"/>
        <v>0</v>
      </c>
    </row>
    <row r="54" spans="2:30" x14ac:dyDescent="0.25">
      <c r="B54" s="272"/>
      <c r="C54" s="273" t="str">
        <f>IF(H54="","",VLOOKUP(H54,Steuerung!$E$26:$G$49,3,FALSE))</f>
        <v/>
      </c>
      <c r="D54" s="274"/>
      <c r="E54" s="275" t="str">
        <f>IF(Stammdaten!$AE$29="2 - Vereinbarte Entgelte",IF(ISNUMBER(D54),IF(YEAR(D54)&lt;Stammdaten!$AE$28,1,IF(YEAR(D54)&gt;Stammdaten!$AE$28,12,MONTH(D54))),""),"")</f>
        <v/>
      </c>
      <c r="F54" s="274"/>
      <c r="G54" s="275" t="str">
        <f>IF(Stammdaten!$AE$29="1 - Vereinnahmte Entgelte",IF(ISNUMBER(F54),IF(YEAR(F54)&lt;Stammdaten!$AE$28,1,IF(YEAR(F54)&gt;Stammdaten!$AE$28,12,MONTH(F54))),""),"")</f>
        <v/>
      </c>
      <c r="H54" s="276"/>
      <c r="I54" s="277"/>
      <c r="J54" s="278"/>
      <c r="K54" s="292" t="str">
        <f t="shared" si="13"/>
        <v/>
      </c>
      <c r="L54" s="293" t="str">
        <f t="shared" si="7"/>
        <v/>
      </c>
      <c r="M54" s="306"/>
      <c r="N54" s="281">
        <f>+IF(Stammdaten!$AE$30="1 - Ja",I54,L54)</f>
        <v>0</v>
      </c>
      <c r="O54" s="282" t="str">
        <f>+IF(Stammdaten!$AE$30="1 - Ja",K54,0)</f>
        <v/>
      </c>
      <c r="P54" s="283"/>
      <c r="Q54" s="284" t="str">
        <f t="shared" si="8"/>
        <v/>
      </c>
      <c r="U54" s="193">
        <f t="shared" si="14"/>
        <v>0</v>
      </c>
      <c r="V54" s="193">
        <f t="shared" si="15"/>
        <v>0</v>
      </c>
      <c r="W54" s="193">
        <f t="shared" si="16"/>
        <v>0</v>
      </c>
      <c r="X54" s="193">
        <f t="shared" si="17"/>
        <v>0</v>
      </c>
      <c r="Y54" s="193">
        <f t="shared" si="18"/>
        <v>0</v>
      </c>
      <c r="Z54" s="193"/>
      <c r="AA54" s="193">
        <f t="shared" si="9"/>
        <v>0</v>
      </c>
      <c r="AB54" s="193">
        <f t="shared" si="10"/>
        <v>5</v>
      </c>
      <c r="AC54" s="193">
        <f t="shared" si="11"/>
        <v>0</v>
      </c>
      <c r="AD54" s="193">
        <f t="shared" si="12"/>
        <v>0</v>
      </c>
    </row>
    <row r="55" spans="2:30" x14ac:dyDescent="0.25">
      <c r="B55" s="272"/>
      <c r="C55" s="273" t="str">
        <f>IF(H55="","",VLOOKUP(H55,Steuerung!$E$26:$G$49,3,FALSE))</f>
        <v/>
      </c>
      <c r="D55" s="274"/>
      <c r="E55" s="275" t="str">
        <f>IF(Stammdaten!$AE$29="2 - Vereinbarte Entgelte",IF(ISNUMBER(D55),IF(YEAR(D55)&lt;Stammdaten!$AE$28,1,IF(YEAR(D55)&gt;Stammdaten!$AE$28,12,MONTH(D55))),""),"")</f>
        <v/>
      </c>
      <c r="F55" s="274"/>
      <c r="G55" s="275" t="str">
        <f>IF(Stammdaten!$AE$29="1 - Vereinnahmte Entgelte",IF(ISNUMBER(F55),IF(YEAR(F55)&lt;Stammdaten!$AE$28,1,IF(YEAR(F55)&gt;Stammdaten!$AE$28,12,MONTH(F55))),""),"")</f>
        <v/>
      </c>
      <c r="H55" s="276"/>
      <c r="I55" s="277"/>
      <c r="J55" s="278"/>
      <c r="K55" s="292" t="str">
        <f t="shared" si="13"/>
        <v/>
      </c>
      <c r="L55" s="293" t="str">
        <f t="shared" si="7"/>
        <v/>
      </c>
      <c r="M55" s="306"/>
      <c r="N55" s="281">
        <f>+IF(Stammdaten!$AE$30="1 - Ja",I55,L55)</f>
        <v>0</v>
      </c>
      <c r="O55" s="282" t="str">
        <f>+IF(Stammdaten!$AE$30="1 - Ja",K55,0)</f>
        <v/>
      </c>
      <c r="P55" s="283"/>
      <c r="Q55" s="284" t="str">
        <f t="shared" si="8"/>
        <v/>
      </c>
      <c r="U55" s="193">
        <f t="shared" si="14"/>
        <v>0</v>
      </c>
      <c r="V55" s="193">
        <f t="shared" si="15"/>
        <v>0</v>
      </c>
      <c r="W55" s="193">
        <f t="shared" si="16"/>
        <v>0</v>
      </c>
      <c r="X55" s="193">
        <f t="shared" si="17"/>
        <v>0</v>
      </c>
      <c r="Y55" s="193">
        <f t="shared" si="18"/>
        <v>0</v>
      </c>
      <c r="Z55" s="193"/>
      <c r="AA55" s="193">
        <f t="shared" si="9"/>
        <v>0</v>
      </c>
      <c r="AB55" s="193">
        <f t="shared" si="10"/>
        <v>5</v>
      </c>
      <c r="AC55" s="193">
        <f t="shared" si="11"/>
        <v>0</v>
      </c>
      <c r="AD55" s="193">
        <f t="shared" si="12"/>
        <v>0</v>
      </c>
    </row>
    <row r="56" spans="2:30" x14ac:dyDescent="0.25">
      <c r="B56" s="272"/>
      <c r="C56" s="273" t="str">
        <f>IF(H56="","",VLOOKUP(H56,Steuerung!$E$26:$G$49,3,FALSE))</f>
        <v/>
      </c>
      <c r="D56" s="274"/>
      <c r="E56" s="275" t="str">
        <f>IF(Stammdaten!$AE$29="2 - Vereinbarte Entgelte",IF(ISNUMBER(D56),IF(YEAR(D56)&lt;Stammdaten!$AE$28,1,IF(YEAR(D56)&gt;Stammdaten!$AE$28,12,MONTH(D56))),""),"")</f>
        <v/>
      </c>
      <c r="F56" s="274"/>
      <c r="G56" s="275" t="str">
        <f>IF(Stammdaten!$AE$29="1 - Vereinnahmte Entgelte",IF(ISNUMBER(F56),IF(YEAR(F56)&lt;Stammdaten!$AE$28,1,IF(YEAR(F56)&gt;Stammdaten!$AE$28,12,MONTH(F56))),""),"")</f>
        <v/>
      </c>
      <c r="H56" s="276"/>
      <c r="I56" s="277"/>
      <c r="J56" s="278"/>
      <c r="K56" s="292" t="str">
        <f t="shared" si="13"/>
        <v/>
      </c>
      <c r="L56" s="293" t="str">
        <f t="shared" si="7"/>
        <v/>
      </c>
      <c r="M56" s="306"/>
      <c r="N56" s="281">
        <f>+IF(Stammdaten!$AE$30="1 - Ja",I56,L56)</f>
        <v>0</v>
      </c>
      <c r="O56" s="282" t="str">
        <f>+IF(Stammdaten!$AE$30="1 - Ja",K56,0)</f>
        <v/>
      </c>
      <c r="P56" s="283"/>
      <c r="Q56" s="284" t="str">
        <f t="shared" si="8"/>
        <v/>
      </c>
      <c r="U56" s="193">
        <f t="shared" si="14"/>
        <v>0</v>
      </c>
      <c r="V56" s="193">
        <f t="shared" si="15"/>
        <v>0</v>
      </c>
      <c r="W56" s="193">
        <f t="shared" si="16"/>
        <v>0</v>
      </c>
      <c r="X56" s="193">
        <f t="shared" si="17"/>
        <v>0</v>
      </c>
      <c r="Y56" s="193">
        <f t="shared" si="18"/>
        <v>0</v>
      </c>
      <c r="Z56" s="193"/>
      <c r="AA56" s="193">
        <f t="shared" si="9"/>
        <v>0</v>
      </c>
      <c r="AB56" s="193">
        <f t="shared" si="10"/>
        <v>5</v>
      </c>
      <c r="AC56" s="193">
        <f t="shared" si="11"/>
        <v>0</v>
      </c>
      <c r="AD56" s="193">
        <f t="shared" si="12"/>
        <v>0</v>
      </c>
    </row>
    <row r="57" spans="2:30" x14ac:dyDescent="0.25">
      <c r="B57" s="272"/>
      <c r="C57" s="273" t="str">
        <f>IF(H57="","",VLOOKUP(H57,Steuerung!$E$26:$G$49,3,FALSE))</f>
        <v/>
      </c>
      <c r="D57" s="274"/>
      <c r="E57" s="275" t="str">
        <f>IF(Stammdaten!$AE$29="2 - Vereinbarte Entgelte",IF(ISNUMBER(D57),IF(YEAR(D57)&lt;Stammdaten!$AE$28,1,IF(YEAR(D57)&gt;Stammdaten!$AE$28,12,MONTH(D57))),""),"")</f>
        <v/>
      </c>
      <c r="F57" s="274"/>
      <c r="G57" s="275" t="str">
        <f>IF(Stammdaten!$AE$29="1 - Vereinnahmte Entgelte",IF(ISNUMBER(F57),IF(YEAR(F57)&lt;Stammdaten!$AE$28,1,IF(YEAR(F57)&gt;Stammdaten!$AE$28,12,MONTH(F57))),""),"")</f>
        <v/>
      </c>
      <c r="H57" s="276"/>
      <c r="I57" s="277"/>
      <c r="J57" s="278"/>
      <c r="K57" s="292" t="str">
        <f t="shared" si="13"/>
        <v/>
      </c>
      <c r="L57" s="293" t="str">
        <f t="shared" si="7"/>
        <v/>
      </c>
      <c r="M57" s="306"/>
      <c r="N57" s="281">
        <f>+IF(Stammdaten!$AE$30="1 - Ja",I57,L57)</f>
        <v>0</v>
      </c>
      <c r="O57" s="282" t="str">
        <f>+IF(Stammdaten!$AE$30="1 - Ja",K57,0)</f>
        <v/>
      </c>
      <c r="P57" s="283"/>
      <c r="Q57" s="284" t="str">
        <f t="shared" si="8"/>
        <v/>
      </c>
      <c r="U57" s="193">
        <f t="shared" si="14"/>
        <v>0</v>
      </c>
      <c r="V57" s="193">
        <f t="shared" si="15"/>
        <v>0</v>
      </c>
      <c r="W57" s="193">
        <f t="shared" si="16"/>
        <v>0</v>
      </c>
      <c r="X57" s="193">
        <f t="shared" si="17"/>
        <v>0</v>
      </c>
      <c r="Y57" s="193">
        <f t="shared" si="18"/>
        <v>0</v>
      </c>
      <c r="Z57" s="193"/>
      <c r="AA57" s="193">
        <f t="shared" si="9"/>
        <v>0</v>
      </c>
      <c r="AB57" s="193">
        <f t="shared" si="10"/>
        <v>5</v>
      </c>
      <c r="AC57" s="193">
        <f t="shared" si="11"/>
        <v>0</v>
      </c>
      <c r="AD57" s="193">
        <f t="shared" si="12"/>
        <v>0</v>
      </c>
    </row>
    <row r="58" spans="2:30" x14ac:dyDescent="0.25">
      <c r="B58" s="272"/>
      <c r="C58" s="273" t="str">
        <f>IF(H58="","",VLOOKUP(H58,Steuerung!$E$26:$G$49,3,FALSE))</f>
        <v/>
      </c>
      <c r="D58" s="274"/>
      <c r="E58" s="275" t="str">
        <f>IF(Stammdaten!$AE$29="2 - Vereinbarte Entgelte",IF(ISNUMBER(D58),IF(YEAR(D58)&lt;Stammdaten!$AE$28,1,IF(YEAR(D58)&gt;Stammdaten!$AE$28,12,MONTH(D58))),""),"")</f>
        <v/>
      </c>
      <c r="F58" s="274"/>
      <c r="G58" s="275" t="str">
        <f>IF(Stammdaten!$AE$29="1 - Vereinnahmte Entgelte",IF(ISNUMBER(F58),IF(YEAR(F58)&lt;Stammdaten!$AE$28,1,IF(YEAR(F58)&gt;Stammdaten!$AE$28,12,MONTH(F58))),""),"")</f>
        <v/>
      </c>
      <c r="H58" s="276"/>
      <c r="I58" s="277"/>
      <c r="J58" s="278"/>
      <c r="K58" s="292" t="str">
        <f t="shared" si="13"/>
        <v/>
      </c>
      <c r="L58" s="293" t="str">
        <f t="shared" si="7"/>
        <v/>
      </c>
      <c r="M58" s="306"/>
      <c r="N58" s="281">
        <f>+IF(Stammdaten!$AE$30="1 - Ja",I58,L58)</f>
        <v>0</v>
      </c>
      <c r="O58" s="282" t="str">
        <f>+IF(Stammdaten!$AE$30="1 - Ja",K58,0)</f>
        <v/>
      </c>
      <c r="P58" s="283"/>
      <c r="Q58" s="284" t="str">
        <f t="shared" si="8"/>
        <v/>
      </c>
      <c r="U58" s="193">
        <f t="shared" si="14"/>
        <v>0</v>
      </c>
      <c r="V58" s="193">
        <f t="shared" si="15"/>
        <v>0</v>
      </c>
      <c r="W58" s="193">
        <f t="shared" si="16"/>
        <v>0</v>
      </c>
      <c r="X58" s="193">
        <f t="shared" si="17"/>
        <v>0</v>
      </c>
      <c r="Y58" s="193">
        <f t="shared" si="18"/>
        <v>0</v>
      </c>
      <c r="Z58" s="193"/>
      <c r="AA58" s="193">
        <f t="shared" si="9"/>
        <v>0</v>
      </c>
      <c r="AB58" s="193">
        <f t="shared" si="10"/>
        <v>5</v>
      </c>
      <c r="AC58" s="193">
        <f t="shared" si="11"/>
        <v>0</v>
      </c>
      <c r="AD58" s="193">
        <f t="shared" si="12"/>
        <v>0</v>
      </c>
    </row>
    <row r="59" spans="2:30" x14ac:dyDescent="0.25">
      <c r="B59" s="272"/>
      <c r="C59" s="273" t="str">
        <f>IF(H59="","",VLOOKUP(H59,Steuerung!$E$26:$G$49,3,FALSE))</f>
        <v/>
      </c>
      <c r="D59" s="274"/>
      <c r="E59" s="275" t="str">
        <f>IF(Stammdaten!$AE$29="2 - Vereinbarte Entgelte",IF(ISNUMBER(D59),IF(YEAR(D59)&lt;Stammdaten!$AE$28,1,IF(YEAR(D59)&gt;Stammdaten!$AE$28,12,MONTH(D59))),""),"")</f>
        <v/>
      </c>
      <c r="F59" s="274"/>
      <c r="G59" s="275" t="str">
        <f>IF(Stammdaten!$AE$29="1 - Vereinnahmte Entgelte",IF(ISNUMBER(F59),IF(YEAR(F59)&lt;Stammdaten!$AE$28,1,IF(YEAR(F59)&gt;Stammdaten!$AE$28,12,MONTH(F59))),""),"")</f>
        <v/>
      </c>
      <c r="H59" s="276"/>
      <c r="I59" s="277"/>
      <c r="J59" s="278"/>
      <c r="K59" s="292" t="str">
        <f t="shared" si="13"/>
        <v/>
      </c>
      <c r="L59" s="293" t="str">
        <f t="shared" si="7"/>
        <v/>
      </c>
      <c r="M59" s="306"/>
      <c r="N59" s="281">
        <f>+IF(Stammdaten!$AE$30="1 - Ja",I59,L59)</f>
        <v>0</v>
      </c>
      <c r="O59" s="282" t="str">
        <f>+IF(Stammdaten!$AE$30="1 - Ja",K59,0)</f>
        <v/>
      </c>
      <c r="P59" s="283"/>
      <c r="Q59" s="284" t="str">
        <f t="shared" si="8"/>
        <v/>
      </c>
      <c r="U59" s="193">
        <f t="shared" si="14"/>
        <v>0</v>
      </c>
      <c r="V59" s="193">
        <f t="shared" si="15"/>
        <v>0</v>
      </c>
      <c r="W59" s="193">
        <f t="shared" si="16"/>
        <v>0</v>
      </c>
      <c r="X59" s="193">
        <f t="shared" si="17"/>
        <v>0</v>
      </c>
      <c r="Y59" s="193">
        <f t="shared" si="18"/>
        <v>0</v>
      </c>
      <c r="Z59" s="193"/>
      <c r="AA59" s="193">
        <f t="shared" si="9"/>
        <v>0</v>
      </c>
      <c r="AB59" s="193">
        <f t="shared" si="10"/>
        <v>5</v>
      </c>
      <c r="AC59" s="193">
        <f t="shared" si="11"/>
        <v>0</v>
      </c>
      <c r="AD59" s="193">
        <f t="shared" si="12"/>
        <v>0</v>
      </c>
    </row>
    <row r="60" spans="2:30" x14ac:dyDescent="0.25">
      <c r="B60" s="272"/>
      <c r="C60" s="273" t="str">
        <f>IF(H60="","",VLOOKUP(H60,Steuerung!$E$26:$G$49,3,FALSE))</f>
        <v/>
      </c>
      <c r="D60" s="274"/>
      <c r="E60" s="275" t="str">
        <f>IF(Stammdaten!$AE$29="2 - Vereinbarte Entgelte",IF(ISNUMBER(D60),IF(YEAR(D60)&lt;Stammdaten!$AE$28,1,IF(YEAR(D60)&gt;Stammdaten!$AE$28,12,MONTH(D60))),""),"")</f>
        <v/>
      </c>
      <c r="F60" s="274"/>
      <c r="G60" s="275" t="str">
        <f>IF(Stammdaten!$AE$29="1 - Vereinnahmte Entgelte",IF(ISNUMBER(F60),IF(YEAR(F60)&lt;Stammdaten!$AE$28,1,IF(YEAR(F60)&gt;Stammdaten!$AE$28,12,MONTH(F60))),""),"")</f>
        <v/>
      </c>
      <c r="H60" s="276"/>
      <c r="I60" s="277"/>
      <c r="J60" s="278"/>
      <c r="K60" s="292" t="str">
        <f t="shared" si="13"/>
        <v/>
      </c>
      <c r="L60" s="293" t="str">
        <f t="shared" si="7"/>
        <v/>
      </c>
      <c r="M60" s="306"/>
      <c r="N60" s="281">
        <f>+IF(Stammdaten!$AE$30="1 - Ja",I60,L60)</f>
        <v>0</v>
      </c>
      <c r="O60" s="282" t="str">
        <f>+IF(Stammdaten!$AE$30="1 - Ja",K60,0)</f>
        <v/>
      </c>
      <c r="P60" s="283"/>
      <c r="Q60" s="284" t="str">
        <f t="shared" si="8"/>
        <v/>
      </c>
      <c r="U60" s="193">
        <f t="shared" si="14"/>
        <v>0</v>
      </c>
      <c r="V60" s="193">
        <f t="shared" si="15"/>
        <v>0</v>
      </c>
      <c r="W60" s="193">
        <f t="shared" si="16"/>
        <v>0</v>
      </c>
      <c r="X60" s="193">
        <f t="shared" si="17"/>
        <v>0</v>
      </c>
      <c r="Y60" s="193">
        <f t="shared" si="18"/>
        <v>0</v>
      </c>
      <c r="Z60" s="193"/>
      <c r="AA60" s="193">
        <f t="shared" si="9"/>
        <v>0</v>
      </c>
      <c r="AB60" s="193">
        <f t="shared" si="10"/>
        <v>5</v>
      </c>
      <c r="AC60" s="193">
        <f t="shared" si="11"/>
        <v>0</v>
      </c>
      <c r="AD60" s="193">
        <f t="shared" si="12"/>
        <v>0</v>
      </c>
    </row>
    <row r="61" spans="2:30" x14ac:dyDescent="0.25">
      <c r="B61" s="272"/>
      <c r="C61" s="273" t="str">
        <f>IF(H61="","",VLOOKUP(H61,Steuerung!$E$26:$G$49,3,FALSE))</f>
        <v/>
      </c>
      <c r="D61" s="274"/>
      <c r="E61" s="275" t="str">
        <f>IF(Stammdaten!$AE$29="2 - Vereinbarte Entgelte",IF(ISNUMBER(D61),IF(YEAR(D61)&lt;Stammdaten!$AE$28,1,IF(YEAR(D61)&gt;Stammdaten!$AE$28,12,MONTH(D61))),""),"")</f>
        <v/>
      </c>
      <c r="F61" s="274"/>
      <c r="G61" s="275" t="str">
        <f>IF(Stammdaten!$AE$29="1 - Vereinnahmte Entgelte",IF(ISNUMBER(F61),IF(YEAR(F61)&lt;Stammdaten!$AE$28,1,IF(YEAR(F61)&gt;Stammdaten!$AE$28,12,MONTH(F61))),""),"")</f>
        <v/>
      </c>
      <c r="H61" s="276"/>
      <c r="I61" s="277"/>
      <c r="J61" s="278"/>
      <c r="K61" s="292" t="str">
        <f t="shared" si="13"/>
        <v/>
      </c>
      <c r="L61" s="293" t="str">
        <f t="shared" si="7"/>
        <v/>
      </c>
      <c r="M61" s="306"/>
      <c r="N61" s="281">
        <f>+IF(Stammdaten!$AE$30="1 - Ja",I61,L61)</f>
        <v>0</v>
      </c>
      <c r="O61" s="282" t="str">
        <f>+IF(Stammdaten!$AE$30="1 - Ja",K61,0)</f>
        <v/>
      </c>
      <c r="P61" s="283"/>
      <c r="Q61" s="284" t="str">
        <f t="shared" si="8"/>
        <v/>
      </c>
      <c r="U61" s="193">
        <f t="shared" si="14"/>
        <v>0</v>
      </c>
      <c r="V61" s="193">
        <f t="shared" si="15"/>
        <v>0</v>
      </c>
      <c r="W61" s="193">
        <f t="shared" si="16"/>
        <v>0</v>
      </c>
      <c r="X61" s="193">
        <f t="shared" si="17"/>
        <v>0</v>
      </c>
      <c r="Y61" s="193">
        <f t="shared" si="18"/>
        <v>0</v>
      </c>
      <c r="Z61" s="193"/>
      <c r="AA61" s="193">
        <f t="shared" si="9"/>
        <v>0</v>
      </c>
      <c r="AB61" s="193">
        <f t="shared" si="10"/>
        <v>5</v>
      </c>
      <c r="AC61" s="193">
        <f t="shared" si="11"/>
        <v>0</v>
      </c>
      <c r="AD61" s="193">
        <f t="shared" si="12"/>
        <v>0</v>
      </c>
    </row>
    <row r="62" spans="2:30" x14ac:dyDescent="0.25">
      <c r="B62" s="272"/>
      <c r="C62" s="273" t="str">
        <f>IF(H62="","",VLOOKUP(H62,Steuerung!$E$26:$G$49,3,FALSE))</f>
        <v/>
      </c>
      <c r="D62" s="274"/>
      <c r="E62" s="275" t="str">
        <f>IF(Stammdaten!$AE$29="2 - Vereinbarte Entgelte",IF(ISNUMBER(D62),IF(YEAR(D62)&lt;Stammdaten!$AE$28,1,IF(YEAR(D62)&gt;Stammdaten!$AE$28,12,MONTH(D62))),""),"")</f>
        <v/>
      </c>
      <c r="F62" s="274"/>
      <c r="G62" s="275" t="str">
        <f>IF(Stammdaten!$AE$29="1 - Vereinnahmte Entgelte",IF(ISNUMBER(F62),IF(YEAR(F62)&lt;Stammdaten!$AE$28,1,IF(YEAR(F62)&gt;Stammdaten!$AE$28,12,MONTH(F62))),""),"")</f>
        <v/>
      </c>
      <c r="H62" s="276"/>
      <c r="I62" s="277"/>
      <c r="J62" s="278"/>
      <c r="K62" s="292" t="str">
        <f t="shared" si="13"/>
        <v/>
      </c>
      <c r="L62" s="293" t="str">
        <f t="shared" si="7"/>
        <v/>
      </c>
      <c r="M62" s="306"/>
      <c r="N62" s="281">
        <f>+IF(Stammdaten!$AE$30="1 - Ja",I62,L62)</f>
        <v>0</v>
      </c>
      <c r="O62" s="282" t="str">
        <f>+IF(Stammdaten!$AE$30="1 - Ja",K62,0)</f>
        <v/>
      </c>
      <c r="P62" s="283"/>
      <c r="Q62" s="284" t="str">
        <f t="shared" si="8"/>
        <v/>
      </c>
      <c r="U62" s="193">
        <f t="shared" si="14"/>
        <v>0</v>
      </c>
      <c r="V62" s="193">
        <f t="shared" si="15"/>
        <v>0</v>
      </c>
      <c r="W62" s="193">
        <f t="shared" si="16"/>
        <v>0</v>
      </c>
      <c r="X62" s="193">
        <f t="shared" si="17"/>
        <v>0</v>
      </c>
      <c r="Y62" s="193">
        <f t="shared" si="18"/>
        <v>0</v>
      </c>
      <c r="Z62" s="193"/>
      <c r="AA62" s="193">
        <f t="shared" si="9"/>
        <v>0</v>
      </c>
      <c r="AB62" s="193">
        <f t="shared" si="10"/>
        <v>5</v>
      </c>
      <c r="AC62" s="193">
        <f t="shared" si="11"/>
        <v>0</v>
      </c>
      <c r="AD62" s="193">
        <f t="shared" si="12"/>
        <v>0</v>
      </c>
    </row>
    <row r="63" spans="2:30" x14ac:dyDescent="0.25">
      <c r="B63" s="272"/>
      <c r="C63" s="273" t="str">
        <f>IF(H63="","",VLOOKUP(H63,Steuerung!$E$26:$G$49,3,FALSE))</f>
        <v/>
      </c>
      <c r="D63" s="274"/>
      <c r="E63" s="275" t="str">
        <f>IF(Stammdaten!$AE$29="2 - Vereinbarte Entgelte",IF(ISNUMBER(D63),IF(YEAR(D63)&lt;Stammdaten!$AE$28,1,IF(YEAR(D63)&gt;Stammdaten!$AE$28,12,MONTH(D63))),""),"")</f>
        <v/>
      </c>
      <c r="F63" s="274"/>
      <c r="G63" s="275" t="str">
        <f>IF(Stammdaten!$AE$29="1 - Vereinnahmte Entgelte",IF(ISNUMBER(F63),IF(YEAR(F63)&lt;Stammdaten!$AE$28,1,IF(YEAR(F63)&gt;Stammdaten!$AE$28,12,MONTH(F63))),""),"")</f>
        <v/>
      </c>
      <c r="H63" s="276"/>
      <c r="I63" s="277"/>
      <c r="J63" s="278"/>
      <c r="K63" s="292" t="str">
        <f t="shared" si="13"/>
        <v/>
      </c>
      <c r="L63" s="293" t="str">
        <f t="shared" si="7"/>
        <v/>
      </c>
      <c r="M63" s="306"/>
      <c r="N63" s="281">
        <f>+IF(Stammdaten!$AE$30="1 - Ja",I63,L63)</f>
        <v>0</v>
      </c>
      <c r="O63" s="282" t="str">
        <f>+IF(Stammdaten!$AE$30="1 - Ja",K63,0)</f>
        <v/>
      </c>
      <c r="P63" s="283"/>
      <c r="Q63" s="284" t="str">
        <f t="shared" si="8"/>
        <v/>
      </c>
      <c r="U63" s="193">
        <f t="shared" si="14"/>
        <v>0</v>
      </c>
      <c r="V63" s="193">
        <f t="shared" si="15"/>
        <v>0</v>
      </c>
      <c r="W63" s="193">
        <f t="shared" si="16"/>
        <v>0</v>
      </c>
      <c r="X63" s="193">
        <f t="shared" si="17"/>
        <v>0</v>
      </c>
      <c r="Y63" s="193">
        <f t="shared" si="18"/>
        <v>0</v>
      </c>
      <c r="Z63" s="193"/>
      <c r="AA63" s="193">
        <f t="shared" si="9"/>
        <v>0</v>
      </c>
      <c r="AB63" s="193">
        <f t="shared" si="10"/>
        <v>5</v>
      </c>
      <c r="AC63" s="193">
        <f t="shared" si="11"/>
        <v>0</v>
      </c>
      <c r="AD63" s="193">
        <f t="shared" si="12"/>
        <v>0</v>
      </c>
    </row>
    <row r="64" spans="2:30" x14ac:dyDescent="0.25">
      <c r="B64" s="272"/>
      <c r="C64" s="273" t="str">
        <f>IF(H64="","",VLOOKUP(H64,Steuerung!$E$26:$G$49,3,FALSE))</f>
        <v/>
      </c>
      <c r="D64" s="274"/>
      <c r="E64" s="275" t="str">
        <f>IF(Stammdaten!$AE$29="2 - Vereinbarte Entgelte",IF(ISNUMBER(D64),IF(YEAR(D64)&lt;Stammdaten!$AE$28,1,IF(YEAR(D64)&gt;Stammdaten!$AE$28,12,MONTH(D64))),""),"")</f>
        <v/>
      </c>
      <c r="F64" s="274"/>
      <c r="G64" s="275" t="str">
        <f>IF(Stammdaten!$AE$29="1 - Vereinnahmte Entgelte",IF(ISNUMBER(F64),IF(YEAR(F64)&lt;Stammdaten!$AE$28,1,IF(YEAR(F64)&gt;Stammdaten!$AE$28,12,MONTH(F64))),""),"")</f>
        <v/>
      </c>
      <c r="H64" s="276"/>
      <c r="I64" s="277"/>
      <c r="J64" s="278"/>
      <c r="K64" s="292" t="str">
        <f t="shared" si="13"/>
        <v/>
      </c>
      <c r="L64" s="293" t="str">
        <f t="shared" si="7"/>
        <v/>
      </c>
      <c r="M64" s="306"/>
      <c r="N64" s="281">
        <f>+IF(Stammdaten!$AE$30="1 - Ja",I64,L64)</f>
        <v>0</v>
      </c>
      <c r="O64" s="282" t="str">
        <f>+IF(Stammdaten!$AE$30="1 - Ja",K64,0)</f>
        <v/>
      </c>
      <c r="P64" s="283"/>
      <c r="Q64" s="284" t="str">
        <f t="shared" si="8"/>
        <v/>
      </c>
      <c r="U64" s="193">
        <f t="shared" si="14"/>
        <v>0</v>
      </c>
      <c r="V64" s="193">
        <f t="shared" si="15"/>
        <v>0</v>
      </c>
      <c r="W64" s="193">
        <f t="shared" si="16"/>
        <v>0</v>
      </c>
      <c r="X64" s="193">
        <f t="shared" si="17"/>
        <v>0</v>
      </c>
      <c r="Y64" s="193">
        <f t="shared" si="18"/>
        <v>0</v>
      </c>
      <c r="Z64" s="193"/>
      <c r="AA64" s="193">
        <f t="shared" si="9"/>
        <v>0</v>
      </c>
      <c r="AB64" s="193">
        <f t="shared" si="10"/>
        <v>5</v>
      </c>
      <c r="AC64" s="193">
        <f t="shared" si="11"/>
        <v>0</v>
      </c>
      <c r="AD64" s="193">
        <f t="shared" si="12"/>
        <v>0</v>
      </c>
    </row>
    <row r="65" spans="2:30" x14ac:dyDescent="0.25">
      <c r="B65" s="272"/>
      <c r="C65" s="273" t="str">
        <f>IF(H65="","",VLOOKUP(H65,Steuerung!$E$26:$G$49,3,FALSE))</f>
        <v/>
      </c>
      <c r="D65" s="274"/>
      <c r="E65" s="275" t="str">
        <f>IF(Stammdaten!$AE$29="2 - Vereinbarte Entgelte",IF(ISNUMBER(D65),IF(YEAR(D65)&lt;Stammdaten!$AE$28,1,IF(YEAR(D65)&gt;Stammdaten!$AE$28,12,MONTH(D65))),""),"")</f>
        <v/>
      </c>
      <c r="F65" s="274"/>
      <c r="G65" s="275" t="str">
        <f>IF(Stammdaten!$AE$29="1 - Vereinnahmte Entgelte",IF(ISNUMBER(F65),IF(YEAR(F65)&lt;Stammdaten!$AE$28,1,IF(YEAR(F65)&gt;Stammdaten!$AE$28,12,MONTH(F65))),""),"")</f>
        <v/>
      </c>
      <c r="H65" s="276"/>
      <c r="I65" s="277"/>
      <c r="J65" s="278"/>
      <c r="K65" s="292" t="str">
        <f t="shared" si="13"/>
        <v/>
      </c>
      <c r="L65" s="293" t="str">
        <f t="shared" si="7"/>
        <v/>
      </c>
      <c r="M65" s="306"/>
      <c r="N65" s="281">
        <f>+IF(Stammdaten!$AE$30="1 - Ja",I65,L65)</f>
        <v>0</v>
      </c>
      <c r="O65" s="282" t="str">
        <f>+IF(Stammdaten!$AE$30="1 - Ja",K65,0)</f>
        <v/>
      </c>
      <c r="P65" s="283"/>
      <c r="Q65" s="284" t="str">
        <f t="shared" si="8"/>
        <v/>
      </c>
      <c r="U65" s="193">
        <f t="shared" si="14"/>
        <v>0</v>
      </c>
      <c r="V65" s="193">
        <f t="shared" si="15"/>
        <v>0</v>
      </c>
      <c r="W65" s="193">
        <f t="shared" si="16"/>
        <v>0</v>
      </c>
      <c r="X65" s="193">
        <f t="shared" si="17"/>
        <v>0</v>
      </c>
      <c r="Y65" s="193">
        <f t="shared" si="18"/>
        <v>0</v>
      </c>
      <c r="Z65" s="193"/>
      <c r="AA65" s="193">
        <f t="shared" si="9"/>
        <v>0</v>
      </c>
      <c r="AB65" s="193">
        <f t="shared" si="10"/>
        <v>5</v>
      </c>
      <c r="AC65" s="193">
        <f t="shared" si="11"/>
        <v>0</v>
      </c>
      <c r="AD65" s="193">
        <f t="shared" si="12"/>
        <v>0</v>
      </c>
    </row>
    <row r="66" spans="2:30" x14ac:dyDescent="0.25">
      <c r="B66" s="272"/>
      <c r="C66" s="273" t="str">
        <f>IF(H66="","",VLOOKUP(H66,Steuerung!$E$26:$G$49,3,FALSE))</f>
        <v/>
      </c>
      <c r="D66" s="274"/>
      <c r="E66" s="275" t="str">
        <f>IF(Stammdaten!$AE$29="2 - Vereinbarte Entgelte",IF(ISNUMBER(D66),IF(YEAR(D66)&lt;Stammdaten!$AE$28,1,IF(YEAR(D66)&gt;Stammdaten!$AE$28,12,MONTH(D66))),""),"")</f>
        <v/>
      </c>
      <c r="F66" s="274"/>
      <c r="G66" s="275" t="str">
        <f>IF(Stammdaten!$AE$29="1 - Vereinnahmte Entgelte",IF(ISNUMBER(F66),IF(YEAR(F66)&lt;Stammdaten!$AE$28,1,IF(YEAR(F66)&gt;Stammdaten!$AE$28,12,MONTH(F66))),""),"")</f>
        <v/>
      </c>
      <c r="H66" s="276"/>
      <c r="I66" s="277"/>
      <c r="J66" s="278"/>
      <c r="K66" s="292" t="str">
        <f t="shared" si="13"/>
        <v/>
      </c>
      <c r="L66" s="293" t="str">
        <f t="shared" si="7"/>
        <v/>
      </c>
      <c r="M66" s="306"/>
      <c r="N66" s="281">
        <f>+IF(Stammdaten!$AE$30="1 - Ja",I66,L66)</f>
        <v>0</v>
      </c>
      <c r="O66" s="282" t="str">
        <f>+IF(Stammdaten!$AE$30="1 - Ja",K66,0)</f>
        <v/>
      </c>
      <c r="P66" s="283"/>
      <c r="Q66" s="284" t="str">
        <f t="shared" si="8"/>
        <v/>
      </c>
      <c r="U66" s="193">
        <f t="shared" si="14"/>
        <v>0</v>
      </c>
      <c r="V66" s="193">
        <f t="shared" si="15"/>
        <v>0</v>
      </c>
      <c r="W66" s="193">
        <f t="shared" si="16"/>
        <v>0</v>
      </c>
      <c r="X66" s="193">
        <f t="shared" si="17"/>
        <v>0</v>
      </c>
      <c r="Y66" s="193">
        <f t="shared" si="18"/>
        <v>0</v>
      </c>
      <c r="Z66" s="193"/>
      <c r="AA66" s="193">
        <f t="shared" si="9"/>
        <v>0</v>
      </c>
      <c r="AB66" s="193">
        <f t="shared" si="10"/>
        <v>5</v>
      </c>
      <c r="AC66" s="193">
        <f t="shared" si="11"/>
        <v>0</v>
      </c>
      <c r="AD66" s="193">
        <f t="shared" si="12"/>
        <v>0</v>
      </c>
    </row>
    <row r="67" spans="2:30" x14ac:dyDescent="0.25">
      <c r="B67" s="272"/>
      <c r="C67" s="273" t="str">
        <f>IF(H67="","",VLOOKUP(H67,Steuerung!$E$26:$G$49,3,FALSE))</f>
        <v/>
      </c>
      <c r="D67" s="274"/>
      <c r="E67" s="275" t="str">
        <f>IF(Stammdaten!$AE$29="2 - Vereinbarte Entgelte",IF(ISNUMBER(D67),IF(YEAR(D67)&lt;Stammdaten!$AE$28,1,IF(YEAR(D67)&gt;Stammdaten!$AE$28,12,MONTH(D67))),""),"")</f>
        <v/>
      </c>
      <c r="F67" s="274"/>
      <c r="G67" s="275" t="str">
        <f>IF(Stammdaten!$AE$29="1 - Vereinnahmte Entgelte",IF(ISNUMBER(F67),IF(YEAR(F67)&lt;Stammdaten!$AE$28,1,IF(YEAR(F67)&gt;Stammdaten!$AE$28,12,MONTH(F67))),""),"")</f>
        <v/>
      </c>
      <c r="H67" s="276"/>
      <c r="I67" s="277"/>
      <c r="J67" s="278"/>
      <c r="K67" s="292" t="str">
        <f t="shared" si="13"/>
        <v/>
      </c>
      <c r="L67" s="293" t="str">
        <f t="shared" si="7"/>
        <v/>
      </c>
      <c r="M67" s="306"/>
      <c r="N67" s="281">
        <f>+IF(Stammdaten!$AE$30="1 - Ja",I67,L67)</f>
        <v>0</v>
      </c>
      <c r="O67" s="282" t="str">
        <f>+IF(Stammdaten!$AE$30="1 - Ja",K67,0)</f>
        <v/>
      </c>
      <c r="P67" s="283"/>
      <c r="Q67" s="284" t="str">
        <f t="shared" si="8"/>
        <v/>
      </c>
      <c r="U67" s="193">
        <f t="shared" si="14"/>
        <v>0</v>
      </c>
      <c r="V67" s="193">
        <f t="shared" si="15"/>
        <v>0</v>
      </c>
      <c r="W67" s="193">
        <f t="shared" si="16"/>
        <v>0</v>
      </c>
      <c r="X67" s="193">
        <f t="shared" si="17"/>
        <v>0</v>
      </c>
      <c r="Y67" s="193">
        <f t="shared" si="18"/>
        <v>0</v>
      </c>
      <c r="Z67" s="193"/>
      <c r="AA67" s="193">
        <f t="shared" si="9"/>
        <v>0</v>
      </c>
      <c r="AB67" s="193">
        <f t="shared" si="10"/>
        <v>5</v>
      </c>
      <c r="AC67" s="193">
        <f t="shared" si="11"/>
        <v>0</v>
      </c>
      <c r="AD67" s="193">
        <f t="shared" si="12"/>
        <v>0</v>
      </c>
    </row>
    <row r="68" spans="2:30" x14ac:dyDescent="0.25">
      <c r="B68" s="272"/>
      <c r="C68" s="273" t="str">
        <f>IF(H68="","",VLOOKUP(H68,Steuerung!$E$26:$G$49,3,FALSE))</f>
        <v/>
      </c>
      <c r="D68" s="274"/>
      <c r="E68" s="275" t="str">
        <f>IF(Stammdaten!$AE$29="2 - Vereinbarte Entgelte",IF(ISNUMBER(D68),IF(YEAR(D68)&lt;Stammdaten!$AE$28,1,IF(YEAR(D68)&gt;Stammdaten!$AE$28,12,MONTH(D68))),""),"")</f>
        <v/>
      </c>
      <c r="F68" s="274"/>
      <c r="G68" s="275" t="str">
        <f>IF(Stammdaten!$AE$29="1 - Vereinnahmte Entgelte",IF(ISNUMBER(F68),IF(YEAR(F68)&lt;Stammdaten!$AE$28,1,IF(YEAR(F68)&gt;Stammdaten!$AE$28,12,MONTH(F68))),""),"")</f>
        <v/>
      </c>
      <c r="H68" s="276"/>
      <c r="I68" s="277"/>
      <c r="J68" s="278"/>
      <c r="K68" s="292" t="str">
        <f t="shared" si="13"/>
        <v/>
      </c>
      <c r="L68" s="293" t="str">
        <f t="shared" si="7"/>
        <v/>
      </c>
      <c r="M68" s="306"/>
      <c r="N68" s="281">
        <f>+IF(Stammdaten!$AE$30="1 - Ja",I68,L68)</f>
        <v>0</v>
      </c>
      <c r="O68" s="282" t="str">
        <f>+IF(Stammdaten!$AE$30="1 - Ja",K68,0)</f>
        <v/>
      </c>
      <c r="P68" s="283"/>
      <c r="Q68" s="284" t="str">
        <f t="shared" si="8"/>
        <v/>
      </c>
      <c r="U68" s="193">
        <f t="shared" si="14"/>
        <v>0</v>
      </c>
      <c r="V68" s="193">
        <f t="shared" si="15"/>
        <v>0</v>
      </c>
      <c r="W68" s="193">
        <f t="shared" si="16"/>
        <v>0</v>
      </c>
      <c r="X68" s="193">
        <f t="shared" si="17"/>
        <v>0</v>
      </c>
      <c r="Y68" s="193">
        <f t="shared" si="18"/>
        <v>0</v>
      </c>
      <c r="Z68" s="193"/>
      <c r="AA68" s="193">
        <f t="shared" si="9"/>
        <v>0</v>
      </c>
      <c r="AB68" s="193">
        <f t="shared" si="10"/>
        <v>5</v>
      </c>
      <c r="AC68" s="193">
        <f t="shared" si="11"/>
        <v>0</v>
      </c>
      <c r="AD68" s="193">
        <f t="shared" si="12"/>
        <v>0</v>
      </c>
    </row>
    <row r="69" spans="2:30" x14ac:dyDescent="0.25">
      <c r="B69" s="272"/>
      <c r="C69" s="273" t="str">
        <f>IF(H69="","",VLOOKUP(H69,Steuerung!$E$26:$G$49,3,FALSE))</f>
        <v/>
      </c>
      <c r="D69" s="274"/>
      <c r="E69" s="275" t="str">
        <f>IF(Stammdaten!$AE$29="2 - Vereinbarte Entgelte",IF(ISNUMBER(D69),IF(YEAR(D69)&lt;Stammdaten!$AE$28,1,IF(YEAR(D69)&gt;Stammdaten!$AE$28,12,MONTH(D69))),""),"")</f>
        <v/>
      </c>
      <c r="F69" s="274"/>
      <c r="G69" s="275" t="str">
        <f>IF(Stammdaten!$AE$29="1 - Vereinnahmte Entgelte",IF(ISNUMBER(F69),IF(YEAR(F69)&lt;Stammdaten!$AE$28,1,IF(YEAR(F69)&gt;Stammdaten!$AE$28,12,MONTH(F69))),""),"")</f>
        <v/>
      </c>
      <c r="H69" s="276"/>
      <c r="I69" s="277"/>
      <c r="J69" s="278"/>
      <c r="K69" s="292" t="str">
        <f t="shared" ref="K69:K100" si="19">+IF(AND(ISNUMBER(I69),ISNUMBER(J69)),ROUND(I69*J69,2),"")</f>
        <v/>
      </c>
      <c r="L69" s="293" t="str">
        <f t="shared" si="7"/>
        <v/>
      </c>
      <c r="M69" s="306"/>
      <c r="N69" s="281">
        <f>+IF(Stammdaten!$AE$30="1 - Ja",I69,L69)</f>
        <v>0</v>
      </c>
      <c r="O69" s="282" t="str">
        <f>+IF(Stammdaten!$AE$30="1 - Ja",K69,0)</f>
        <v/>
      </c>
      <c r="P69" s="283"/>
      <c r="Q69" s="284" t="str">
        <f t="shared" si="8"/>
        <v/>
      </c>
      <c r="U69" s="193">
        <f t="shared" ref="U69:U100" si="20">+IF(B69="",0,1)</f>
        <v>0</v>
      </c>
      <c r="V69" s="193">
        <f t="shared" ref="V69:V100" si="21">+IF(ISNUMBER(D69),1,0)</f>
        <v>0</v>
      </c>
      <c r="W69" s="193">
        <f t="shared" ref="W69:W100" si="22">+IF(H69="",0,1)</f>
        <v>0</v>
      </c>
      <c r="X69" s="193">
        <f t="shared" ref="X69:X100" si="23">+IF(ISNUMBER(L69),1,0)</f>
        <v>0</v>
      </c>
      <c r="Y69" s="193">
        <f t="shared" ref="Y69:Y100" si="24">+IF(ISNUMBER(F69),1,0)</f>
        <v>0</v>
      </c>
      <c r="Z69" s="193"/>
      <c r="AA69" s="193">
        <f t="shared" si="9"/>
        <v>0</v>
      </c>
      <c r="AB69" s="193">
        <f t="shared" si="10"/>
        <v>5</v>
      </c>
      <c r="AC69" s="193">
        <f t="shared" si="11"/>
        <v>0</v>
      </c>
      <c r="AD69" s="193">
        <f t="shared" si="12"/>
        <v>0</v>
      </c>
    </row>
    <row r="70" spans="2:30" x14ac:dyDescent="0.25">
      <c r="B70" s="272"/>
      <c r="C70" s="273" t="str">
        <f>IF(H70="","",VLOOKUP(H70,Steuerung!$E$26:$G$49,3,FALSE))</f>
        <v/>
      </c>
      <c r="D70" s="274"/>
      <c r="E70" s="275" t="str">
        <f>IF(Stammdaten!$AE$29="2 - Vereinbarte Entgelte",IF(ISNUMBER(D70),IF(YEAR(D70)&lt;Stammdaten!$AE$28,1,IF(YEAR(D70)&gt;Stammdaten!$AE$28,12,MONTH(D70))),""),"")</f>
        <v/>
      </c>
      <c r="F70" s="274"/>
      <c r="G70" s="275" t="str">
        <f>IF(Stammdaten!$AE$29="1 - Vereinnahmte Entgelte",IF(ISNUMBER(F70),IF(YEAR(F70)&lt;Stammdaten!$AE$28,1,IF(YEAR(F70)&gt;Stammdaten!$AE$28,12,MONTH(F70))),""),"")</f>
        <v/>
      </c>
      <c r="H70" s="276"/>
      <c r="I70" s="277"/>
      <c r="J70" s="278"/>
      <c r="K70" s="292" t="str">
        <f t="shared" si="19"/>
        <v/>
      </c>
      <c r="L70" s="293" t="str">
        <f t="shared" ref="L70:L133" si="25">+IF(AND(ISNUMBER(I70),ISNUMBER(K70)),I70+K70,"")</f>
        <v/>
      </c>
      <c r="M70" s="306"/>
      <c r="N70" s="281">
        <f>+IF(Stammdaten!$AE$30="1 - Ja",I70,L70)</f>
        <v>0</v>
      </c>
      <c r="O70" s="282" t="str">
        <f>+IF(Stammdaten!$AE$30="1 - Ja",K70,0)</f>
        <v/>
      </c>
      <c r="P70" s="283"/>
      <c r="Q70" s="284" t="str">
        <f t="shared" ref="Q70:Q133" si="26">+IF(AD70=0,"","Eingaben unvollständig")</f>
        <v/>
      </c>
      <c r="U70" s="193">
        <f t="shared" si="20"/>
        <v>0</v>
      </c>
      <c r="V70" s="193">
        <f t="shared" si="21"/>
        <v>0</v>
      </c>
      <c r="W70" s="193">
        <f t="shared" si="22"/>
        <v>0</v>
      </c>
      <c r="X70" s="193">
        <f t="shared" si="23"/>
        <v>0</v>
      </c>
      <c r="Y70" s="193">
        <f t="shared" si="24"/>
        <v>0</v>
      </c>
      <c r="Z70" s="193"/>
      <c r="AA70" s="193">
        <f t="shared" ref="AA70:AA133" si="27">+SUM(U70:Z70)</f>
        <v>0</v>
      </c>
      <c r="AB70" s="193">
        <f t="shared" ref="AB70:AB133" si="28">+$AB$3</f>
        <v>5</v>
      </c>
      <c r="AC70" s="193">
        <f t="shared" ref="AC70:AC133" si="29">+IF(AA70=AB70,1,0)</f>
        <v>0</v>
      </c>
      <c r="AD70" s="193">
        <f t="shared" ref="AD70:AD133" si="30">+IF(AND(AA70&gt;0,AC70=0),1,0)</f>
        <v>0</v>
      </c>
    </row>
    <row r="71" spans="2:30" x14ac:dyDescent="0.25">
      <c r="B71" s="272"/>
      <c r="C71" s="273" t="str">
        <f>IF(H71="","",VLOOKUP(H71,Steuerung!$E$26:$G$49,3,FALSE))</f>
        <v/>
      </c>
      <c r="D71" s="274"/>
      <c r="E71" s="275" t="str">
        <f>IF(Stammdaten!$AE$29="2 - Vereinbarte Entgelte",IF(ISNUMBER(D71),IF(YEAR(D71)&lt;Stammdaten!$AE$28,1,IF(YEAR(D71)&gt;Stammdaten!$AE$28,12,MONTH(D71))),""),"")</f>
        <v/>
      </c>
      <c r="F71" s="274"/>
      <c r="G71" s="275" t="str">
        <f>IF(Stammdaten!$AE$29="1 - Vereinnahmte Entgelte",IF(ISNUMBER(F71),IF(YEAR(F71)&lt;Stammdaten!$AE$28,1,IF(YEAR(F71)&gt;Stammdaten!$AE$28,12,MONTH(F71))),""),"")</f>
        <v/>
      </c>
      <c r="H71" s="276"/>
      <c r="I71" s="277"/>
      <c r="J71" s="278"/>
      <c r="K71" s="292" t="str">
        <f t="shared" si="19"/>
        <v/>
      </c>
      <c r="L71" s="293" t="str">
        <f t="shared" si="25"/>
        <v/>
      </c>
      <c r="M71" s="306"/>
      <c r="N71" s="281">
        <f>+IF(Stammdaten!$AE$30="1 - Ja",I71,L71)</f>
        <v>0</v>
      </c>
      <c r="O71" s="282" t="str">
        <f>+IF(Stammdaten!$AE$30="1 - Ja",K71,0)</f>
        <v/>
      </c>
      <c r="P71" s="283"/>
      <c r="Q71" s="284" t="str">
        <f t="shared" si="26"/>
        <v/>
      </c>
      <c r="U71" s="193">
        <f t="shared" si="20"/>
        <v>0</v>
      </c>
      <c r="V71" s="193">
        <f t="shared" si="21"/>
        <v>0</v>
      </c>
      <c r="W71" s="193">
        <f t="shared" si="22"/>
        <v>0</v>
      </c>
      <c r="X71" s="193">
        <f t="shared" si="23"/>
        <v>0</v>
      </c>
      <c r="Y71" s="193">
        <f t="shared" si="24"/>
        <v>0</v>
      </c>
      <c r="Z71" s="193"/>
      <c r="AA71" s="193">
        <f t="shared" si="27"/>
        <v>0</v>
      </c>
      <c r="AB71" s="193">
        <f t="shared" si="28"/>
        <v>5</v>
      </c>
      <c r="AC71" s="193">
        <f t="shared" si="29"/>
        <v>0</v>
      </c>
      <c r="AD71" s="193">
        <f t="shared" si="30"/>
        <v>0</v>
      </c>
    </row>
    <row r="72" spans="2:30" x14ac:dyDescent="0.25">
      <c r="B72" s="272"/>
      <c r="C72" s="273" t="str">
        <f>IF(H72="","",VLOOKUP(H72,Steuerung!$E$26:$G$49,3,FALSE))</f>
        <v/>
      </c>
      <c r="D72" s="274"/>
      <c r="E72" s="275" t="str">
        <f>IF(Stammdaten!$AE$29="2 - Vereinbarte Entgelte",IF(ISNUMBER(D72),IF(YEAR(D72)&lt;Stammdaten!$AE$28,1,IF(YEAR(D72)&gt;Stammdaten!$AE$28,12,MONTH(D72))),""),"")</f>
        <v/>
      </c>
      <c r="F72" s="274"/>
      <c r="G72" s="275" t="str">
        <f>IF(Stammdaten!$AE$29="1 - Vereinnahmte Entgelte",IF(ISNUMBER(F72),IF(YEAR(F72)&lt;Stammdaten!$AE$28,1,IF(YEAR(F72)&gt;Stammdaten!$AE$28,12,MONTH(F72))),""),"")</f>
        <v/>
      </c>
      <c r="H72" s="276"/>
      <c r="I72" s="277"/>
      <c r="J72" s="278"/>
      <c r="K72" s="292" t="str">
        <f t="shared" si="19"/>
        <v/>
      </c>
      <c r="L72" s="293" t="str">
        <f t="shared" si="25"/>
        <v/>
      </c>
      <c r="M72" s="306"/>
      <c r="N72" s="281">
        <f>+IF(Stammdaten!$AE$30="1 - Ja",I72,L72)</f>
        <v>0</v>
      </c>
      <c r="O72" s="282" t="str">
        <f>+IF(Stammdaten!$AE$30="1 - Ja",K72,0)</f>
        <v/>
      </c>
      <c r="P72" s="283"/>
      <c r="Q72" s="284" t="str">
        <f t="shared" si="26"/>
        <v/>
      </c>
      <c r="U72" s="193">
        <f t="shared" si="20"/>
        <v>0</v>
      </c>
      <c r="V72" s="193">
        <f t="shared" si="21"/>
        <v>0</v>
      </c>
      <c r="W72" s="193">
        <f t="shared" si="22"/>
        <v>0</v>
      </c>
      <c r="X72" s="193">
        <f t="shared" si="23"/>
        <v>0</v>
      </c>
      <c r="Y72" s="193">
        <f t="shared" si="24"/>
        <v>0</v>
      </c>
      <c r="Z72" s="193"/>
      <c r="AA72" s="193">
        <f t="shared" si="27"/>
        <v>0</v>
      </c>
      <c r="AB72" s="193">
        <f t="shared" si="28"/>
        <v>5</v>
      </c>
      <c r="AC72" s="193">
        <f t="shared" si="29"/>
        <v>0</v>
      </c>
      <c r="AD72" s="193">
        <f t="shared" si="30"/>
        <v>0</v>
      </c>
    </row>
    <row r="73" spans="2:30" x14ac:dyDescent="0.25">
      <c r="B73" s="272"/>
      <c r="C73" s="273" t="str">
        <f>IF(H73="","",VLOOKUP(H73,Steuerung!$E$26:$G$49,3,FALSE))</f>
        <v/>
      </c>
      <c r="D73" s="274"/>
      <c r="E73" s="275" t="str">
        <f>IF(Stammdaten!$AE$29="2 - Vereinbarte Entgelte",IF(ISNUMBER(D73),IF(YEAR(D73)&lt;Stammdaten!$AE$28,1,IF(YEAR(D73)&gt;Stammdaten!$AE$28,12,MONTH(D73))),""),"")</f>
        <v/>
      </c>
      <c r="F73" s="274"/>
      <c r="G73" s="275" t="str">
        <f>IF(Stammdaten!$AE$29="1 - Vereinnahmte Entgelte",IF(ISNUMBER(F73),IF(YEAR(F73)&lt;Stammdaten!$AE$28,1,IF(YEAR(F73)&gt;Stammdaten!$AE$28,12,MONTH(F73))),""),"")</f>
        <v/>
      </c>
      <c r="H73" s="276"/>
      <c r="I73" s="277"/>
      <c r="J73" s="278"/>
      <c r="K73" s="292" t="str">
        <f t="shared" si="19"/>
        <v/>
      </c>
      <c r="L73" s="293" t="str">
        <f t="shared" si="25"/>
        <v/>
      </c>
      <c r="M73" s="306"/>
      <c r="N73" s="281">
        <f>+IF(Stammdaten!$AE$30="1 - Ja",I73,L73)</f>
        <v>0</v>
      </c>
      <c r="O73" s="282" t="str">
        <f>+IF(Stammdaten!$AE$30="1 - Ja",K73,0)</f>
        <v/>
      </c>
      <c r="P73" s="283"/>
      <c r="Q73" s="284" t="str">
        <f t="shared" si="26"/>
        <v/>
      </c>
      <c r="U73" s="193">
        <f t="shared" si="20"/>
        <v>0</v>
      </c>
      <c r="V73" s="193">
        <f t="shared" si="21"/>
        <v>0</v>
      </c>
      <c r="W73" s="193">
        <f t="shared" si="22"/>
        <v>0</v>
      </c>
      <c r="X73" s="193">
        <f t="shared" si="23"/>
        <v>0</v>
      </c>
      <c r="Y73" s="193">
        <f t="shared" si="24"/>
        <v>0</v>
      </c>
      <c r="Z73" s="193"/>
      <c r="AA73" s="193">
        <f t="shared" si="27"/>
        <v>0</v>
      </c>
      <c r="AB73" s="193">
        <f t="shared" si="28"/>
        <v>5</v>
      </c>
      <c r="AC73" s="193">
        <f t="shared" si="29"/>
        <v>0</v>
      </c>
      <c r="AD73" s="193">
        <f t="shared" si="30"/>
        <v>0</v>
      </c>
    </row>
    <row r="74" spans="2:30" x14ac:dyDescent="0.25">
      <c r="B74" s="272"/>
      <c r="C74" s="273" t="str">
        <f>IF(H74="","",VLOOKUP(H74,Steuerung!$E$26:$G$49,3,FALSE))</f>
        <v/>
      </c>
      <c r="D74" s="274"/>
      <c r="E74" s="275" t="str">
        <f>IF(Stammdaten!$AE$29="2 - Vereinbarte Entgelte",IF(ISNUMBER(D74),IF(YEAR(D74)&lt;Stammdaten!$AE$28,1,IF(YEAR(D74)&gt;Stammdaten!$AE$28,12,MONTH(D74))),""),"")</f>
        <v/>
      </c>
      <c r="F74" s="274"/>
      <c r="G74" s="275" t="str">
        <f>IF(Stammdaten!$AE$29="1 - Vereinnahmte Entgelte",IF(ISNUMBER(F74),IF(YEAR(F74)&lt;Stammdaten!$AE$28,1,IF(YEAR(F74)&gt;Stammdaten!$AE$28,12,MONTH(F74))),""),"")</f>
        <v/>
      </c>
      <c r="H74" s="276"/>
      <c r="I74" s="277"/>
      <c r="J74" s="278"/>
      <c r="K74" s="292" t="str">
        <f t="shared" si="19"/>
        <v/>
      </c>
      <c r="L74" s="293" t="str">
        <f t="shared" si="25"/>
        <v/>
      </c>
      <c r="M74" s="306"/>
      <c r="N74" s="281">
        <f>+IF(Stammdaten!$AE$30="1 - Ja",I74,L74)</f>
        <v>0</v>
      </c>
      <c r="O74" s="282" t="str">
        <f>+IF(Stammdaten!$AE$30="1 - Ja",K74,0)</f>
        <v/>
      </c>
      <c r="P74" s="283"/>
      <c r="Q74" s="284" t="str">
        <f t="shared" si="26"/>
        <v/>
      </c>
      <c r="U74" s="193">
        <f t="shared" si="20"/>
        <v>0</v>
      </c>
      <c r="V74" s="193">
        <f t="shared" si="21"/>
        <v>0</v>
      </c>
      <c r="W74" s="193">
        <f t="shared" si="22"/>
        <v>0</v>
      </c>
      <c r="X74" s="193">
        <f t="shared" si="23"/>
        <v>0</v>
      </c>
      <c r="Y74" s="193">
        <f t="shared" si="24"/>
        <v>0</v>
      </c>
      <c r="Z74" s="193"/>
      <c r="AA74" s="193">
        <f t="shared" si="27"/>
        <v>0</v>
      </c>
      <c r="AB74" s="193">
        <f t="shared" si="28"/>
        <v>5</v>
      </c>
      <c r="AC74" s="193">
        <f t="shared" si="29"/>
        <v>0</v>
      </c>
      <c r="AD74" s="193">
        <f t="shared" si="30"/>
        <v>0</v>
      </c>
    </row>
    <row r="75" spans="2:30" x14ac:dyDescent="0.25">
      <c r="B75" s="272"/>
      <c r="C75" s="273" t="str">
        <f>IF(H75="","",VLOOKUP(H75,Steuerung!$E$26:$G$49,3,FALSE))</f>
        <v/>
      </c>
      <c r="D75" s="274"/>
      <c r="E75" s="275" t="str">
        <f>IF(Stammdaten!$AE$29="2 - Vereinbarte Entgelte",IF(ISNUMBER(D75),IF(YEAR(D75)&lt;Stammdaten!$AE$28,1,IF(YEAR(D75)&gt;Stammdaten!$AE$28,12,MONTH(D75))),""),"")</f>
        <v/>
      </c>
      <c r="F75" s="274"/>
      <c r="G75" s="275" t="str">
        <f>IF(Stammdaten!$AE$29="1 - Vereinnahmte Entgelte",IF(ISNUMBER(F75),IF(YEAR(F75)&lt;Stammdaten!$AE$28,1,IF(YEAR(F75)&gt;Stammdaten!$AE$28,12,MONTH(F75))),""),"")</f>
        <v/>
      </c>
      <c r="H75" s="276"/>
      <c r="I75" s="277"/>
      <c r="J75" s="278"/>
      <c r="K75" s="292" t="str">
        <f t="shared" si="19"/>
        <v/>
      </c>
      <c r="L75" s="293" t="str">
        <f t="shared" si="25"/>
        <v/>
      </c>
      <c r="M75" s="306"/>
      <c r="N75" s="281">
        <f>+IF(Stammdaten!$AE$30="1 - Ja",I75,L75)</f>
        <v>0</v>
      </c>
      <c r="O75" s="282" t="str">
        <f>+IF(Stammdaten!$AE$30="1 - Ja",K75,0)</f>
        <v/>
      </c>
      <c r="P75" s="283"/>
      <c r="Q75" s="284" t="str">
        <f t="shared" si="26"/>
        <v/>
      </c>
      <c r="U75" s="193">
        <f t="shared" si="20"/>
        <v>0</v>
      </c>
      <c r="V75" s="193">
        <f t="shared" si="21"/>
        <v>0</v>
      </c>
      <c r="W75" s="193">
        <f t="shared" si="22"/>
        <v>0</v>
      </c>
      <c r="X75" s="193">
        <f t="shared" si="23"/>
        <v>0</v>
      </c>
      <c r="Y75" s="193">
        <f t="shared" si="24"/>
        <v>0</v>
      </c>
      <c r="Z75" s="193"/>
      <c r="AA75" s="193">
        <f t="shared" si="27"/>
        <v>0</v>
      </c>
      <c r="AB75" s="193">
        <f t="shared" si="28"/>
        <v>5</v>
      </c>
      <c r="AC75" s="193">
        <f t="shared" si="29"/>
        <v>0</v>
      </c>
      <c r="AD75" s="193">
        <f t="shared" si="30"/>
        <v>0</v>
      </c>
    </row>
    <row r="76" spans="2:30" x14ac:dyDescent="0.25">
      <c r="B76" s="272"/>
      <c r="C76" s="273" t="str">
        <f>IF(H76="","",VLOOKUP(H76,Steuerung!$E$26:$G$49,3,FALSE))</f>
        <v/>
      </c>
      <c r="D76" s="274"/>
      <c r="E76" s="275" t="str">
        <f>IF(Stammdaten!$AE$29="2 - Vereinbarte Entgelte",IF(ISNUMBER(D76),IF(YEAR(D76)&lt;Stammdaten!$AE$28,1,IF(YEAR(D76)&gt;Stammdaten!$AE$28,12,MONTH(D76))),""),"")</f>
        <v/>
      </c>
      <c r="F76" s="274"/>
      <c r="G76" s="275" t="str">
        <f>IF(Stammdaten!$AE$29="1 - Vereinnahmte Entgelte",IF(ISNUMBER(F76),IF(YEAR(F76)&lt;Stammdaten!$AE$28,1,IF(YEAR(F76)&gt;Stammdaten!$AE$28,12,MONTH(F76))),""),"")</f>
        <v/>
      </c>
      <c r="H76" s="276"/>
      <c r="I76" s="277"/>
      <c r="J76" s="278"/>
      <c r="K76" s="292" t="str">
        <f t="shared" si="19"/>
        <v/>
      </c>
      <c r="L76" s="293" t="str">
        <f t="shared" si="25"/>
        <v/>
      </c>
      <c r="M76" s="306"/>
      <c r="N76" s="281">
        <f>+IF(Stammdaten!$AE$30="1 - Ja",I76,L76)</f>
        <v>0</v>
      </c>
      <c r="O76" s="282" t="str">
        <f>+IF(Stammdaten!$AE$30="1 - Ja",K76,0)</f>
        <v/>
      </c>
      <c r="P76" s="283"/>
      <c r="Q76" s="284" t="str">
        <f t="shared" si="26"/>
        <v/>
      </c>
      <c r="U76" s="193">
        <f t="shared" si="20"/>
        <v>0</v>
      </c>
      <c r="V76" s="193">
        <f t="shared" si="21"/>
        <v>0</v>
      </c>
      <c r="W76" s="193">
        <f t="shared" si="22"/>
        <v>0</v>
      </c>
      <c r="X76" s="193">
        <f t="shared" si="23"/>
        <v>0</v>
      </c>
      <c r="Y76" s="193">
        <f t="shared" si="24"/>
        <v>0</v>
      </c>
      <c r="Z76" s="193"/>
      <c r="AA76" s="193">
        <f t="shared" si="27"/>
        <v>0</v>
      </c>
      <c r="AB76" s="193">
        <f t="shared" si="28"/>
        <v>5</v>
      </c>
      <c r="AC76" s="193">
        <f t="shared" si="29"/>
        <v>0</v>
      </c>
      <c r="AD76" s="193">
        <f t="shared" si="30"/>
        <v>0</v>
      </c>
    </row>
    <row r="77" spans="2:30" x14ac:dyDescent="0.25">
      <c r="B77" s="272"/>
      <c r="C77" s="273" t="str">
        <f>IF(H77="","",VLOOKUP(H77,Steuerung!$E$26:$G$49,3,FALSE))</f>
        <v/>
      </c>
      <c r="D77" s="274"/>
      <c r="E77" s="275" t="str">
        <f>IF(Stammdaten!$AE$29="2 - Vereinbarte Entgelte",IF(ISNUMBER(D77),IF(YEAR(D77)&lt;Stammdaten!$AE$28,1,IF(YEAR(D77)&gt;Stammdaten!$AE$28,12,MONTH(D77))),""),"")</f>
        <v/>
      </c>
      <c r="F77" s="274"/>
      <c r="G77" s="275" t="str">
        <f>IF(Stammdaten!$AE$29="1 - Vereinnahmte Entgelte",IF(ISNUMBER(F77),IF(YEAR(F77)&lt;Stammdaten!$AE$28,1,IF(YEAR(F77)&gt;Stammdaten!$AE$28,12,MONTH(F77))),""),"")</f>
        <v/>
      </c>
      <c r="H77" s="276"/>
      <c r="I77" s="277"/>
      <c r="J77" s="278"/>
      <c r="K77" s="292" t="str">
        <f t="shared" si="19"/>
        <v/>
      </c>
      <c r="L77" s="293" t="str">
        <f t="shared" si="25"/>
        <v/>
      </c>
      <c r="M77" s="306"/>
      <c r="N77" s="281">
        <f>+IF(Stammdaten!$AE$30="1 - Ja",I77,L77)</f>
        <v>0</v>
      </c>
      <c r="O77" s="282" t="str">
        <f>+IF(Stammdaten!$AE$30="1 - Ja",K77,0)</f>
        <v/>
      </c>
      <c r="P77" s="283"/>
      <c r="Q77" s="284" t="str">
        <f t="shared" si="26"/>
        <v/>
      </c>
      <c r="U77" s="193">
        <f t="shared" si="20"/>
        <v>0</v>
      </c>
      <c r="V77" s="193">
        <f t="shared" si="21"/>
        <v>0</v>
      </c>
      <c r="W77" s="193">
        <f t="shared" si="22"/>
        <v>0</v>
      </c>
      <c r="X77" s="193">
        <f t="shared" si="23"/>
        <v>0</v>
      </c>
      <c r="Y77" s="193">
        <f t="shared" si="24"/>
        <v>0</v>
      </c>
      <c r="Z77" s="193"/>
      <c r="AA77" s="193">
        <f t="shared" si="27"/>
        <v>0</v>
      </c>
      <c r="AB77" s="193">
        <f t="shared" si="28"/>
        <v>5</v>
      </c>
      <c r="AC77" s="193">
        <f t="shared" si="29"/>
        <v>0</v>
      </c>
      <c r="AD77" s="193">
        <f t="shared" si="30"/>
        <v>0</v>
      </c>
    </row>
    <row r="78" spans="2:30" x14ac:dyDescent="0.25">
      <c r="B78" s="272"/>
      <c r="C78" s="273" t="str">
        <f>IF(H78="","",VLOOKUP(H78,Steuerung!$E$26:$G$49,3,FALSE))</f>
        <v/>
      </c>
      <c r="D78" s="274"/>
      <c r="E78" s="275" t="str">
        <f>IF(Stammdaten!$AE$29="2 - Vereinbarte Entgelte",IF(ISNUMBER(D78),IF(YEAR(D78)&lt;Stammdaten!$AE$28,1,IF(YEAR(D78)&gt;Stammdaten!$AE$28,12,MONTH(D78))),""),"")</f>
        <v/>
      </c>
      <c r="F78" s="274"/>
      <c r="G78" s="275" t="str">
        <f>IF(Stammdaten!$AE$29="1 - Vereinnahmte Entgelte",IF(ISNUMBER(F78),IF(YEAR(F78)&lt;Stammdaten!$AE$28,1,IF(YEAR(F78)&gt;Stammdaten!$AE$28,12,MONTH(F78))),""),"")</f>
        <v/>
      </c>
      <c r="H78" s="276"/>
      <c r="I78" s="277"/>
      <c r="J78" s="278"/>
      <c r="K78" s="292" t="str">
        <f t="shared" si="19"/>
        <v/>
      </c>
      <c r="L78" s="293" t="str">
        <f t="shared" si="25"/>
        <v/>
      </c>
      <c r="M78" s="306"/>
      <c r="N78" s="281">
        <f>+IF(Stammdaten!$AE$30="1 - Ja",I78,L78)</f>
        <v>0</v>
      </c>
      <c r="O78" s="282" t="str">
        <f>+IF(Stammdaten!$AE$30="1 - Ja",K78,0)</f>
        <v/>
      </c>
      <c r="P78" s="283"/>
      <c r="Q78" s="284" t="str">
        <f t="shared" si="26"/>
        <v/>
      </c>
      <c r="U78" s="193">
        <f t="shared" si="20"/>
        <v>0</v>
      </c>
      <c r="V78" s="193">
        <f t="shared" si="21"/>
        <v>0</v>
      </c>
      <c r="W78" s="193">
        <f t="shared" si="22"/>
        <v>0</v>
      </c>
      <c r="X78" s="193">
        <f t="shared" si="23"/>
        <v>0</v>
      </c>
      <c r="Y78" s="193">
        <f t="shared" si="24"/>
        <v>0</v>
      </c>
      <c r="Z78" s="193"/>
      <c r="AA78" s="193">
        <f t="shared" si="27"/>
        <v>0</v>
      </c>
      <c r="AB78" s="193">
        <f t="shared" si="28"/>
        <v>5</v>
      </c>
      <c r="AC78" s="193">
        <f t="shared" si="29"/>
        <v>0</v>
      </c>
      <c r="AD78" s="193">
        <f t="shared" si="30"/>
        <v>0</v>
      </c>
    </row>
    <row r="79" spans="2:30" x14ac:dyDescent="0.25">
      <c r="B79" s="272"/>
      <c r="C79" s="273" t="str">
        <f>IF(H79="","",VLOOKUP(H79,Steuerung!$E$26:$G$49,3,FALSE))</f>
        <v/>
      </c>
      <c r="D79" s="274"/>
      <c r="E79" s="275" t="str">
        <f>IF(Stammdaten!$AE$29="2 - Vereinbarte Entgelte",IF(ISNUMBER(D79),IF(YEAR(D79)&lt;Stammdaten!$AE$28,1,IF(YEAR(D79)&gt;Stammdaten!$AE$28,12,MONTH(D79))),""),"")</f>
        <v/>
      </c>
      <c r="F79" s="274"/>
      <c r="G79" s="275" t="str">
        <f>IF(Stammdaten!$AE$29="1 - Vereinnahmte Entgelte",IF(ISNUMBER(F79),IF(YEAR(F79)&lt;Stammdaten!$AE$28,1,IF(YEAR(F79)&gt;Stammdaten!$AE$28,12,MONTH(F79))),""),"")</f>
        <v/>
      </c>
      <c r="H79" s="276"/>
      <c r="I79" s="277"/>
      <c r="J79" s="278"/>
      <c r="K79" s="292" t="str">
        <f t="shared" si="19"/>
        <v/>
      </c>
      <c r="L79" s="293" t="str">
        <f t="shared" si="25"/>
        <v/>
      </c>
      <c r="M79" s="306"/>
      <c r="N79" s="281">
        <f>+IF(Stammdaten!$AE$30="1 - Ja",I79,L79)</f>
        <v>0</v>
      </c>
      <c r="O79" s="282" t="str">
        <f>+IF(Stammdaten!$AE$30="1 - Ja",K79,0)</f>
        <v/>
      </c>
      <c r="P79" s="283"/>
      <c r="Q79" s="284" t="str">
        <f t="shared" si="26"/>
        <v/>
      </c>
      <c r="U79" s="193">
        <f t="shared" si="20"/>
        <v>0</v>
      </c>
      <c r="V79" s="193">
        <f t="shared" si="21"/>
        <v>0</v>
      </c>
      <c r="W79" s="193">
        <f t="shared" si="22"/>
        <v>0</v>
      </c>
      <c r="X79" s="193">
        <f t="shared" si="23"/>
        <v>0</v>
      </c>
      <c r="Y79" s="193">
        <f t="shared" si="24"/>
        <v>0</v>
      </c>
      <c r="Z79" s="193"/>
      <c r="AA79" s="193">
        <f t="shared" si="27"/>
        <v>0</v>
      </c>
      <c r="AB79" s="193">
        <f t="shared" si="28"/>
        <v>5</v>
      </c>
      <c r="AC79" s="193">
        <f t="shared" si="29"/>
        <v>0</v>
      </c>
      <c r="AD79" s="193">
        <f t="shared" si="30"/>
        <v>0</v>
      </c>
    </row>
    <row r="80" spans="2:30" x14ac:dyDescent="0.25">
      <c r="B80" s="272"/>
      <c r="C80" s="273" t="str">
        <f>IF(H80="","",VLOOKUP(H80,Steuerung!$E$26:$G$49,3,FALSE))</f>
        <v/>
      </c>
      <c r="D80" s="274"/>
      <c r="E80" s="275" t="str">
        <f>IF(Stammdaten!$AE$29="2 - Vereinbarte Entgelte",IF(ISNUMBER(D80),IF(YEAR(D80)&lt;Stammdaten!$AE$28,1,IF(YEAR(D80)&gt;Stammdaten!$AE$28,12,MONTH(D80))),""),"")</f>
        <v/>
      </c>
      <c r="F80" s="274"/>
      <c r="G80" s="275" t="str">
        <f>IF(Stammdaten!$AE$29="1 - Vereinnahmte Entgelte",IF(ISNUMBER(F80),IF(YEAR(F80)&lt;Stammdaten!$AE$28,1,IF(YEAR(F80)&gt;Stammdaten!$AE$28,12,MONTH(F80))),""),"")</f>
        <v/>
      </c>
      <c r="H80" s="276"/>
      <c r="I80" s="277"/>
      <c r="J80" s="278"/>
      <c r="K80" s="292" t="str">
        <f t="shared" si="19"/>
        <v/>
      </c>
      <c r="L80" s="293" t="str">
        <f t="shared" si="25"/>
        <v/>
      </c>
      <c r="M80" s="306"/>
      <c r="N80" s="281">
        <f>+IF(Stammdaten!$AE$30="1 - Ja",I80,L80)</f>
        <v>0</v>
      </c>
      <c r="O80" s="282" t="str">
        <f>+IF(Stammdaten!$AE$30="1 - Ja",K80,0)</f>
        <v/>
      </c>
      <c r="P80" s="283"/>
      <c r="Q80" s="284" t="str">
        <f t="shared" si="26"/>
        <v/>
      </c>
      <c r="U80" s="193">
        <f t="shared" si="20"/>
        <v>0</v>
      </c>
      <c r="V80" s="193">
        <f t="shared" si="21"/>
        <v>0</v>
      </c>
      <c r="W80" s="193">
        <f t="shared" si="22"/>
        <v>0</v>
      </c>
      <c r="X80" s="193">
        <f t="shared" si="23"/>
        <v>0</v>
      </c>
      <c r="Y80" s="193">
        <f t="shared" si="24"/>
        <v>0</v>
      </c>
      <c r="Z80" s="193"/>
      <c r="AA80" s="193">
        <f t="shared" si="27"/>
        <v>0</v>
      </c>
      <c r="AB80" s="193">
        <f t="shared" si="28"/>
        <v>5</v>
      </c>
      <c r="AC80" s="193">
        <f t="shared" si="29"/>
        <v>0</v>
      </c>
      <c r="AD80" s="193">
        <f t="shared" si="30"/>
        <v>0</v>
      </c>
    </row>
    <row r="81" spans="2:30" x14ac:dyDescent="0.25">
      <c r="B81" s="272"/>
      <c r="C81" s="273" t="str">
        <f>IF(H81="","",VLOOKUP(H81,Steuerung!$E$26:$G$49,3,FALSE))</f>
        <v/>
      </c>
      <c r="D81" s="274"/>
      <c r="E81" s="275" t="str">
        <f>IF(Stammdaten!$AE$29="2 - Vereinbarte Entgelte",IF(ISNUMBER(D81),IF(YEAR(D81)&lt;Stammdaten!$AE$28,1,IF(YEAR(D81)&gt;Stammdaten!$AE$28,12,MONTH(D81))),""),"")</f>
        <v/>
      </c>
      <c r="F81" s="274"/>
      <c r="G81" s="275" t="str">
        <f>IF(Stammdaten!$AE$29="1 - Vereinnahmte Entgelte",IF(ISNUMBER(F81),IF(YEAR(F81)&lt;Stammdaten!$AE$28,1,IF(YEAR(F81)&gt;Stammdaten!$AE$28,12,MONTH(F81))),""),"")</f>
        <v/>
      </c>
      <c r="H81" s="276"/>
      <c r="I81" s="277"/>
      <c r="J81" s="278"/>
      <c r="K81" s="292" t="str">
        <f t="shared" si="19"/>
        <v/>
      </c>
      <c r="L81" s="293" t="str">
        <f t="shared" si="25"/>
        <v/>
      </c>
      <c r="M81" s="306"/>
      <c r="N81" s="281">
        <f>+IF(Stammdaten!$AE$30="1 - Ja",I81,L81)</f>
        <v>0</v>
      </c>
      <c r="O81" s="282" t="str">
        <f>+IF(Stammdaten!$AE$30="1 - Ja",K81,0)</f>
        <v/>
      </c>
      <c r="P81" s="283"/>
      <c r="Q81" s="284" t="str">
        <f t="shared" si="26"/>
        <v/>
      </c>
      <c r="U81" s="193">
        <f t="shared" si="20"/>
        <v>0</v>
      </c>
      <c r="V81" s="193">
        <f t="shared" si="21"/>
        <v>0</v>
      </c>
      <c r="W81" s="193">
        <f t="shared" si="22"/>
        <v>0</v>
      </c>
      <c r="X81" s="193">
        <f t="shared" si="23"/>
        <v>0</v>
      </c>
      <c r="Y81" s="193">
        <f t="shared" si="24"/>
        <v>0</v>
      </c>
      <c r="Z81" s="193"/>
      <c r="AA81" s="193">
        <f t="shared" si="27"/>
        <v>0</v>
      </c>
      <c r="AB81" s="193">
        <f t="shared" si="28"/>
        <v>5</v>
      </c>
      <c r="AC81" s="193">
        <f t="shared" si="29"/>
        <v>0</v>
      </c>
      <c r="AD81" s="193">
        <f t="shared" si="30"/>
        <v>0</v>
      </c>
    </row>
    <row r="82" spans="2:30" x14ac:dyDescent="0.25">
      <c r="B82" s="272"/>
      <c r="C82" s="273" t="str">
        <f>IF(H82="","",VLOOKUP(H82,Steuerung!$E$26:$G$49,3,FALSE))</f>
        <v/>
      </c>
      <c r="D82" s="274"/>
      <c r="E82" s="275" t="str">
        <f>IF(Stammdaten!$AE$29="2 - Vereinbarte Entgelte",IF(ISNUMBER(D82),IF(YEAR(D82)&lt;Stammdaten!$AE$28,1,IF(YEAR(D82)&gt;Stammdaten!$AE$28,12,MONTH(D82))),""),"")</f>
        <v/>
      </c>
      <c r="F82" s="274"/>
      <c r="G82" s="275" t="str">
        <f>IF(Stammdaten!$AE$29="1 - Vereinnahmte Entgelte",IF(ISNUMBER(F82),IF(YEAR(F82)&lt;Stammdaten!$AE$28,1,IF(YEAR(F82)&gt;Stammdaten!$AE$28,12,MONTH(F82))),""),"")</f>
        <v/>
      </c>
      <c r="H82" s="276"/>
      <c r="I82" s="277"/>
      <c r="J82" s="278"/>
      <c r="K82" s="292" t="str">
        <f t="shared" si="19"/>
        <v/>
      </c>
      <c r="L82" s="293" t="str">
        <f t="shared" si="25"/>
        <v/>
      </c>
      <c r="M82" s="306"/>
      <c r="N82" s="281">
        <f>+IF(Stammdaten!$AE$30="1 - Ja",I82,L82)</f>
        <v>0</v>
      </c>
      <c r="O82" s="282" t="str">
        <f>+IF(Stammdaten!$AE$30="1 - Ja",K82,0)</f>
        <v/>
      </c>
      <c r="P82" s="283"/>
      <c r="Q82" s="284" t="str">
        <f t="shared" si="26"/>
        <v/>
      </c>
      <c r="U82" s="193">
        <f t="shared" si="20"/>
        <v>0</v>
      </c>
      <c r="V82" s="193">
        <f t="shared" si="21"/>
        <v>0</v>
      </c>
      <c r="W82" s="193">
        <f t="shared" si="22"/>
        <v>0</v>
      </c>
      <c r="X82" s="193">
        <f t="shared" si="23"/>
        <v>0</v>
      </c>
      <c r="Y82" s="193">
        <f t="shared" si="24"/>
        <v>0</v>
      </c>
      <c r="Z82" s="193"/>
      <c r="AA82" s="193">
        <f t="shared" si="27"/>
        <v>0</v>
      </c>
      <c r="AB82" s="193">
        <f t="shared" si="28"/>
        <v>5</v>
      </c>
      <c r="AC82" s="193">
        <f t="shared" si="29"/>
        <v>0</v>
      </c>
      <c r="AD82" s="193">
        <f t="shared" si="30"/>
        <v>0</v>
      </c>
    </row>
    <row r="83" spans="2:30" x14ac:dyDescent="0.25">
      <c r="B83" s="272"/>
      <c r="C83" s="273" t="str">
        <f>IF(H83="","",VLOOKUP(H83,Steuerung!$E$26:$G$49,3,FALSE))</f>
        <v/>
      </c>
      <c r="D83" s="274"/>
      <c r="E83" s="275" t="str">
        <f>IF(Stammdaten!$AE$29="2 - Vereinbarte Entgelte",IF(ISNUMBER(D83),IF(YEAR(D83)&lt;Stammdaten!$AE$28,1,IF(YEAR(D83)&gt;Stammdaten!$AE$28,12,MONTH(D83))),""),"")</f>
        <v/>
      </c>
      <c r="F83" s="274"/>
      <c r="G83" s="275" t="str">
        <f>IF(Stammdaten!$AE$29="1 - Vereinnahmte Entgelte",IF(ISNUMBER(F83),IF(YEAR(F83)&lt;Stammdaten!$AE$28,1,IF(YEAR(F83)&gt;Stammdaten!$AE$28,12,MONTH(F83))),""),"")</f>
        <v/>
      </c>
      <c r="H83" s="276"/>
      <c r="I83" s="277"/>
      <c r="J83" s="278"/>
      <c r="K83" s="292" t="str">
        <f t="shared" si="19"/>
        <v/>
      </c>
      <c r="L83" s="293" t="str">
        <f t="shared" si="25"/>
        <v/>
      </c>
      <c r="M83" s="306"/>
      <c r="N83" s="281">
        <f>+IF(Stammdaten!$AE$30="1 - Ja",I83,L83)</f>
        <v>0</v>
      </c>
      <c r="O83" s="282" t="str">
        <f>+IF(Stammdaten!$AE$30="1 - Ja",K83,0)</f>
        <v/>
      </c>
      <c r="P83" s="283"/>
      <c r="Q83" s="284" t="str">
        <f t="shared" si="26"/>
        <v/>
      </c>
      <c r="U83" s="193">
        <f t="shared" si="20"/>
        <v>0</v>
      </c>
      <c r="V83" s="193">
        <f t="shared" si="21"/>
        <v>0</v>
      </c>
      <c r="W83" s="193">
        <f t="shared" si="22"/>
        <v>0</v>
      </c>
      <c r="X83" s="193">
        <f t="shared" si="23"/>
        <v>0</v>
      </c>
      <c r="Y83" s="193">
        <f t="shared" si="24"/>
        <v>0</v>
      </c>
      <c r="Z83" s="193"/>
      <c r="AA83" s="193">
        <f t="shared" si="27"/>
        <v>0</v>
      </c>
      <c r="AB83" s="193">
        <f t="shared" si="28"/>
        <v>5</v>
      </c>
      <c r="AC83" s="193">
        <f t="shared" si="29"/>
        <v>0</v>
      </c>
      <c r="AD83" s="193">
        <f t="shared" si="30"/>
        <v>0</v>
      </c>
    </row>
    <row r="84" spans="2:30" x14ac:dyDescent="0.25">
      <c r="B84" s="272"/>
      <c r="C84" s="273" t="str">
        <f>IF(H84="","",VLOOKUP(H84,Steuerung!$E$26:$G$49,3,FALSE))</f>
        <v/>
      </c>
      <c r="D84" s="274"/>
      <c r="E84" s="275" t="str">
        <f>IF(Stammdaten!$AE$29="2 - Vereinbarte Entgelte",IF(ISNUMBER(D84),IF(YEAR(D84)&lt;Stammdaten!$AE$28,1,IF(YEAR(D84)&gt;Stammdaten!$AE$28,12,MONTH(D84))),""),"")</f>
        <v/>
      </c>
      <c r="F84" s="274"/>
      <c r="G84" s="275" t="str">
        <f>IF(Stammdaten!$AE$29="1 - Vereinnahmte Entgelte",IF(ISNUMBER(F84),IF(YEAR(F84)&lt;Stammdaten!$AE$28,1,IF(YEAR(F84)&gt;Stammdaten!$AE$28,12,MONTH(F84))),""),"")</f>
        <v/>
      </c>
      <c r="H84" s="276"/>
      <c r="I84" s="277"/>
      <c r="J84" s="278"/>
      <c r="K84" s="292" t="str">
        <f t="shared" si="19"/>
        <v/>
      </c>
      <c r="L84" s="293" t="str">
        <f t="shared" si="25"/>
        <v/>
      </c>
      <c r="M84" s="306"/>
      <c r="N84" s="281">
        <f>+IF(Stammdaten!$AE$30="1 - Ja",I84,L84)</f>
        <v>0</v>
      </c>
      <c r="O84" s="282" t="str">
        <f>+IF(Stammdaten!$AE$30="1 - Ja",K84,0)</f>
        <v/>
      </c>
      <c r="P84" s="283"/>
      <c r="Q84" s="284" t="str">
        <f t="shared" si="26"/>
        <v/>
      </c>
      <c r="U84" s="193">
        <f t="shared" si="20"/>
        <v>0</v>
      </c>
      <c r="V84" s="193">
        <f t="shared" si="21"/>
        <v>0</v>
      </c>
      <c r="W84" s="193">
        <f t="shared" si="22"/>
        <v>0</v>
      </c>
      <c r="X84" s="193">
        <f t="shared" si="23"/>
        <v>0</v>
      </c>
      <c r="Y84" s="193">
        <f t="shared" si="24"/>
        <v>0</v>
      </c>
      <c r="Z84" s="193"/>
      <c r="AA84" s="193">
        <f t="shared" si="27"/>
        <v>0</v>
      </c>
      <c r="AB84" s="193">
        <f t="shared" si="28"/>
        <v>5</v>
      </c>
      <c r="AC84" s="193">
        <f t="shared" si="29"/>
        <v>0</v>
      </c>
      <c r="AD84" s="193">
        <f t="shared" si="30"/>
        <v>0</v>
      </c>
    </row>
    <row r="85" spans="2:30" x14ac:dyDescent="0.25">
      <c r="B85" s="272"/>
      <c r="C85" s="273" t="str">
        <f>IF(H85="","",VLOOKUP(H85,Steuerung!$E$26:$G$49,3,FALSE))</f>
        <v/>
      </c>
      <c r="D85" s="274"/>
      <c r="E85" s="275" t="str">
        <f>IF(Stammdaten!$AE$29="2 - Vereinbarte Entgelte",IF(ISNUMBER(D85),IF(YEAR(D85)&lt;Stammdaten!$AE$28,1,IF(YEAR(D85)&gt;Stammdaten!$AE$28,12,MONTH(D85))),""),"")</f>
        <v/>
      </c>
      <c r="F85" s="274"/>
      <c r="G85" s="275" t="str">
        <f>IF(Stammdaten!$AE$29="1 - Vereinnahmte Entgelte",IF(ISNUMBER(F85),IF(YEAR(F85)&lt;Stammdaten!$AE$28,1,IF(YEAR(F85)&gt;Stammdaten!$AE$28,12,MONTH(F85))),""),"")</f>
        <v/>
      </c>
      <c r="H85" s="276"/>
      <c r="I85" s="277"/>
      <c r="J85" s="278"/>
      <c r="K85" s="292" t="str">
        <f t="shared" si="19"/>
        <v/>
      </c>
      <c r="L85" s="293" t="str">
        <f t="shared" si="25"/>
        <v/>
      </c>
      <c r="M85" s="306"/>
      <c r="N85" s="281">
        <f>+IF(Stammdaten!$AE$30="1 - Ja",I85,L85)</f>
        <v>0</v>
      </c>
      <c r="O85" s="282" t="str">
        <f>+IF(Stammdaten!$AE$30="1 - Ja",K85,0)</f>
        <v/>
      </c>
      <c r="P85" s="283"/>
      <c r="Q85" s="284" t="str">
        <f t="shared" si="26"/>
        <v/>
      </c>
      <c r="U85" s="193">
        <f t="shared" si="20"/>
        <v>0</v>
      </c>
      <c r="V85" s="193">
        <f t="shared" si="21"/>
        <v>0</v>
      </c>
      <c r="W85" s="193">
        <f t="shared" si="22"/>
        <v>0</v>
      </c>
      <c r="X85" s="193">
        <f t="shared" si="23"/>
        <v>0</v>
      </c>
      <c r="Y85" s="193">
        <f t="shared" si="24"/>
        <v>0</v>
      </c>
      <c r="Z85" s="193"/>
      <c r="AA85" s="193">
        <f t="shared" si="27"/>
        <v>0</v>
      </c>
      <c r="AB85" s="193">
        <f t="shared" si="28"/>
        <v>5</v>
      </c>
      <c r="AC85" s="193">
        <f t="shared" si="29"/>
        <v>0</v>
      </c>
      <c r="AD85" s="193">
        <f t="shared" si="30"/>
        <v>0</v>
      </c>
    </row>
    <row r="86" spans="2:30" x14ac:dyDescent="0.25">
      <c r="B86" s="272"/>
      <c r="C86" s="273" t="str">
        <f>IF(H86="","",VLOOKUP(H86,Steuerung!$E$26:$G$49,3,FALSE))</f>
        <v/>
      </c>
      <c r="D86" s="274"/>
      <c r="E86" s="275" t="str">
        <f>IF(Stammdaten!$AE$29="2 - Vereinbarte Entgelte",IF(ISNUMBER(D86),IF(YEAR(D86)&lt;Stammdaten!$AE$28,1,IF(YEAR(D86)&gt;Stammdaten!$AE$28,12,MONTH(D86))),""),"")</f>
        <v/>
      </c>
      <c r="F86" s="274"/>
      <c r="G86" s="275" t="str">
        <f>IF(Stammdaten!$AE$29="1 - Vereinnahmte Entgelte",IF(ISNUMBER(F86),IF(YEAR(F86)&lt;Stammdaten!$AE$28,1,IF(YEAR(F86)&gt;Stammdaten!$AE$28,12,MONTH(F86))),""),"")</f>
        <v/>
      </c>
      <c r="H86" s="276"/>
      <c r="I86" s="277"/>
      <c r="J86" s="278"/>
      <c r="K86" s="292" t="str">
        <f t="shared" si="19"/>
        <v/>
      </c>
      <c r="L86" s="293" t="str">
        <f t="shared" si="25"/>
        <v/>
      </c>
      <c r="M86" s="306"/>
      <c r="N86" s="281">
        <f>+IF(Stammdaten!$AE$30="1 - Ja",I86,L86)</f>
        <v>0</v>
      </c>
      <c r="O86" s="282" t="str">
        <f>+IF(Stammdaten!$AE$30="1 - Ja",K86,0)</f>
        <v/>
      </c>
      <c r="P86" s="283"/>
      <c r="Q86" s="284" t="str">
        <f t="shared" si="26"/>
        <v/>
      </c>
      <c r="U86" s="193">
        <f t="shared" si="20"/>
        <v>0</v>
      </c>
      <c r="V86" s="193">
        <f t="shared" si="21"/>
        <v>0</v>
      </c>
      <c r="W86" s="193">
        <f t="shared" si="22"/>
        <v>0</v>
      </c>
      <c r="X86" s="193">
        <f t="shared" si="23"/>
        <v>0</v>
      </c>
      <c r="Y86" s="193">
        <f t="shared" si="24"/>
        <v>0</v>
      </c>
      <c r="Z86" s="193"/>
      <c r="AA86" s="193">
        <f t="shared" si="27"/>
        <v>0</v>
      </c>
      <c r="AB86" s="193">
        <f t="shared" si="28"/>
        <v>5</v>
      </c>
      <c r="AC86" s="193">
        <f t="shared" si="29"/>
        <v>0</v>
      </c>
      <c r="AD86" s="193">
        <f t="shared" si="30"/>
        <v>0</v>
      </c>
    </row>
    <row r="87" spans="2:30" x14ac:dyDescent="0.25">
      <c r="B87" s="272"/>
      <c r="C87" s="273" t="str">
        <f>IF(H87="","",VLOOKUP(H87,Steuerung!$E$26:$G$49,3,FALSE))</f>
        <v/>
      </c>
      <c r="D87" s="274"/>
      <c r="E87" s="275" t="str">
        <f>IF(Stammdaten!$AE$29="2 - Vereinbarte Entgelte",IF(ISNUMBER(D87),IF(YEAR(D87)&lt;Stammdaten!$AE$28,1,IF(YEAR(D87)&gt;Stammdaten!$AE$28,12,MONTH(D87))),""),"")</f>
        <v/>
      </c>
      <c r="F87" s="274"/>
      <c r="G87" s="275" t="str">
        <f>IF(Stammdaten!$AE$29="1 - Vereinnahmte Entgelte",IF(ISNUMBER(F87),IF(YEAR(F87)&lt;Stammdaten!$AE$28,1,IF(YEAR(F87)&gt;Stammdaten!$AE$28,12,MONTH(F87))),""),"")</f>
        <v/>
      </c>
      <c r="H87" s="276"/>
      <c r="I87" s="277"/>
      <c r="J87" s="278"/>
      <c r="K87" s="292" t="str">
        <f t="shared" si="19"/>
        <v/>
      </c>
      <c r="L87" s="293" t="str">
        <f t="shared" si="25"/>
        <v/>
      </c>
      <c r="M87" s="306"/>
      <c r="N87" s="281">
        <f>+IF(Stammdaten!$AE$30="1 - Ja",I87,L87)</f>
        <v>0</v>
      </c>
      <c r="O87" s="282" t="str">
        <f>+IF(Stammdaten!$AE$30="1 - Ja",K87,0)</f>
        <v/>
      </c>
      <c r="P87" s="283"/>
      <c r="Q87" s="284" t="str">
        <f t="shared" si="26"/>
        <v/>
      </c>
      <c r="U87" s="193">
        <f t="shared" si="20"/>
        <v>0</v>
      </c>
      <c r="V87" s="193">
        <f t="shared" si="21"/>
        <v>0</v>
      </c>
      <c r="W87" s="193">
        <f t="shared" si="22"/>
        <v>0</v>
      </c>
      <c r="X87" s="193">
        <f t="shared" si="23"/>
        <v>0</v>
      </c>
      <c r="Y87" s="193">
        <f t="shared" si="24"/>
        <v>0</v>
      </c>
      <c r="Z87" s="193"/>
      <c r="AA87" s="193">
        <f t="shared" si="27"/>
        <v>0</v>
      </c>
      <c r="AB87" s="193">
        <f t="shared" si="28"/>
        <v>5</v>
      </c>
      <c r="AC87" s="193">
        <f t="shared" si="29"/>
        <v>0</v>
      </c>
      <c r="AD87" s="193">
        <f t="shared" si="30"/>
        <v>0</v>
      </c>
    </row>
    <row r="88" spans="2:30" x14ac:dyDescent="0.25">
      <c r="B88" s="272"/>
      <c r="C88" s="273" t="str">
        <f>IF(H88="","",VLOOKUP(H88,Steuerung!$E$26:$G$49,3,FALSE))</f>
        <v/>
      </c>
      <c r="D88" s="274"/>
      <c r="E88" s="275" t="str">
        <f>IF(Stammdaten!$AE$29="2 - Vereinbarte Entgelte",IF(ISNUMBER(D88),IF(YEAR(D88)&lt;Stammdaten!$AE$28,1,IF(YEAR(D88)&gt;Stammdaten!$AE$28,12,MONTH(D88))),""),"")</f>
        <v/>
      </c>
      <c r="F88" s="274"/>
      <c r="G88" s="275" t="str">
        <f>IF(Stammdaten!$AE$29="1 - Vereinnahmte Entgelte",IF(ISNUMBER(F88),IF(YEAR(F88)&lt;Stammdaten!$AE$28,1,IF(YEAR(F88)&gt;Stammdaten!$AE$28,12,MONTH(F88))),""),"")</f>
        <v/>
      </c>
      <c r="H88" s="276"/>
      <c r="I88" s="277"/>
      <c r="J88" s="278"/>
      <c r="K88" s="292" t="str">
        <f t="shared" si="19"/>
        <v/>
      </c>
      <c r="L88" s="293" t="str">
        <f t="shared" si="25"/>
        <v/>
      </c>
      <c r="M88" s="306"/>
      <c r="N88" s="281">
        <f>+IF(Stammdaten!$AE$30="1 - Ja",I88,L88)</f>
        <v>0</v>
      </c>
      <c r="O88" s="282" t="str">
        <f>+IF(Stammdaten!$AE$30="1 - Ja",K88,0)</f>
        <v/>
      </c>
      <c r="P88" s="283"/>
      <c r="Q88" s="284" t="str">
        <f t="shared" si="26"/>
        <v/>
      </c>
      <c r="U88" s="193">
        <f t="shared" si="20"/>
        <v>0</v>
      </c>
      <c r="V88" s="193">
        <f t="shared" si="21"/>
        <v>0</v>
      </c>
      <c r="W88" s="193">
        <f t="shared" si="22"/>
        <v>0</v>
      </c>
      <c r="X88" s="193">
        <f t="shared" si="23"/>
        <v>0</v>
      </c>
      <c r="Y88" s="193">
        <f t="shared" si="24"/>
        <v>0</v>
      </c>
      <c r="Z88" s="193"/>
      <c r="AA88" s="193">
        <f t="shared" si="27"/>
        <v>0</v>
      </c>
      <c r="AB88" s="193">
        <f t="shared" si="28"/>
        <v>5</v>
      </c>
      <c r="AC88" s="193">
        <f t="shared" si="29"/>
        <v>0</v>
      </c>
      <c r="AD88" s="193">
        <f t="shared" si="30"/>
        <v>0</v>
      </c>
    </row>
    <row r="89" spans="2:30" x14ac:dyDescent="0.25">
      <c r="B89" s="272"/>
      <c r="C89" s="273" t="str">
        <f>IF(H89="","",VLOOKUP(H89,Steuerung!$E$26:$G$49,3,FALSE))</f>
        <v/>
      </c>
      <c r="D89" s="274"/>
      <c r="E89" s="275" t="str">
        <f>IF(Stammdaten!$AE$29="2 - Vereinbarte Entgelte",IF(ISNUMBER(D89),IF(YEAR(D89)&lt;Stammdaten!$AE$28,1,IF(YEAR(D89)&gt;Stammdaten!$AE$28,12,MONTH(D89))),""),"")</f>
        <v/>
      </c>
      <c r="F89" s="274"/>
      <c r="G89" s="275" t="str">
        <f>IF(Stammdaten!$AE$29="1 - Vereinnahmte Entgelte",IF(ISNUMBER(F89),IF(YEAR(F89)&lt;Stammdaten!$AE$28,1,IF(YEAR(F89)&gt;Stammdaten!$AE$28,12,MONTH(F89))),""),"")</f>
        <v/>
      </c>
      <c r="H89" s="276"/>
      <c r="I89" s="277"/>
      <c r="J89" s="278"/>
      <c r="K89" s="292" t="str">
        <f t="shared" si="19"/>
        <v/>
      </c>
      <c r="L89" s="293" t="str">
        <f t="shared" si="25"/>
        <v/>
      </c>
      <c r="M89" s="306"/>
      <c r="N89" s="281">
        <f>+IF(Stammdaten!$AE$30="1 - Ja",I89,L89)</f>
        <v>0</v>
      </c>
      <c r="O89" s="282" t="str">
        <f>+IF(Stammdaten!$AE$30="1 - Ja",K89,0)</f>
        <v/>
      </c>
      <c r="P89" s="283"/>
      <c r="Q89" s="284" t="str">
        <f t="shared" si="26"/>
        <v/>
      </c>
      <c r="U89" s="193">
        <f t="shared" si="20"/>
        <v>0</v>
      </c>
      <c r="V89" s="193">
        <f t="shared" si="21"/>
        <v>0</v>
      </c>
      <c r="W89" s="193">
        <f t="shared" si="22"/>
        <v>0</v>
      </c>
      <c r="X89" s="193">
        <f t="shared" si="23"/>
        <v>0</v>
      </c>
      <c r="Y89" s="193">
        <f t="shared" si="24"/>
        <v>0</v>
      </c>
      <c r="Z89" s="193"/>
      <c r="AA89" s="193">
        <f t="shared" si="27"/>
        <v>0</v>
      </c>
      <c r="AB89" s="193">
        <f t="shared" si="28"/>
        <v>5</v>
      </c>
      <c r="AC89" s="193">
        <f t="shared" si="29"/>
        <v>0</v>
      </c>
      <c r="AD89" s="193">
        <f t="shared" si="30"/>
        <v>0</v>
      </c>
    </row>
    <row r="90" spans="2:30" x14ac:dyDescent="0.25">
      <c r="B90" s="272"/>
      <c r="C90" s="273" t="str">
        <f>IF(H90="","",VLOOKUP(H90,Steuerung!$E$26:$G$49,3,FALSE))</f>
        <v/>
      </c>
      <c r="D90" s="274"/>
      <c r="E90" s="275" t="str">
        <f>IF(Stammdaten!$AE$29="2 - Vereinbarte Entgelte",IF(ISNUMBER(D90),IF(YEAR(D90)&lt;Stammdaten!$AE$28,1,IF(YEAR(D90)&gt;Stammdaten!$AE$28,12,MONTH(D90))),""),"")</f>
        <v/>
      </c>
      <c r="F90" s="274"/>
      <c r="G90" s="275" t="str">
        <f>IF(Stammdaten!$AE$29="1 - Vereinnahmte Entgelte",IF(ISNUMBER(F90),IF(YEAR(F90)&lt;Stammdaten!$AE$28,1,IF(YEAR(F90)&gt;Stammdaten!$AE$28,12,MONTH(F90))),""),"")</f>
        <v/>
      </c>
      <c r="H90" s="276"/>
      <c r="I90" s="277"/>
      <c r="J90" s="278"/>
      <c r="K90" s="292" t="str">
        <f t="shared" si="19"/>
        <v/>
      </c>
      <c r="L90" s="293" t="str">
        <f t="shared" si="25"/>
        <v/>
      </c>
      <c r="M90" s="306"/>
      <c r="N90" s="281">
        <f>+IF(Stammdaten!$AE$30="1 - Ja",I90,L90)</f>
        <v>0</v>
      </c>
      <c r="O90" s="282" t="str">
        <f>+IF(Stammdaten!$AE$30="1 - Ja",K90,0)</f>
        <v/>
      </c>
      <c r="P90" s="283"/>
      <c r="Q90" s="284" t="str">
        <f t="shared" si="26"/>
        <v/>
      </c>
      <c r="U90" s="193">
        <f t="shared" si="20"/>
        <v>0</v>
      </c>
      <c r="V90" s="193">
        <f t="shared" si="21"/>
        <v>0</v>
      </c>
      <c r="W90" s="193">
        <f t="shared" si="22"/>
        <v>0</v>
      </c>
      <c r="X90" s="193">
        <f t="shared" si="23"/>
        <v>0</v>
      </c>
      <c r="Y90" s="193">
        <f t="shared" si="24"/>
        <v>0</v>
      </c>
      <c r="Z90" s="193"/>
      <c r="AA90" s="193">
        <f t="shared" si="27"/>
        <v>0</v>
      </c>
      <c r="AB90" s="193">
        <f t="shared" si="28"/>
        <v>5</v>
      </c>
      <c r="AC90" s="193">
        <f t="shared" si="29"/>
        <v>0</v>
      </c>
      <c r="AD90" s="193">
        <f t="shared" si="30"/>
        <v>0</v>
      </c>
    </row>
    <row r="91" spans="2:30" x14ac:dyDescent="0.25">
      <c r="B91" s="272"/>
      <c r="C91" s="273" t="str">
        <f>IF(H91="","",VLOOKUP(H91,Steuerung!$E$26:$G$49,3,FALSE))</f>
        <v/>
      </c>
      <c r="D91" s="274"/>
      <c r="E91" s="275" t="str">
        <f>IF(Stammdaten!$AE$29="2 - Vereinbarte Entgelte",IF(ISNUMBER(D91),IF(YEAR(D91)&lt;Stammdaten!$AE$28,1,IF(YEAR(D91)&gt;Stammdaten!$AE$28,12,MONTH(D91))),""),"")</f>
        <v/>
      </c>
      <c r="F91" s="274"/>
      <c r="G91" s="275" t="str">
        <f>IF(Stammdaten!$AE$29="1 - Vereinnahmte Entgelte",IF(ISNUMBER(F91),IF(YEAR(F91)&lt;Stammdaten!$AE$28,1,IF(YEAR(F91)&gt;Stammdaten!$AE$28,12,MONTH(F91))),""),"")</f>
        <v/>
      </c>
      <c r="H91" s="276"/>
      <c r="I91" s="277"/>
      <c r="J91" s="278"/>
      <c r="K91" s="292" t="str">
        <f t="shared" si="19"/>
        <v/>
      </c>
      <c r="L91" s="293" t="str">
        <f t="shared" si="25"/>
        <v/>
      </c>
      <c r="M91" s="306"/>
      <c r="N91" s="281">
        <f>+IF(Stammdaten!$AE$30="1 - Ja",I91,L91)</f>
        <v>0</v>
      </c>
      <c r="O91" s="282" t="str">
        <f>+IF(Stammdaten!$AE$30="1 - Ja",K91,0)</f>
        <v/>
      </c>
      <c r="P91" s="283"/>
      <c r="Q91" s="284" t="str">
        <f t="shared" si="26"/>
        <v/>
      </c>
      <c r="U91" s="193">
        <f t="shared" si="20"/>
        <v>0</v>
      </c>
      <c r="V91" s="193">
        <f t="shared" si="21"/>
        <v>0</v>
      </c>
      <c r="W91" s="193">
        <f t="shared" si="22"/>
        <v>0</v>
      </c>
      <c r="X91" s="193">
        <f t="shared" si="23"/>
        <v>0</v>
      </c>
      <c r="Y91" s="193">
        <f t="shared" si="24"/>
        <v>0</v>
      </c>
      <c r="Z91" s="193"/>
      <c r="AA91" s="193">
        <f t="shared" si="27"/>
        <v>0</v>
      </c>
      <c r="AB91" s="193">
        <f t="shared" si="28"/>
        <v>5</v>
      </c>
      <c r="AC91" s="193">
        <f t="shared" si="29"/>
        <v>0</v>
      </c>
      <c r="AD91" s="193">
        <f t="shared" si="30"/>
        <v>0</v>
      </c>
    </row>
    <row r="92" spans="2:30" x14ac:dyDescent="0.25">
      <c r="B92" s="272"/>
      <c r="C92" s="273" t="str">
        <f>IF(H92="","",VLOOKUP(H92,Steuerung!$E$26:$G$49,3,FALSE))</f>
        <v/>
      </c>
      <c r="D92" s="274"/>
      <c r="E92" s="275" t="str">
        <f>IF(Stammdaten!$AE$29="2 - Vereinbarte Entgelte",IF(ISNUMBER(D92),IF(YEAR(D92)&lt;Stammdaten!$AE$28,1,IF(YEAR(D92)&gt;Stammdaten!$AE$28,12,MONTH(D92))),""),"")</f>
        <v/>
      </c>
      <c r="F92" s="274"/>
      <c r="G92" s="275" t="str">
        <f>IF(Stammdaten!$AE$29="1 - Vereinnahmte Entgelte",IF(ISNUMBER(F92),IF(YEAR(F92)&lt;Stammdaten!$AE$28,1,IF(YEAR(F92)&gt;Stammdaten!$AE$28,12,MONTH(F92))),""),"")</f>
        <v/>
      </c>
      <c r="H92" s="276"/>
      <c r="I92" s="277"/>
      <c r="J92" s="278"/>
      <c r="K92" s="292" t="str">
        <f t="shared" si="19"/>
        <v/>
      </c>
      <c r="L92" s="293" t="str">
        <f t="shared" si="25"/>
        <v/>
      </c>
      <c r="M92" s="306"/>
      <c r="N92" s="281">
        <f>+IF(Stammdaten!$AE$30="1 - Ja",I92,L92)</f>
        <v>0</v>
      </c>
      <c r="O92" s="282" t="str">
        <f>+IF(Stammdaten!$AE$30="1 - Ja",K92,0)</f>
        <v/>
      </c>
      <c r="P92" s="283"/>
      <c r="Q92" s="284" t="str">
        <f t="shared" si="26"/>
        <v/>
      </c>
      <c r="U92" s="193">
        <f t="shared" si="20"/>
        <v>0</v>
      </c>
      <c r="V92" s="193">
        <f t="shared" si="21"/>
        <v>0</v>
      </c>
      <c r="W92" s="193">
        <f t="shared" si="22"/>
        <v>0</v>
      </c>
      <c r="X92" s="193">
        <f t="shared" si="23"/>
        <v>0</v>
      </c>
      <c r="Y92" s="193">
        <f t="shared" si="24"/>
        <v>0</v>
      </c>
      <c r="Z92" s="193"/>
      <c r="AA92" s="193">
        <f t="shared" si="27"/>
        <v>0</v>
      </c>
      <c r="AB92" s="193">
        <f t="shared" si="28"/>
        <v>5</v>
      </c>
      <c r="AC92" s="193">
        <f t="shared" si="29"/>
        <v>0</v>
      </c>
      <c r="AD92" s="193">
        <f t="shared" si="30"/>
        <v>0</v>
      </c>
    </row>
    <row r="93" spans="2:30" x14ac:dyDescent="0.25">
      <c r="B93" s="272"/>
      <c r="C93" s="273" t="str">
        <f>IF(H93="","",VLOOKUP(H93,Steuerung!$E$26:$G$49,3,FALSE))</f>
        <v/>
      </c>
      <c r="D93" s="274"/>
      <c r="E93" s="275" t="str">
        <f>IF(Stammdaten!$AE$29="2 - Vereinbarte Entgelte",IF(ISNUMBER(D93),IF(YEAR(D93)&lt;Stammdaten!$AE$28,1,IF(YEAR(D93)&gt;Stammdaten!$AE$28,12,MONTH(D93))),""),"")</f>
        <v/>
      </c>
      <c r="F93" s="274"/>
      <c r="G93" s="275" t="str">
        <f>IF(Stammdaten!$AE$29="1 - Vereinnahmte Entgelte",IF(ISNUMBER(F93),IF(YEAR(F93)&lt;Stammdaten!$AE$28,1,IF(YEAR(F93)&gt;Stammdaten!$AE$28,12,MONTH(F93))),""),"")</f>
        <v/>
      </c>
      <c r="H93" s="276"/>
      <c r="I93" s="277"/>
      <c r="J93" s="278"/>
      <c r="K93" s="292" t="str">
        <f t="shared" si="19"/>
        <v/>
      </c>
      <c r="L93" s="293" t="str">
        <f t="shared" si="25"/>
        <v/>
      </c>
      <c r="M93" s="306"/>
      <c r="N93" s="281">
        <f>+IF(Stammdaten!$AE$30="1 - Ja",I93,L93)</f>
        <v>0</v>
      </c>
      <c r="O93" s="282" t="str">
        <f>+IF(Stammdaten!$AE$30="1 - Ja",K93,0)</f>
        <v/>
      </c>
      <c r="P93" s="283"/>
      <c r="Q93" s="284" t="str">
        <f t="shared" si="26"/>
        <v/>
      </c>
      <c r="U93" s="193">
        <f t="shared" si="20"/>
        <v>0</v>
      </c>
      <c r="V93" s="193">
        <f t="shared" si="21"/>
        <v>0</v>
      </c>
      <c r="W93" s="193">
        <f t="shared" si="22"/>
        <v>0</v>
      </c>
      <c r="X93" s="193">
        <f t="shared" si="23"/>
        <v>0</v>
      </c>
      <c r="Y93" s="193">
        <f t="shared" si="24"/>
        <v>0</v>
      </c>
      <c r="Z93" s="193"/>
      <c r="AA93" s="193">
        <f t="shared" si="27"/>
        <v>0</v>
      </c>
      <c r="AB93" s="193">
        <f t="shared" si="28"/>
        <v>5</v>
      </c>
      <c r="AC93" s="193">
        <f t="shared" si="29"/>
        <v>0</v>
      </c>
      <c r="AD93" s="193">
        <f t="shared" si="30"/>
        <v>0</v>
      </c>
    </row>
    <row r="94" spans="2:30" x14ac:dyDescent="0.25">
      <c r="B94" s="272"/>
      <c r="C94" s="273" t="str">
        <f>IF(H94="","",VLOOKUP(H94,Steuerung!$E$26:$G$49,3,FALSE))</f>
        <v/>
      </c>
      <c r="D94" s="274"/>
      <c r="E94" s="275" t="str">
        <f>IF(Stammdaten!$AE$29="2 - Vereinbarte Entgelte",IF(ISNUMBER(D94),IF(YEAR(D94)&lt;Stammdaten!$AE$28,1,IF(YEAR(D94)&gt;Stammdaten!$AE$28,12,MONTH(D94))),""),"")</f>
        <v/>
      </c>
      <c r="F94" s="274"/>
      <c r="G94" s="275" t="str">
        <f>IF(Stammdaten!$AE$29="1 - Vereinnahmte Entgelte",IF(ISNUMBER(F94),IF(YEAR(F94)&lt;Stammdaten!$AE$28,1,IF(YEAR(F94)&gt;Stammdaten!$AE$28,12,MONTH(F94))),""),"")</f>
        <v/>
      </c>
      <c r="H94" s="276"/>
      <c r="I94" s="277"/>
      <c r="J94" s="278"/>
      <c r="K94" s="292" t="str">
        <f t="shared" si="19"/>
        <v/>
      </c>
      <c r="L94" s="293" t="str">
        <f t="shared" si="25"/>
        <v/>
      </c>
      <c r="M94" s="306"/>
      <c r="N94" s="281">
        <f>+IF(Stammdaten!$AE$30="1 - Ja",I94,L94)</f>
        <v>0</v>
      </c>
      <c r="O94" s="282" t="str">
        <f>+IF(Stammdaten!$AE$30="1 - Ja",K94,0)</f>
        <v/>
      </c>
      <c r="P94" s="283"/>
      <c r="Q94" s="284" t="str">
        <f t="shared" si="26"/>
        <v/>
      </c>
      <c r="U94" s="193">
        <f t="shared" si="20"/>
        <v>0</v>
      </c>
      <c r="V94" s="193">
        <f t="shared" si="21"/>
        <v>0</v>
      </c>
      <c r="W94" s="193">
        <f t="shared" si="22"/>
        <v>0</v>
      </c>
      <c r="X94" s="193">
        <f t="shared" si="23"/>
        <v>0</v>
      </c>
      <c r="Y94" s="193">
        <f t="shared" si="24"/>
        <v>0</v>
      </c>
      <c r="Z94" s="193"/>
      <c r="AA94" s="193">
        <f t="shared" si="27"/>
        <v>0</v>
      </c>
      <c r="AB94" s="193">
        <f t="shared" si="28"/>
        <v>5</v>
      </c>
      <c r="AC94" s="193">
        <f t="shared" si="29"/>
        <v>0</v>
      </c>
      <c r="AD94" s="193">
        <f t="shared" si="30"/>
        <v>0</v>
      </c>
    </row>
    <row r="95" spans="2:30" x14ac:dyDescent="0.25">
      <c r="B95" s="272"/>
      <c r="C95" s="273" t="str">
        <f>IF(H95="","",VLOOKUP(H95,Steuerung!$E$26:$G$49,3,FALSE))</f>
        <v/>
      </c>
      <c r="D95" s="274"/>
      <c r="E95" s="275" t="str">
        <f>IF(Stammdaten!$AE$29="2 - Vereinbarte Entgelte",IF(ISNUMBER(D95),IF(YEAR(D95)&lt;Stammdaten!$AE$28,1,IF(YEAR(D95)&gt;Stammdaten!$AE$28,12,MONTH(D95))),""),"")</f>
        <v/>
      </c>
      <c r="F95" s="274"/>
      <c r="G95" s="275" t="str">
        <f>IF(Stammdaten!$AE$29="1 - Vereinnahmte Entgelte",IF(ISNUMBER(F95),IF(YEAR(F95)&lt;Stammdaten!$AE$28,1,IF(YEAR(F95)&gt;Stammdaten!$AE$28,12,MONTH(F95))),""),"")</f>
        <v/>
      </c>
      <c r="H95" s="276"/>
      <c r="I95" s="277"/>
      <c r="J95" s="278"/>
      <c r="K95" s="292" t="str">
        <f t="shared" si="19"/>
        <v/>
      </c>
      <c r="L95" s="293" t="str">
        <f t="shared" si="25"/>
        <v/>
      </c>
      <c r="M95" s="306"/>
      <c r="N95" s="281">
        <f>+IF(Stammdaten!$AE$30="1 - Ja",I95,L95)</f>
        <v>0</v>
      </c>
      <c r="O95" s="282" t="str">
        <f>+IF(Stammdaten!$AE$30="1 - Ja",K95,0)</f>
        <v/>
      </c>
      <c r="P95" s="283"/>
      <c r="Q95" s="284" t="str">
        <f t="shared" si="26"/>
        <v/>
      </c>
      <c r="U95" s="193">
        <f t="shared" si="20"/>
        <v>0</v>
      </c>
      <c r="V95" s="193">
        <f t="shared" si="21"/>
        <v>0</v>
      </c>
      <c r="W95" s="193">
        <f t="shared" si="22"/>
        <v>0</v>
      </c>
      <c r="X95" s="193">
        <f t="shared" si="23"/>
        <v>0</v>
      </c>
      <c r="Y95" s="193">
        <f t="shared" si="24"/>
        <v>0</v>
      </c>
      <c r="Z95" s="193"/>
      <c r="AA95" s="193">
        <f t="shared" si="27"/>
        <v>0</v>
      </c>
      <c r="AB95" s="193">
        <f t="shared" si="28"/>
        <v>5</v>
      </c>
      <c r="AC95" s="193">
        <f t="shared" si="29"/>
        <v>0</v>
      </c>
      <c r="AD95" s="193">
        <f t="shared" si="30"/>
        <v>0</v>
      </c>
    </row>
    <row r="96" spans="2:30" x14ac:dyDescent="0.25">
      <c r="B96" s="272"/>
      <c r="C96" s="273" t="str">
        <f>IF(H96="","",VLOOKUP(H96,Steuerung!$E$26:$G$49,3,FALSE))</f>
        <v/>
      </c>
      <c r="D96" s="274"/>
      <c r="E96" s="275" t="str">
        <f>IF(Stammdaten!$AE$29="2 - Vereinbarte Entgelte",IF(ISNUMBER(D96),IF(YEAR(D96)&lt;Stammdaten!$AE$28,1,IF(YEAR(D96)&gt;Stammdaten!$AE$28,12,MONTH(D96))),""),"")</f>
        <v/>
      </c>
      <c r="F96" s="274"/>
      <c r="G96" s="275" t="str">
        <f>IF(Stammdaten!$AE$29="1 - Vereinnahmte Entgelte",IF(ISNUMBER(F96),IF(YEAR(F96)&lt;Stammdaten!$AE$28,1,IF(YEAR(F96)&gt;Stammdaten!$AE$28,12,MONTH(F96))),""),"")</f>
        <v/>
      </c>
      <c r="H96" s="276"/>
      <c r="I96" s="277"/>
      <c r="J96" s="278"/>
      <c r="K96" s="292" t="str">
        <f t="shared" si="19"/>
        <v/>
      </c>
      <c r="L96" s="293" t="str">
        <f t="shared" si="25"/>
        <v/>
      </c>
      <c r="M96" s="306"/>
      <c r="N96" s="281">
        <f>+IF(Stammdaten!$AE$30="1 - Ja",I96,L96)</f>
        <v>0</v>
      </c>
      <c r="O96" s="282" t="str">
        <f>+IF(Stammdaten!$AE$30="1 - Ja",K96,0)</f>
        <v/>
      </c>
      <c r="P96" s="283"/>
      <c r="Q96" s="284" t="str">
        <f t="shared" si="26"/>
        <v/>
      </c>
      <c r="U96" s="193">
        <f t="shared" si="20"/>
        <v>0</v>
      </c>
      <c r="V96" s="193">
        <f t="shared" si="21"/>
        <v>0</v>
      </c>
      <c r="W96" s="193">
        <f t="shared" si="22"/>
        <v>0</v>
      </c>
      <c r="X96" s="193">
        <f t="shared" si="23"/>
        <v>0</v>
      </c>
      <c r="Y96" s="193">
        <f t="shared" si="24"/>
        <v>0</v>
      </c>
      <c r="Z96" s="193"/>
      <c r="AA96" s="193">
        <f t="shared" si="27"/>
        <v>0</v>
      </c>
      <c r="AB96" s="193">
        <f t="shared" si="28"/>
        <v>5</v>
      </c>
      <c r="AC96" s="193">
        <f t="shared" si="29"/>
        <v>0</v>
      </c>
      <c r="AD96" s="193">
        <f t="shared" si="30"/>
        <v>0</v>
      </c>
    </row>
    <row r="97" spans="2:30" x14ac:dyDescent="0.25">
      <c r="B97" s="272"/>
      <c r="C97" s="273" t="str">
        <f>IF(H97="","",VLOOKUP(H97,Steuerung!$E$26:$G$49,3,FALSE))</f>
        <v/>
      </c>
      <c r="D97" s="274"/>
      <c r="E97" s="275" t="str">
        <f>IF(Stammdaten!$AE$29="2 - Vereinbarte Entgelte",IF(ISNUMBER(D97),IF(YEAR(D97)&lt;Stammdaten!$AE$28,1,IF(YEAR(D97)&gt;Stammdaten!$AE$28,12,MONTH(D97))),""),"")</f>
        <v/>
      </c>
      <c r="F97" s="274"/>
      <c r="G97" s="275" t="str">
        <f>IF(Stammdaten!$AE$29="1 - Vereinnahmte Entgelte",IF(ISNUMBER(F97),IF(YEAR(F97)&lt;Stammdaten!$AE$28,1,IF(YEAR(F97)&gt;Stammdaten!$AE$28,12,MONTH(F97))),""),"")</f>
        <v/>
      </c>
      <c r="H97" s="276"/>
      <c r="I97" s="277"/>
      <c r="J97" s="278"/>
      <c r="K97" s="292" t="str">
        <f t="shared" si="19"/>
        <v/>
      </c>
      <c r="L97" s="293" t="str">
        <f t="shared" si="25"/>
        <v/>
      </c>
      <c r="M97" s="306"/>
      <c r="N97" s="281">
        <f>+IF(Stammdaten!$AE$30="1 - Ja",I97,L97)</f>
        <v>0</v>
      </c>
      <c r="O97" s="282" t="str">
        <f>+IF(Stammdaten!$AE$30="1 - Ja",K97,0)</f>
        <v/>
      </c>
      <c r="P97" s="283"/>
      <c r="Q97" s="284" t="str">
        <f t="shared" si="26"/>
        <v/>
      </c>
      <c r="U97" s="193">
        <f t="shared" si="20"/>
        <v>0</v>
      </c>
      <c r="V97" s="193">
        <f t="shared" si="21"/>
        <v>0</v>
      </c>
      <c r="W97" s="193">
        <f t="shared" si="22"/>
        <v>0</v>
      </c>
      <c r="X97" s="193">
        <f t="shared" si="23"/>
        <v>0</v>
      </c>
      <c r="Y97" s="193">
        <f t="shared" si="24"/>
        <v>0</v>
      </c>
      <c r="Z97" s="193"/>
      <c r="AA97" s="193">
        <f t="shared" si="27"/>
        <v>0</v>
      </c>
      <c r="AB97" s="193">
        <f t="shared" si="28"/>
        <v>5</v>
      </c>
      <c r="AC97" s="193">
        <f t="shared" si="29"/>
        <v>0</v>
      </c>
      <c r="AD97" s="193">
        <f t="shared" si="30"/>
        <v>0</v>
      </c>
    </row>
    <row r="98" spans="2:30" x14ac:dyDescent="0.25">
      <c r="B98" s="272"/>
      <c r="C98" s="273" t="str">
        <f>IF(H98="","",VLOOKUP(H98,Steuerung!$E$26:$G$49,3,FALSE))</f>
        <v/>
      </c>
      <c r="D98" s="274"/>
      <c r="E98" s="275" t="str">
        <f>IF(Stammdaten!$AE$29="2 - Vereinbarte Entgelte",IF(ISNUMBER(D98),IF(YEAR(D98)&lt;Stammdaten!$AE$28,1,IF(YEAR(D98)&gt;Stammdaten!$AE$28,12,MONTH(D98))),""),"")</f>
        <v/>
      </c>
      <c r="F98" s="274"/>
      <c r="G98" s="275" t="str">
        <f>IF(Stammdaten!$AE$29="1 - Vereinnahmte Entgelte",IF(ISNUMBER(F98),IF(YEAR(F98)&lt;Stammdaten!$AE$28,1,IF(YEAR(F98)&gt;Stammdaten!$AE$28,12,MONTH(F98))),""),"")</f>
        <v/>
      </c>
      <c r="H98" s="276"/>
      <c r="I98" s="277"/>
      <c r="J98" s="278"/>
      <c r="K98" s="292" t="str">
        <f t="shared" si="19"/>
        <v/>
      </c>
      <c r="L98" s="293" t="str">
        <f t="shared" si="25"/>
        <v/>
      </c>
      <c r="M98" s="306"/>
      <c r="N98" s="281">
        <f>+IF(Stammdaten!$AE$30="1 - Ja",I98,L98)</f>
        <v>0</v>
      </c>
      <c r="O98" s="282" t="str">
        <f>+IF(Stammdaten!$AE$30="1 - Ja",K98,0)</f>
        <v/>
      </c>
      <c r="P98" s="283"/>
      <c r="Q98" s="284" t="str">
        <f t="shared" si="26"/>
        <v/>
      </c>
      <c r="U98" s="193">
        <f t="shared" si="20"/>
        <v>0</v>
      </c>
      <c r="V98" s="193">
        <f t="shared" si="21"/>
        <v>0</v>
      </c>
      <c r="W98" s="193">
        <f t="shared" si="22"/>
        <v>0</v>
      </c>
      <c r="X98" s="193">
        <f t="shared" si="23"/>
        <v>0</v>
      </c>
      <c r="Y98" s="193">
        <f t="shared" si="24"/>
        <v>0</v>
      </c>
      <c r="Z98" s="193"/>
      <c r="AA98" s="193">
        <f t="shared" si="27"/>
        <v>0</v>
      </c>
      <c r="AB98" s="193">
        <f t="shared" si="28"/>
        <v>5</v>
      </c>
      <c r="AC98" s="193">
        <f t="shared" si="29"/>
        <v>0</v>
      </c>
      <c r="AD98" s="193">
        <f t="shared" si="30"/>
        <v>0</v>
      </c>
    </row>
    <row r="99" spans="2:30" x14ac:dyDescent="0.25">
      <c r="B99" s="272"/>
      <c r="C99" s="273" t="str">
        <f>IF(H99="","",VLOOKUP(H99,Steuerung!$E$26:$G$49,3,FALSE))</f>
        <v/>
      </c>
      <c r="D99" s="274"/>
      <c r="E99" s="275" t="str">
        <f>IF(Stammdaten!$AE$29="2 - Vereinbarte Entgelte",IF(ISNUMBER(D99),IF(YEAR(D99)&lt;Stammdaten!$AE$28,1,IF(YEAR(D99)&gt;Stammdaten!$AE$28,12,MONTH(D99))),""),"")</f>
        <v/>
      </c>
      <c r="F99" s="274"/>
      <c r="G99" s="275" t="str">
        <f>IF(Stammdaten!$AE$29="1 - Vereinnahmte Entgelte",IF(ISNUMBER(F99),IF(YEAR(F99)&lt;Stammdaten!$AE$28,1,IF(YEAR(F99)&gt;Stammdaten!$AE$28,12,MONTH(F99))),""),"")</f>
        <v/>
      </c>
      <c r="H99" s="276"/>
      <c r="I99" s="277"/>
      <c r="J99" s="278"/>
      <c r="K99" s="292" t="str">
        <f t="shared" si="19"/>
        <v/>
      </c>
      <c r="L99" s="293" t="str">
        <f t="shared" si="25"/>
        <v/>
      </c>
      <c r="M99" s="306"/>
      <c r="N99" s="281">
        <f>+IF(Stammdaten!$AE$30="1 - Ja",I99,L99)</f>
        <v>0</v>
      </c>
      <c r="O99" s="282" t="str">
        <f>+IF(Stammdaten!$AE$30="1 - Ja",K99,0)</f>
        <v/>
      </c>
      <c r="P99" s="283"/>
      <c r="Q99" s="284" t="str">
        <f t="shared" si="26"/>
        <v/>
      </c>
      <c r="U99" s="193">
        <f t="shared" si="20"/>
        <v>0</v>
      </c>
      <c r="V99" s="193">
        <f t="shared" si="21"/>
        <v>0</v>
      </c>
      <c r="W99" s="193">
        <f t="shared" si="22"/>
        <v>0</v>
      </c>
      <c r="X99" s="193">
        <f t="shared" si="23"/>
        <v>0</v>
      </c>
      <c r="Y99" s="193">
        <f t="shared" si="24"/>
        <v>0</v>
      </c>
      <c r="Z99" s="193"/>
      <c r="AA99" s="193">
        <f t="shared" si="27"/>
        <v>0</v>
      </c>
      <c r="AB99" s="193">
        <f t="shared" si="28"/>
        <v>5</v>
      </c>
      <c r="AC99" s="193">
        <f t="shared" si="29"/>
        <v>0</v>
      </c>
      <c r="AD99" s="193">
        <f t="shared" si="30"/>
        <v>0</v>
      </c>
    </row>
    <row r="100" spans="2:30" x14ac:dyDescent="0.25">
      <c r="B100" s="272"/>
      <c r="C100" s="273" t="str">
        <f>IF(H100="","",VLOOKUP(H100,Steuerung!$E$26:$G$49,3,FALSE))</f>
        <v/>
      </c>
      <c r="D100" s="274"/>
      <c r="E100" s="275" t="str">
        <f>IF(Stammdaten!$AE$29="2 - Vereinbarte Entgelte",IF(ISNUMBER(D100),IF(YEAR(D100)&lt;Stammdaten!$AE$28,1,IF(YEAR(D100)&gt;Stammdaten!$AE$28,12,MONTH(D100))),""),"")</f>
        <v/>
      </c>
      <c r="F100" s="274"/>
      <c r="G100" s="275" t="str">
        <f>IF(Stammdaten!$AE$29="1 - Vereinnahmte Entgelte",IF(ISNUMBER(F100),IF(YEAR(F100)&lt;Stammdaten!$AE$28,1,IF(YEAR(F100)&gt;Stammdaten!$AE$28,12,MONTH(F100))),""),"")</f>
        <v/>
      </c>
      <c r="H100" s="276"/>
      <c r="I100" s="277"/>
      <c r="J100" s="278"/>
      <c r="K100" s="292" t="str">
        <f t="shared" si="19"/>
        <v/>
      </c>
      <c r="L100" s="293" t="str">
        <f t="shared" si="25"/>
        <v/>
      </c>
      <c r="M100" s="306"/>
      <c r="N100" s="281">
        <f>+IF(Stammdaten!$AE$30="1 - Ja",I100,L100)</f>
        <v>0</v>
      </c>
      <c r="O100" s="282" t="str">
        <f>+IF(Stammdaten!$AE$30="1 - Ja",K100,0)</f>
        <v/>
      </c>
      <c r="P100" s="283"/>
      <c r="Q100" s="284" t="str">
        <f t="shared" si="26"/>
        <v/>
      </c>
      <c r="U100" s="193">
        <f t="shared" si="20"/>
        <v>0</v>
      </c>
      <c r="V100" s="193">
        <f t="shared" si="21"/>
        <v>0</v>
      </c>
      <c r="W100" s="193">
        <f t="shared" si="22"/>
        <v>0</v>
      </c>
      <c r="X100" s="193">
        <f t="shared" si="23"/>
        <v>0</v>
      </c>
      <c r="Y100" s="193">
        <f t="shared" si="24"/>
        <v>0</v>
      </c>
      <c r="Z100" s="193"/>
      <c r="AA100" s="193">
        <f t="shared" si="27"/>
        <v>0</v>
      </c>
      <c r="AB100" s="193">
        <f t="shared" si="28"/>
        <v>5</v>
      </c>
      <c r="AC100" s="193">
        <f t="shared" si="29"/>
        <v>0</v>
      </c>
      <c r="AD100" s="193">
        <f t="shared" si="30"/>
        <v>0</v>
      </c>
    </row>
    <row r="101" spans="2:30" x14ac:dyDescent="0.25">
      <c r="B101" s="272"/>
      <c r="C101" s="273" t="str">
        <f>IF(H101="","",VLOOKUP(H101,Steuerung!$E$26:$G$49,3,FALSE))</f>
        <v/>
      </c>
      <c r="D101" s="274"/>
      <c r="E101" s="275" t="str">
        <f>IF(Stammdaten!$AE$29="2 - Vereinbarte Entgelte",IF(ISNUMBER(D101),IF(YEAR(D101)&lt;Stammdaten!$AE$28,1,IF(YEAR(D101)&gt;Stammdaten!$AE$28,12,MONTH(D101))),""),"")</f>
        <v/>
      </c>
      <c r="F101" s="274"/>
      <c r="G101" s="275" t="str">
        <f>IF(Stammdaten!$AE$29="1 - Vereinnahmte Entgelte",IF(ISNUMBER(F101),IF(YEAR(F101)&lt;Stammdaten!$AE$28,1,IF(YEAR(F101)&gt;Stammdaten!$AE$28,12,MONTH(F101))),""),"")</f>
        <v/>
      </c>
      <c r="H101" s="276"/>
      <c r="I101" s="277"/>
      <c r="J101" s="278"/>
      <c r="K101" s="292" t="str">
        <f t="shared" ref="K101:K132" si="31">+IF(AND(ISNUMBER(I101),ISNUMBER(J101)),ROUND(I101*J101,2),"")</f>
        <v/>
      </c>
      <c r="L101" s="293" t="str">
        <f t="shared" si="25"/>
        <v/>
      </c>
      <c r="M101" s="306"/>
      <c r="N101" s="281">
        <f>+IF(Stammdaten!$AE$30="1 - Ja",I101,L101)</f>
        <v>0</v>
      </c>
      <c r="O101" s="282" t="str">
        <f>+IF(Stammdaten!$AE$30="1 - Ja",K101,0)</f>
        <v/>
      </c>
      <c r="P101" s="283"/>
      <c r="Q101" s="284" t="str">
        <f t="shared" si="26"/>
        <v/>
      </c>
      <c r="U101" s="193">
        <f t="shared" ref="U101:U132" si="32">+IF(B101="",0,1)</f>
        <v>0</v>
      </c>
      <c r="V101" s="193">
        <f t="shared" ref="V101:V132" si="33">+IF(ISNUMBER(D101),1,0)</f>
        <v>0</v>
      </c>
      <c r="W101" s="193">
        <f t="shared" ref="W101:W132" si="34">+IF(H101="",0,1)</f>
        <v>0</v>
      </c>
      <c r="X101" s="193">
        <f t="shared" ref="X101:X132" si="35">+IF(ISNUMBER(L101),1,0)</f>
        <v>0</v>
      </c>
      <c r="Y101" s="193">
        <f t="shared" ref="Y101:Y132" si="36">+IF(ISNUMBER(F101),1,0)</f>
        <v>0</v>
      </c>
      <c r="Z101" s="193"/>
      <c r="AA101" s="193">
        <f t="shared" si="27"/>
        <v>0</v>
      </c>
      <c r="AB101" s="193">
        <f t="shared" si="28"/>
        <v>5</v>
      </c>
      <c r="AC101" s="193">
        <f t="shared" si="29"/>
        <v>0</v>
      </c>
      <c r="AD101" s="193">
        <f t="shared" si="30"/>
        <v>0</v>
      </c>
    </row>
    <row r="102" spans="2:30" x14ac:dyDescent="0.25">
      <c r="B102" s="272"/>
      <c r="C102" s="273" t="str">
        <f>IF(H102="","",VLOOKUP(H102,Steuerung!$E$26:$G$49,3,FALSE))</f>
        <v/>
      </c>
      <c r="D102" s="274"/>
      <c r="E102" s="275" t="str">
        <f>IF(Stammdaten!$AE$29="2 - Vereinbarte Entgelte",IF(ISNUMBER(D102),IF(YEAR(D102)&lt;Stammdaten!$AE$28,1,IF(YEAR(D102)&gt;Stammdaten!$AE$28,12,MONTH(D102))),""),"")</f>
        <v/>
      </c>
      <c r="F102" s="274"/>
      <c r="G102" s="275" t="str">
        <f>IF(Stammdaten!$AE$29="1 - Vereinnahmte Entgelte",IF(ISNUMBER(F102),IF(YEAR(F102)&lt;Stammdaten!$AE$28,1,IF(YEAR(F102)&gt;Stammdaten!$AE$28,12,MONTH(F102))),""),"")</f>
        <v/>
      </c>
      <c r="H102" s="276"/>
      <c r="I102" s="277"/>
      <c r="J102" s="278"/>
      <c r="K102" s="292" t="str">
        <f t="shared" si="31"/>
        <v/>
      </c>
      <c r="L102" s="293" t="str">
        <f t="shared" si="25"/>
        <v/>
      </c>
      <c r="M102" s="306"/>
      <c r="N102" s="281">
        <f>+IF(Stammdaten!$AE$30="1 - Ja",I102,L102)</f>
        <v>0</v>
      </c>
      <c r="O102" s="282" t="str">
        <f>+IF(Stammdaten!$AE$30="1 - Ja",K102,0)</f>
        <v/>
      </c>
      <c r="P102" s="283"/>
      <c r="Q102" s="284" t="str">
        <f t="shared" si="26"/>
        <v/>
      </c>
      <c r="U102" s="193">
        <f t="shared" si="32"/>
        <v>0</v>
      </c>
      <c r="V102" s="193">
        <f t="shared" si="33"/>
        <v>0</v>
      </c>
      <c r="W102" s="193">
        <f t="shared" si="34"/>
        <v>0</v>
      </c>
      <c r="X102" s="193">
        <f t="shared" si="35"/>
        <v>0</v>
      </c>
      <c r="Y102" s="193">
        <f t="shared" si="36"/>
        <v>0</v>
      </c>
      <c r="Z102" s="193"/>
      <c r="AA102" s="193">
        <f t="shared" si="27"/>
        <v>0</v>
      </c>
      <c r="AB102" s="193">
        <f t="shared" si="28"/>
        <v>5</v>
      </c>
      <c r="AC102" s="193">
        <f t="shared" si="29"/>
        <v>0</v>
      </c>
      <c r="AD102" s="193">
        <f t="shared" si="30"/>
        <v>0</v>
      </c>
    </row>
    <row r="103" spans="2:30" x14ac:dyDescent="0.25">
      <c r="B103" s="272"/>
      <c r="C103" s="273" t="str">
        <f>IF(H103="","",VLOOKUP(H103,Steuerung!$E$26:$G$49,3,FALSE))</f>
        <v/>
      </c>
      <c r="D103" s="274"/>
      <c r="E103" s="275" t="str">
        <f>IF(Stammdaten!$AE$29="2 - Vereinbarte Entgelte",IF(ISNUMBER(D103),IF(YEAR(D103)&lt;Stammdaten!$AE$28,1,IF(YEAR(D103)&gt;Stammdaten!$AE$28,12,MONTH(D103))),""),"")</f>
        <v/>
      </c>
      <c r="F103" s="274"/>
      <c r="G103" s="275" t="str">
        <f>IF(Stammdaten!$AE$29="1 - Vereinnahmte Entgelte",IF(ISNUMBER(F103),IF(YEAR(F103)&lt;Stammdaten!$AE$28,1,IF(YEAR(F103)&gt;Stammdaten!$AE$28,12,MONTH(F103))),""),"")</f>
        <v/>
      </c>
      <c r="H103" s="276"/>
      <c r="I103" s="277"/>
      <c r="J103" s="278"/>
      <c r="K103" s="292" t="str">
        <f t="shared" si="31"/>
        <v/>
      </c>
      <c r="L103" s="293" t="str">
        <f t="shared" si="25"/>
        <v/>
      </c>
      <c r="M103" s="306"/>
      <c r="N103" s="281">
        <f>+IF(Stammdaten!$AE$30="1 - Ja",I103,L103)</f>
        <v>0</v>
      </c>
      <c r="O103" s="282" t="str">
        <f>+IF(Stammdaten!$AE$30="1 - Ja",K103,0)</f>
        <v/>
      </c>
      <c r="P103" s="283"/>
      <c r="Q103" s="284" t="str">
        <f t="shared" si="26"/>
        <v/>
      </c>
      <c r="U103" s="193">
        <f t="shared" si="32"/>
        <v>0</v>
      </c>
      <c r="V103" s="193">
        <f t="shared" si="33"/>
        <v>0</v>
      </c>
      <c r="W103" s="193">
        <f t="shared" si="34"/>
        <v>0</v>
      </c>
      <c r="X103" s="193">
        <f t="shared" si="35"/>
        <v>0</v>
      </c>
      <c r="Y103" s="193">
        <f t="shared" si="36"/>
        <v>0</v>
      </c>
      <c r="Z103" s="193"/>
      <c r="AA103" s="193">
        <f t="shared" si="27"/>
        <v>0</v>
      </c>
      <c r="AB103" s="193">
        <f t="shared" si="28"/>
        <v>5</v>
      </c>
      <c r="AC103" s="193">
        <f t="shared" si="29"/>
        <v>0</v>
      </c>
      <c r="AD103" s="193">
        <f t="shared" si="30"/>
        <v>0</v>
      </c>
    </row>
    <row r="104" spans="2:30" x14ac:dyDescent="0.25">
      <c r="B104" s="272"/>
      <c r="C104" s="273" t="str">
        <f>IF(H104="","",VLOOKUP(H104,Steuerung!$E$26:$G$49,3,FALSE))</f>
        <v/>
      </c>
      <c r="D104" s="274"/>
      <c r="E104" s="275" t="str">
        <f>IF(Stammdaten!$AE$29="2 - Vereinbarte Entgelte",IF(ISNUMBER(D104),IF(YEAR(D104)&lt;Stammdaten!$AE$28,1,IF(YEAR(D104)&gt;Stammdaten!$AE$28,12,MONTH(D104))),""),"")</f>
        <v/>
      </c>
      <c r="F104" s="274"/>
      <c r="G104" s="275" t="str">
        <f>IF(Stammdaten!$AE$29="1 - Vereinnahmte Entgelte",IF(ISNUMBER(F104),IF(YEAR(F104)&lt;Stammdaten!$AE$28,1,IF(YEAR(F104)&gt;Stammdaten!$AE$28,12,MONTH(F104))),""),"")</f>
        <v/>
      </c>
      <c r="H104" s="276"/>
      <c r="I104" s="277"/>
      <c r="J104" s="278"/>
      <c r="K104" s="292" t="str">
        <f t="shared" si="31"/>
        <v/>
      </c>
      <c r="L104" s="293" t="str">
        <f t="shared" si="25"/>
        <v/>
      </c>
      <c r="M104" s="306"/>
      <c r="N104" s="281">
        <f>+IF(Stammdaten!$AE$30="1 - Ja",I104,L104)</f>
        <v>0</v>
      </c>
      <c r="O104" s="282" t="str">
        <f>+IF(Stammdaten!$AE$30="1 - Ja",K104,0)</f>
        <v/>
      </c>
      <c r="P104" s="283"/>
      <c r="Q104" s="284" t="str">
        <f t="shared" si="26"/>
        <v/>
      </c>
      <c r="U104" s="193">
        <f t="shared" si="32"/>
        <v>0</v>
      </c>
      <c r="V104" s="193">
        <f t="shared" si="33"/>
        <v>0</v>
      </c>
      <c r="W104" s="193">
        <f t="shared" si="34"/>
        <v>0</v>
      </c>
      <c r="X104" s="193">
        <f t="shared" si="35"/>
        <v>0</v>
      </c>
      <c r="Y104" s="193">
        <f t="shared" si="36"/>
        <v>0</v>
      </c>
      <c r="Z104" s="193"/>
      <c r="AA104" s="193">
        <f t="shared" si="27"/>
        <v>0</v>
      </c>
      <c r="AB104" s="193">
        <f t="shared" si="28"/>
        <v>5</v>
      </c>
      <c r="AC104" s="193">
        <f t="shared" si="29"/>
        <v>0</v>
      </c>
      <c r="AD104" s="193">
        <f t="shared" si="30"/>
        <v>0</v>
      </c>
    </row>
    <row r="105" spans="2:30" x14ac:dyDescent="0.25">
      <c r="B105" s="272"/>
      <c r="C105" s="273" t="str">
        <f>IF(H105="","",VLOOKUP(H105,Steuerung!$E$26:$G$49,3,FALSE))</f>
        <v/>
      </c>
      <c r="D105" s="274"/>
      <c r="E105" s="275" t="str">
        <f>IF(Stammdaten!$AE$29="2 - Vereinbarte Entgelte",IF(ISNUMBER(D105),IF(YEAR(D105)&lt;Stammdaten!$AE$28,1,IF(YEAR(D105)&gt;Stammdaten!$AE$28,12,MONTH(D105))),""),"")</f>
        <v/>
      </c>
      <c r="F105" s="274"/>
      <c r="G105" s="275" t="str">
        <f>IF(Stammdaten!$AE$29="1 - Vereinnahmte Entgelte",IF(ISNUMBER(F105),IF(YEAR(F105)&lt;Stammdaten!$AE$28,1,IF(YEAR(F105)&gt;Stammdaten!$AE$28,12,MONTH(F105))),""),"")</f>
        <v/>
      </c>
      <c r="H105" s="276"/>
      <c r="I105" s="277"/>
      <c r="J105" s="278"/>
      <c r="K105" s="292" t="str">
        <f t="shared" si="31"/>
        <v/>
      </c>
      <c r="L105" s="293" t="str">
        <f t="shared" si="25"/>
        <v/>
      </c>
      <c r="M105" s="306"/>
      <c r="N105" s="281">
        <f>+IF(Stammdaten!$AE$30="1 - Ja",I105,L105)</f>
        <v>0</v>
      </c>
      <c r="O105" s="282" t="str">
        <f>+IF(Stammdaten!$AE$30="1 - Ja",K105,0)</f>
        <v/>
      </c>
      <c r="P105" s="283"/>
      <c r="Q105" s="284" t="str">
        <f t="shared" si="26"/>
        <v/>
      </c>
      <c r="U105" s="193">
        <f t="shared" si="32"/>
        <v>0</v>
      </c>
      <c r="V105" s="193">
        <f t="shared" si="33"/>
        <v>0</v>
      </c>
      <c r="W105" s="193">
        <f t="shared" si="34"/>
        <v>0</v>
      </c>
      <c r="X105" s="193">
        <f t="shared" si="35"/>
        <v>0</v>
      </c>
      <c r="Y105" s="193">
        <f t="shared" si="36"/>
        <v>0</v>
      </c>
      <c r="Z105" s="193"/>
      <c r="AA105" s="193">
        <f t="shared" si="27"/>
        <v>0</v>
      </c>
      <c r="AB105" s="193">
        <f t="shared" si="28"/>
        <v>5</v>
      </c>
      <c r="AC105" s="193">
        <f t="shared" si="29"/>
        <v>0</v>
      </c>
      <c r="AD105" s="193">
        <f t="shared" si="30"/>
        <v>0</v>
      </c>
    </row>
    <row r="106" spans="2:30" x14ac:dyDescent="0.25">
      <c r="B106" s="272"/>
      <c r="C106" s="273" t="str">
        <f>IF(H106="","",VLOOKUP(H106,Steuerung!$E$26:$G$49,3,FALSE))</f>
        <v/>
      </c>
      <c r="D106" s="274"/>
      <c r="E106" s="275" t="str">
        <f>IF(Stammdaten!$AE$29="2 - Vereinbarte Entgelte",IF(ISNUMBER(D106),IF(YEAR(D106)&lt;Stammdaten!$AE$28,1,IF(YEAR(D106)&gt;Stammdaten!$AE$28,12,MONTH(D106))),""),"")</f>
        <v/>
      </c>
      <c r="F106" s="274"/>
      <c r="G106" s="275" t="str">
        <f>IF(Stammdaten!$AE$29="1 - Vereinnahmte Entgelte",IF(ISNUMBER(F106),IF(YEAR(F106)&lt;Stammdaten!$AE$28,1,IF(YEAR(F106)&gt;Stammdaten!$AE$28,12,MONTH(F106))),""),"")</f>
        <v/>
      </c>
      <c r="H106" s="276"/>
      <c r="I106" s="277"/>
      <c r="J106" s="278"/>
      <c r="K106" s="292" t="str">
        <f t="shared" si="31"/>
        <v/>
      </c>
      <c r="L106" s="293" t="str">
        <f t="shared" si="25"/>
        <v/>
      </c>
      <c r="M106" s="306"/>
      <c r="N106" s="281">
        <f>+IF(Stammdaten!$AE$30="1 - Ja",I106,L106)</f>
        <v>0</v>
      </c>
      <c r="O106" s="282" t="str">
        <f>+IF(Stammdaten!$AE$30="1 - Ja",K106,0)</f>
        <v/>
      </c>
      <c r="P106" s="283"/>
      <c r="Q106" s="284" t="str">
        <f t="shared" si="26"/>
        <v/>
      </c>
      <c r="U106" s="193">
        <f t="shared" si="32"/>
        <v>0</v>
      </c>
      <c r="V106" s="193">
        <f t="shared" si="33"/>
        <v>0</v>
      </c>
      <c r="W106" s="193">
        <f t="shared" si="34"/>
        <v>0</v>
      </c>
      <c r="X106" s="193">
        <f t="shared" si="35"/>
        <v>0</v>
      </c>
      <c r="Y106" s="193">
        <f t="shared" si="36"/>
        <v>0</v>
      </c>
      <c r="Z106" s="193"/>
      <c r="AA106" s="193">
        <f t="shared" si="27"/>
        <v>0</v>
      </c>
      <c r="AB106" s="193">
        <f t="shared" si="28"/>
        <v>5</v>
      </c>
      <c r="AC106" s="193">
        <f t="shared" si="29"/>
        <v>0</v>
      </c>
      <c r="AD106" s="193">
        <f t="shared" si="30"/>
        <v>0</v>
      </c>
    </row>
    <row r="107" spans="2:30" x14ac:dyDescent="0.25">
      <c r="B107" s="272"/>
      <c r="C107" s="273" t="str">
        <f>IF(H107="","",VLOOKUP(H107,Steuerung!$E$26:$G$49,3,FALSE))</f>
        <v/>
      </c>
      <c r="D107" s="274"/>
      <c r="E107" s="275" t="str">
        <f>IF(Stammdaten!$AE$29="2 - Vereinbarte Entgelte",IF(ISNUMBER(D107),IF(YEAR(D107)&lt;Stammdaten!$AE$28,1,IF(YEAR(D107)&gt;Stammdaten!$AE$28,12,MONTH(D107))),""),"")</f>
        <v/>
      </c>
      <c r="F107" s="274"/>
      <c r="G107" s="275" t="str">
        <f>IF(Stammdaten!$AE$29="1 - Vereinnahmte Entgelte",IF(ISNUMBER(F107),IF(YEAR(F107)&lt;Stammdaten!$AE$28,1,IF(YEAR(F107)&gt;Stammdaten!$AE$28,12,MONTH(F107))),""),"")</f>
        <v/>
      </c>
      <c r="H107" s="276"/>
      <c r="I107" s="277"/>
      <c r="J107" s="278"/>
      <c r="K107" s="292" t="str">
        <f t="shared" si="31"/>
        <v/>
      </c>
      <c r="L107" s="293" t="str">
        <f t="shared" si="25"/>
        <v/>
      </c>
      <c r="M107" s="306"/>
      <c r="N107" s="281">
        <f>+IF(Stammdaten!$AE$30="1 - Ja",I107,L107)</f>
        <v>0</v>
      </c>
      <c r="O107" s="282" t="str">
        <f>+IF(Stammdaten!$AE$30="1 - Ja",K107,0)</f>
        <v/>
      </c>
      <c r="P107" s="283"/>
      <c r="Q107" s="284" t="str">
        <f t="shared" si="26"/>
        <v/>
      </c>
      <c r="U107" s="193">
        <f t="shared" si="32"/>
        <v>0</v>
      </c>
      <c r="V107" s="193">
        <f t="shared" si="33"/>
        <v>0</v>
      </c>
      <c r="W107" s="193">
        <f t="shared" si="34"/>
        <v>0</v>
      </c>
      <c r="X107" s="193">
        <f t="shared" si="35"/>
        <v>0</v>
      </c>
      <c r="Y107" s="193">
        <f t="shared" si="36"/>
        <v>0</v>
      </c>
      <c r="Z107" s="193"/>
      <c r="AA107" s="193">
        <f t="shared" si="27"/>
        <v>0</v>
      </c>
      <c r="AB107" s="193">
        <f t="shared" si="28"/>
        <v>5</v>
      </c>
      <c r="AC107" s="193">
        <f t="shared" si="29"/>
        <v>0</v>
      </c>
      <c r="AD107" s="193">
        <f t="shared" si="30"/>
        <v>0</v>
      </c>
    </row>
    <row r="108" spans="2:30" x14ac:dyDescent="0.25">
      <c r="B108" s="272"/>
      <c r="C108" s="273" t="str">
        <f>IF(H108="","",VLOOKUP(H108,Steuerung!$E$26:$G$49,3,FALSE))</f>
        <v/>
      </c>
      <c r="D108" s="274"/>
      <c r="E108" s="275" t="str">
        <f>IF(Stammdaten!$AE$29="2 - Vereinbarte Entgelte",IF(ISNUMBER(D108),IF(YEAR(D108)&lt;Stammdaten!$AE$28,1,IF(YEAR(D108)&gt;Stammdaten!$AE$28,12,MONTH(D108))),""),"")</f>
        <v/>
      </c>
      <c r="F108" s="274"/>
      <c r="G108" s="275" t="str">
        <f>IF(Stammdaten!$AE$29="1 - Vereinnahmte Entgelte",IF(ISNUMBER(F108),IF(YEAR(F108)&lt;Stammdaten!$AE$28,1,IF(YEAR(F108)&gt;Stammdaten!$AE$28,12,MONTH(F108))),""),"")</f>
        <v/>
      </c>
      <c r="H108" s="276"/>
      <c r="I108" s="277"/>
      <c r="J108" s="278"/>
      <c r="K108" s="292" t="str">
        <f t="shared" si="31"/>
        <v/>
      </c>
      <c r="L108" s="293" t="str">
        <f t="shared" si="25"/>
        <v/>
      </c>
      <c r="M108" s="306"/>
      <c r="N108" s="281">
        <f>+IF(Stammdaten!$AE$30="1 - Ja",I108,L108)</f>
        <v>0</v>
      </c>
      <c r="O108" s="282" t="str">
        <f>+IF(Stammdaten!$AE$30="1 - Ja",K108,0)</f>
        <v/>
      </c>
      <c r="P108" s="283"/>
      <c r="Q108" s="284" t="str">
        <f t="shared" si="26"/>
        <v/>
      </c>
      <c r="U108" s="193">
        <f t="shared" si="32"/>
        <v>0</v>
      </c>
      <c r="V108" s="193">
        <f t="shared" si="33"/>
        <v>0</v>
      </c>
      <c r="W108" s="193">
        <f t="shared" si="34"/>
        <v>0</v>
      </c>
      <c r="X108" s="193">
        <f t="shared" si="35"/>
        <v>0</v>
      </c>
      <c r="Y108" s="193">
        <f t="shared" si="36"/>
        <v>0</v>
      </c>
      <c r="Z108" s="193"/>
      <c r="AA108" s="193">
        <f t="shared" si="27"/>
        <v>0</v>
      </c>
      <c r="AB108" s="193">
        <f t="shared" si="28"/>
        <v>5</v>
      </c>
      <c r="AC108" s="193">
        <f t="shared" si="29"/>
        <v>0</v>
      </c>
      <c r="AD108" s="193">
        <f t="shared" si="30"/>
        <v>0</v>
      </c>
    </row>
    <row r="109" spans="2:30" x14ac:dyDescent="0.25">
      <c r="B109" s="272"/>
      <c r="C109" s="273" t="str">
        <f>IF(H109="","",VLOOKUP(H109,Steuerung!$E$26:$G$49,3,FALSE))</f>
        <v/>
      </c>
      <c r="D109" s="274"/>
      <c r="E109" s="275" t="str">
        <f>IF(Stammdaten!$AE$29="2 - Vereinbarte Entgelte",IF(ISNUMBER(D109),IF(YEAR(D109)&lt;Stammdaten!$AE$28,1,IF(YEAR(D109)&gt;Stammdaten!$AE$28,12,MONTH(D109))),""),"")</f>
        <v/>
      </c>
      <c r="F109" s="274"/>
      <c r="G109" s="275" t="str">
        <f>IF(Stammdaten!$AE$29="1 - Vereinnahmte Entgelte",IF(ISNUMBER(F109),IF(YEAR(F109)&lt;Stammdaten!$AE$28,1,IF(YEAR(F109)&gt;Stammdaten!$AE$28,12,MONTH(F109))),""),"")</f>
        <v/>
      </c>
      <c r="H109" s="276"/>
      <c r="I109" s="277"/>
      <c r="J109" s="278"/>
      <c r="K109" s="292" t="str">
        <f t="shared" si="31"/>
        <v/>
      </c>
      <c r="L109" s="293" t="str">
        <f t="shared" si="25"/>
        <v/>
      </c>
      <c r="M109" s="306"/>
      <c r="N109" s="281">
        <f>+IF(Stammdaten!$AE$30="1 - Ja",I109,L109)</f>
        <v>0</v>
      </c>
      <c r="O109" s="282" t="str">
        <f>+IF(Stammdaten!$AE$30="1 - Ja",K109,0)</f>
        <v/>
      </c>
      <c r="P109" s="283"/>
      <c r="Q109" s="284" t="str">
        <f t="shared" si="26"/>
        <v/>
      </c>
      <c r="U109" s="193">
        <f t="shared" si="32"/>
        <v>0</v>
      </c>
      <c r="V109" s="193">
        <f t="shared" si="33"/>
        <v>0</v>
      </c>
      <c r="W109" s="193">
        <f t="shared" si="34"/>
        <v>0</v>
      </c>
      <c r="X109" s="193">
        <f t="shared" si="35"/>
        <v>0</v>
      </c>
      <c r="Y109" s="193">
        <f t="shared" si="36"/>
        <v>0</v>
      </c>
      <c r="Z109" s="193"/>
      <c r="AA109" s="193">
        <f t="shared" si="27"/>
        <v>0</v>
      </c>
      <c r="AB109" s="193">
        <f t="shared" si="28"/>
        <v>5</v>
      </c>
      <c r="AC109" s="193">
        <f t="shared" si="29"/>
        <v>0</v>
      </c>
      <c r="AD109" s="193">
        <f t="shared" si="30"/>
        <v>0</v>
      </c>
    </row>
    <row r="110" spans="2:30" x14ac:dyDescent="0.25">
      <c r="B110" s="272"/>
      <c r="C110" s="273" t="str">
        <f>IF(H110="","",VLOOKUP(H110,Steuerung!$E$26:$G$49,3,FALSE))</f>
        <v/>
      </c>
      <c r="D110" s="274"/>
      <c r="E110" s="275" t="str">
        <f>IF(Stammdaten!$AE$29="2 - Vereinbarte Entgelte",IF(ISNUMBER(D110),IF(YEAR(D110)&lt;Stammdaten!$AE$28,1,IF(YEAR(D110)&gt;Stammdaten!$AE$28,12,MONTH(D110))),""),"")</f>
        <v/>
      </c>
      <c r="F110" s="274"/>
      <c r="G110" s="275" t="str">
        <f>IF(Stammdaten!$AE$29="1 - Vereinnahmte Entgelte",IF(ISNUMBER(F110),IF(YEAR(F110)&lt;Stammdaten!$AE$28,1,IF(YEAR(F110)&gt;Stammdaten!$AE$28,12,MONTH(F110))),""),"")</f>
        <v/>
      </c>
      <c r="H110" s="276"/>
      <c r="I110" s="277"/>
      <c r="J110" s="278"/>
      <c r="K110" s="292" t="str">
        <f t="shared" si="31"/>
        <v/>
      </c>
      <c r="L110" s="293" t="str">
        <f t="shared" si="25"/>
        <v/>
      </c>
      <c r="M110" s="306"/>
      <c r="N110" s="281">
        <f>+IF(Stammdaten!$AE$30="1 - Ja",I110,L110)</f>
        <v>0</v>
      </c>
      <c r="O110" s="282" t="str">
        <f>+IF(Stammdaten!$AE$30="1 - Ja",K110,0)</f>
        <v/>
      </c>
      <c r="P110" s="283"/>
      <c r="Q110" s="284" t="str">
        <f t="shared" si="26"/>
        <v/>
      </c>
      <c r="U110" s="193">
        <f t="shared" si="32"/>
        <v>0</v>
      </c>
      <c r="V110" s="193">
        <f t="shared" si="33"/>
        <v>0</v>
      </c>
      <c r="W110" s="193">
        <f t="shared" si="34"/>
        <v>0</v>
      </c>
      <c r="X110" s="193">
        <f t="shared" si="35"/>
        <v>0</v>
      </c>
      <c r="Y110" s="193">
        <f t="shared" si="36"/>
        <v>0</v>
      </c>
      <c r="Z110" s="193"/>
      <c r="AA110" s="193">
        <f t="shared" si="27"/>
        <v>0</v>
      </c>
      <c r="AB110" s="193">
        <f t="shared" si="28"/>
        <v>5</v>
      </c>
      <c r="AC110" s="193">
        <f t="shared" si="29"/>
        <v>0</v>
      </c>
      <c r="AD110" s="193">
        <f t="shared" si="30"/>
        <v>0</v>
      </c>
    </row>
    <row r="111" spans="2:30" x14ac:dyDescent="0.25">
      <c r="B111" s="272"/>
      <c r="C111" s="273" t="str">
        <f>IF(H111="","",VLOOKUP(H111,Steuerung!$E$26:$G$49,3,FALSE))</f>
        <v/>
      </c>
      <c r="D111" s="274"/>
      <c r="E111" s="275" t="str">
        <f>IF(Stammdaten!$AE$29="2 - Vereinbarte Entgelte",IF(ISNUMBER(D111),IF(YEAR(D111)&lt;Stammdaten!$AE$28,1,IF(YEAR(D111)&gt;Stammdaten!$AE$28,12,MONTH(D111))),""),"")</f>
        <v/>
      </c>
      <c r="F111" s="274"/>
      <c r="G111" s="275" t="str">
        <f>IF(Stammdaten!$AE$29="1 - Vereinnahmte Entgelte",IF(ISNUMBER(F111),IF(YEAR(F111)&lt;Stammdaten!$AE$28,1,IF(YEAR(F111)&gt;Stammdaten!$AE$28,12,MONTH(F111))),""),"")</f>
        <v/>
      </c>
      <c r="H111" s="276"/>
      <c r="I111" s="277"/>
      <c r="J111" s="278"/>
      <c r="K111" s="292" t="str">
        <f t="shared" si="31"/>
        <v/>
      </c>
      <c r="L111" s="293" t="str">
        <f t="shared" si="25"/>
        <v/>
      </c>
      <c r="M111" s="306"/>
      <c r="N111" s="281">
        <f>+IF(Stammdaten!$AE$30="1 - Ja",I111,L111)</f>
        <v>0</v>
      </c>
      <c r="O111" s="282" t="str">
        <f>+IF(Stammdaten!$AE$30="1 - Ja",K111,0)</f>
        <v/>
      </c>
      <c r="P111" s="283"/>
      <c r="Q111" s="284" t="str">
        <f t="shared" si="26"/>
        <v/>
      </c>
      <c r="U111" s="193">
        <f t="shared" si="32"/>
        <v>0</v>
      </c>
      <c r="V111" s="193">
        <f t="shared" si="33"/>
        <v>0</v>
      </c>
      <c r="W111" s="193">
        <f t="shared" si="34"/>
        <v>0</v>
      </c>
      <c r="X111" s="193">
        <f t="shared" si="35"/>
        <v>0</v>
      </c>
      <c r="Y111" s="193">
        <f t="shared" si="36"/>
        <v>0</v>
      </c>
      <c r="Z111" s="193"/>
      <c r="AA111" s="193">
        <f t="shared" si="27"/>
        <v>0</v>
      </c>
      <c r="AB111" s="193">
        <f t="shared" si="28"/>
        <v>5</v>
      </c>
      <c r="AC111" s="193">
        <f t="shared" si="29"/>
        <v>0</v>
      </c>
      <c r="AD111" s="193">
        <f t="shared" si="30"/>
        <v>0</v>
      </c>
    </row>
    <row r="112" spans="2:30" x14ac:dyDescent="0.25">
      <c r="B112" s="272"/>
      <c r="C112" s="273" t="str">
        <f>IF(H112="","",VLOOKUP(H112,Steuerung!$E$26:$G$49,3,FALSE))</f>
        <v/>
      </c>
      <c r="D112" s="274"/>
      <c r="E112" s="275" t="str">
        <f>IF(Stammdaten!$AE$29="2 - Vereinbarte Entgelte",IF(ISNUMBER(D112),IF(YEAR(D112)&lt;Stammdaten!$AE$28,1,IF(YEAR(D112)&gt;Stammdaten!$AE$28,12,MONTH(D112))),""),"")</f>
        <v/>
      </c>
      <c r="F112" s="274"/>
      <c r="G112" s="275" t="str">
        <f>IF(Stammdaten!$AE$29="1 - Vereinnahmte Entgelte",IF(ISNUMBER(F112),IF(YEAR(F112)&lt;Stammdaten!$AE$28,1,IF(YEAR(F112)&gt;Stammdaten!$AE$28,12,MONTH(F112))),""),"")</f>
        <v/>
      </c>
      <c r="H112" s="276"/>
      <c r="I112" s="277"/>
      <c r="J112" s="278"/>
      <c r="K112" s="292" t="str">
        <f t="shared" si="31"/>
        <v/>
      </c>
      <c r="L112" s="293" t="str">
        <f t="shared" si="25"/>
        <v/>
      </c>
      <c r="M112" s="306"/>
      <c r="N112" s="281">
        <f>+IF(Stammdaten!$AE$30="1 - Ja",I112,L112)</f>
        <v>0</v>
      </c>
      <c r="O112" s="282" t="str">
        <f>+IF(Stammdaten!$AE$30="1 - Ja",K112,0)</f>
        <v/>
      </c>
      <c r="P112" s="283"/>
      <c r="Q112" s="284" t="str">
        <f t="shared" si="26"/>
        <v/>
      </c>
      <c r="U112" s="193">
        <f t="shared" si="32"/>
        <v>0</v>
      </c>
      <c r="V112" s="193">
        <f t="shared" si="33"/>
        <v>0</v>
      </c>
      <c r="W112" s="193">
        <f t="shared" si="34"/>
        <v>0</v>
      </c>
      <c r="X112" s="193">
        <f t="shared" si="35"/>
        <v>0</v>
      </c>
      <c r="Y112" s="193">
        <f t="shared" si="36"/>
        <v>0</v>
      </c>
      <c r="Z112" s="193"/>
      <c r="AA112" s="193">
        <f t="shared" si="27"/>
        <v>0</v>
      </c>
      <c r="AB112" s="193">
        <f t="shared" si="28"/>
        <v>5</v>
      </c>
      <c r="AC112" s="193">
        <f t="shared" si="29"/>
        <v>0</v>
      </c>
      <c r="AD112" s="193">
        <f t="shared" si="30"/>
        <v>0</v>
      </c>
    </row>
    <row r="113" spans="2:30" x14ac:dyDescent="0.25">
      <c r="B113" s="272"/>
      <c r="C113" s="273" t="str">
        <f>IF(H113="","",VLOOKUP(H113,Steuerung!$E$26:$G$49,3,FALSE))</f>
        <v/>
      </c>
      <c r="D113" s="274"/>
      <c r="E113" s="275" t="str">
        <f>IF(Stammdaten!$AE$29="2 - Vereinbarte Entgelte",IF(ISNUMBER(D113),IF(YEAR(D113)&lt;Stammdaten!$AE$28,1,IF(YEAR(D113)&gt;Stammdaten!$AE$28,12,MONTH(D113))),""),"")</f>
        <v/>
      </c>
      <c r="F113" s="274"/>
      <c r="G113" s="275" t="str">
        <f>IF(Stammdaten!$AE$29="1 - Vereinnahmte Entgelte",IF(ISNUMBER(F113),IF(YEAR(F113)&lt;Stammdaten!$AE$28,1,IF(YEAR(F113)&gt;Stammdaten!$AE$28,12,MONTH(F113))),""),"")</f>
        <v/>
      </c>
      <c r="H113" s="276"/>
      <c r="I113" s="277"/>
      <c r="J113" s="278"/>
      <c r="K113" s="292" t="str">
        <f t="shared" si="31"/>
        <v/>
      </c>
      <c r="L113" s="293" t="str">
        <f t="shared" si="25"/>
        <v/>
      </c>
      <c r="M113" s="306"/>
      <c r="N113" s="281">
        <f>+IF(Stammdaten!$AE$30="1 - Ja",I113,L113)</f>
        <v>0</v>
      </c>
      <c r="O113" s="282" t="str">
        <f>+IF(Stammdaten!$AE$30="1 - Ja",K113,0)</f>
        <v/>
      </c>
      <c r="P113" s="283"/>
      <c r="Q113" s="284" t="str">
        <f t="shared" si="26"/>
        <v/>
      </c>
      <c r="U113" s="193">
        <f t="shared" si="32"/>
        <v>0</v>
      </c>
      <c r="V113" s="193">
        <f t="shared" si="33"/>
        <v>0</v>
      </c>
      <c r="W113" s="193">
        <f t="shared" si="34"/>
        <v>0</v>
      </c>
      <c r="X113" s="193">
        <f t="shared" si="35"/>
        <v>0</v>
      </c>
      <c r="Y113" s="193">
        <f t="shared" si="36"/>
        <v>0</v>
      </c>
      <c r="Z113" s="193"/>
      <c r="AA113" s="193">
        <f t="shared" si="27"/>
        <v>0</v>
      </c>
      <c r="AB113" s="193">
        <f t="shared" si="28"/>
        <v>5</v>
      </c>
      <c r="AC113" s="193">
        <f t="shared" si="29"/>
        <v>0</v>
      </c>
      <c r="AD113" s="193">
        <f t="shared" si="30"/>
        <v>0</v>
      </c>
    </row>
    <row r="114" spans="2:30" x14ac:dyDescent="0.25">
      <c r="B114" s="272"/>
      <c r="C114" s="273" t="str">
        <f>IF(H114="","",VLOOKUP(H114,Steuerung!$E$26:$G$49,3,FALSE))</f>
        <v/>
      </c>
      <c r="D114" s="274"/>
      <c r="E114" s="275" t="str">
        <f>IF(Stammdaten!$AE$29="2 - Vereinbarte Entgelte",IF(ISNUMBER(D114),IF(YEAR(D114)&lt;Stammdaten!$AE$28,1,IF(YEAR(D114)&gt;Stammdaten!$AE$28,12,MONTH(D114))),""),"")</f>
        <v/>
      </c>
      <c r="F114" s="274"/>
      <c r="G114" s="275" t="str">
        <f>IF(Stammdaten!$AE$29="1 - Vereinnahmte Entgelte",IF(ISNUMBER(F114),IF(YEAR(F114)&lt;Stammdaten!$AE$28,1,IF(YEAR(F114)&gt;Stammdaten!$AE$28,12,MONTH(F114))),""),"")</f>
        <v/>
      </c>
      <c r="H114" s="276"/>
      <c r="I114" s="277"/>
      <c r="J114" s="278"/>
      <c r="K114" s="292" t="str">
        <f t="shared" si="31"/>
        <v/>
      </c>
      <c r="L114" s="293" t="str">
        <f t="shared" si="25"/>
        <v/>
      </c>
      <c r="M114" s="306"/>
      <c r="N114" s="281">
        <f>+IF(Stammdaten!$AE$30="1 - Ja",I114,L114)</f>
        <v>0</v>
      </c>
      <c r="O114" s="282" t="str">
        <f>+IF(Stammdaten!$AE$30="1 - Ja",K114,0)</f>
        <v/>
      </c>
      <c r="P114" s="283"/>
      <c r="Q114" s="284" t="str">
        <f t="shared" si="26"/>
        <v/>
      </c>
      <c r="U114" s="193">
        <f t="shared" si="32"/>
        <v>0</v>
      </c>
      <c r="V114" s="193">
        <f t="shared" si="33"/>
        <v>0</v>
      </c>
      <c r="W114" s="193">
        <f t="shared" si="34"/>
        <v>0</v>
      </c>
      <c r="X114" s="193">
        <f t="shared" si="35"/>
        <v>0</v>
      </c>
      <c r="Y114" s="193">
        <f t="shared" si="36"/>
        <v>0</v>
      </c>
      <c r="Z114" s="193"/>
      <c r="AA114" s="193">
        <f t="shared" si="27"/>
        <v>0</v>
      </c>
      <c r="AB114" s="193">
        <f t="shared" si="28"/>
        <v>5</v>
      </c>
      <c r="AC114" s="193">
        <f t="shared" si="29"/>
        <v>0</v>
      </c>
      <c r="AD114" s="193">
        <f t="shared" si="30"/>
        <v>0</v>
      </c>
    </row>
    <row r="115" spans="2:30" x14ac:dyDescent="0.25">
      <c r="B115" s="272"/>
      <c r="C115" s="273" t="str">
        <f>IF(H115="","",VLOOKUP(H115,Steuerung!$E$26:$G$49,3,FALSE))</f>
        <v/>
      </c>
      <c r="D115" s="274"/>
      <c r="E115" s="275" t="str">
        <f>IF(Stammdaten!$AE$29="2 - Vereinbarte Entgelte",IF(ISNUMBER(D115),IF(YEAR(D115)&lt;Stammdaten!$AE$28,1,IF(YEAR(D115)&gt;Stammdaten!$AE$28,12,MONTH(D115))),""),"")</f>
        <v/>
      </c>
      <c r="F115" s="274"/>
      <c r="G115" s="275" t="str">
        <f>IF(Stammdaten!$AE$29="1 - Vereinnahmte Entgelte",IF(ISNUMBER(F115),IF(YEAR(F115)&lt;Stammdaten!$AE$28,1,IF(YEAR(F115)&gt;Stammdaten!$AE$28,12,MONTH(F115))),""),"")</f>
        <v/>
      </c>
      <c r="H115" s="276"/>
      <c r="I115" s="277"/>
      <c r="J115" s="278"/>
      <c r="K115" s="292" t="str">
        <f t="shared" si="31"/>
        <v/>
      </c>
      <c r="L115" s="293" t="str">
        <f t="shared" si="25"/>
        <v/>
      </c>
      <c r="M115" s="306"/>
      <c r="N115" s="281">
        <f>+IF(Stammdaten!$AE$30="1 - Ja",I115,L115)</f>
        <v>0</v>
      </c>
      <c r="O115" s="282" t="str">
        <f>+IF(Stammdaten!$AE$30="1 - Ja",K115,0)</f>
        <v/>
      </c>
      <c r="P115" s="283"/>
      <c r="Q115" s="284" t="str">
        <f t="shared" si="26"/>
        <v/>
      </c>
      <c r="U115" s="193">
        <f t="shared" si="32"/>
        <v>0</v>
      </c>
      <c r="V115" s="193">
        <f t="shared" si="33"/>
        <v>0</v>
      </c>
      <c r="W115" s="193">
        <f t="shared" si="34"/>
        <v>0</v>
      </c>
      <c r="X115" s="193">
        <f t="shared" si="35"/>
        <v>0</v>
      </c>
      <c r="Y115" s="193">
        <f t="shared" si="36"/>
        <v>0</v>
      </c>
      <c r="Z115" s="193"/>
      <c r="AA115" s="193">
        <f t="shared" si="27"/>
        <v>0</v>
      </c>
      <c r="AB115" s="193">
        <f t="shared" si="28"/>
        <v>5</v>
      </c>
      <c r="AC115" s="193">
        <f t="shared" si="29"/>
        <v>0</v>
      </c>
      <c r="AD115" s="193">
        <f t="shared" si="30"/>
        <v>0</v>
      </c>
    </row>
    <row r="116" spans="2:30" x14ac:dyDescent="0.25">
      <c r="B116" s="272"/>
      <c r="C116" s="273" t="str">
        <f>IF(H116="","",VLOOKUP(H116,Steuerung!$E$26:$G$49,3,FALSE))</f>
        <v/>
      </c>
      <c r="D116" s="274"/>
      <c r="E116" s="275" t="str">
        <f>IF(Stammdaten!$AE$29="2 - Vereinbarte Entgelte",IF(ISNUMBER(D116),IF(YEAR(D116)&lt;Stammdaten!$AE$28,1,IF(YEAR(D116)&gt;Stammdaten!$AE$28,12,MONTH(D116))),""),"")</f>
        <v/>
      </c>
      <c r="F116" s="274"/>
      <c r="G116" s="275" t="str">
        <f>IF(Stammdaten!$AE$29="1 - Vereinnahmte Entgelte",IF(ISNUMBER(F116),IF(YEAR(F116)&lt;Stammdaten!$AE$28,1,IF(YEAR(F116)&gt;Stammdaten!$AE$28,12,MONTH(F116))),""),"")</f>
        <v/>
      </c>
      <c r="H116" s="276"/>
      <c r="I116" s="277"/>
      <c r="J116" s="278"/>
      <c r="K116" s="292" t="str">
        <f t="shared" si="31"/>
        <v/>
      </c>
      <c r="L116" s="293" t="str">
        <f t="shared" si="25"/>
        <v/>
      </c>
      <c r="M116" s="306"/>
      <c r="N116" s="281">
        <f>+IF(Stammdaten!$AE$30="1 - Ja",I116,L116)</f>
        <v>0</v>
      </c>
      <c r="O116" s="282" t="str">
        <f>+IF(Stammdaten!$AE$30="1 - Ja",K116,0)</f>
        <v/>
      </c>
      <c r="P116" s="283"/>
      <c r="Q116" s="284" t="str">
        <f t="shared" si="26"/>
        <v/>
      </c>
      <c r="U116" s="193">
        <f t="shared" si="32"/>
        <v>0</v>
      </c>
      <c r="V116" s="193">
        <f t="shared" si="33"/>
        <v>0</v>
      </c>
      <c r="W116" s="193">
        <f t="shared" si="34"/>
        <v>0</v>
      </c>
      <c r="X116" s="193">
        <f t="shared" si="35"/>
        <v>0</v>
      </c>
      <c r="Y116" s="193">
        <f t="shared" si="36"/>
        <v>0</v>
      </c>
      <c r="Z116" s="193"/>
      <c r="AA116" s="193">
        <f t="shared" si="27"/>
        <v>0</v>
      </c>
      <c r="AB116" s="193">
        <f t="shared" si="28"/>
        <v>5</v>
      </c>
      <c r="AC116" s="193">
        <f t="shared" si="29"/>
        <v>0</v>
      </c>
      <c r="AD116" s="193">
        <f t="shared" si="30"/>
        <v>0</v>
      </c>
    </row>
    <row r="117" spans="2:30" x14ac:dyDescent="0.25">
      <c r="B117" s="272"/>
      <c r="C117" s="273" t="str">
        <f>IF(H117="","",VLOOKUP(H117,Steuerung!$E$26:$G$49,3,FALSE))</f>
        <v/>
      </c>
      <c r="D117" s="274"/>
      <c r="E117" s="275" t="str">
        <f>IF(Stammdaten!$AE$29="2 - Vereinbarte Entgelte",IF(ISNUMBER(D117),IF(YEAR(D117)&lt;Stammdaten!$AE$28,1,IF(YEAR(D117)&gt;Stammdaten!$AE$28,12,MONTH(D117))),""),"")</f>
        <v/>
      </c>
      <c r="F117" s="274"/>
      <c r="G117" s="275" t="str">
        <f>IF(Stammdaten!$AE$29="1 - Vereinnahmte Entgelte",IF(ISNUMBER(F117),IF(YEAR(F117)&lt;Stammdaten!$AE$28,1,IF(YEAR(F117)&gt;Stammdaten!$AE$28,12,MONTH(F117))),""),"")</f>
        <v/>
      </c>
      <c r="H117" s="276"/>
      <c r="I117" s="277"/>
      <c r="J117" s="278"/>
      <c r="K117" s="292" t="str">
        <f t="shared" si="31"/>
        <v/>
      </c>
      <c r="L117" s="293" t="str">
        <f t="shared" si="25"/>
        <v/>
      </c>
      <c r="M117" s="306"/>
      <c r="N117" s="281">
        <f>+IF(Stammdaten!$AE$30="1 - Ja",I117,L117)</f>
        <v>0</v>
      </c>
      <c r="O117" s="282" t="str">
        <f>+IF(Stammdaten!$AE$30="1 - Ja",K117,0)</f>
        <v/>
      </c>
      <c r="P117" s="283"/>
      <c r="Q117" s="284" t="str">
        <f t="shared" si="26"/>
        <v/>
      </c>
      <c r="U117" s="193">
        <f t="shared" si="32"/>
        <v>0</v>
      </c>
      <c r="V117" s="193">
        <f t="shared" si="33"/>
        <v>0</v>
      </c>
      <c r="W117" s="193">
        <f t="shared" si="34"/>
        <v>0</v>
      </c>
      <c r="X117" s="193">
        <f t="shared" si="35"/>
        <v>0</v>
      </c>
      <c r="Y117" s="193">
        <f t="shared" si="36"/>
        <v>0</v>
      </c>
      <c r="Z117" s="193"/>
      <c r="AA117" s="193">
        <f t="shared" si="27"/>
        <v>0</v>
      </c>
      <c r="AB117" s="193">
        <f t="shared" si="28"/>
        <v>5</v>
      </c>
      <c r="AC117" s="193">
        <f t="shared" si="29"/>
        <v>0</v>
      </c>
      <c r="AD117" s="193">
        <f t="shared" si="30"/>
        <v>0</v>
      </c>
    </row>
    <row r="118" spans="2:30" x14ac:dyDescent="0.25">
      <c r="B118" s="272"/>
      <c r="C118" s="273" t="str">
        <f>IF(H118="","",VLOOKUP(H118,Steuerung!$E$26:$G$49,3,FALSE))</f>
        <v/>
      </c>
      <c r="D118" s="274"/>
      <c r="E118" s="275" t="str">
        <f>IF(Stammdaten!$AE$29="2 - Vereinbarte Entgelte",IF(ISNUMBER(D118),IF(YEAR(D118)&lt;Stammdaten!$AE$28,1,IF(YEAR(D118)&gt;Stammdaten!$AE$28,12,MONTH(D118))),""),"")</f>
        <v/>
      </c>
      <c r="F118" s="274"/>
      <c r="G118" s="275" t="str">
        <f>IF(Stammdaten!$AE$29="1 - Vereinnahmte Entgelte",IF(ISNUMBER(F118),IF(YEAR(F118)&lt;Stammdaten!$AE$28,1,IF(YEAR(F118)&gt;Stammdaten!$AE$28,12,MONTH(F118))),""),"")</f>
        <v/>
      </c>
      <c r="H118" s="276"/>
      <c r="I118" s="277"/>
      <c r="J118" s="278"/>
      <c r="K118" s="292" t="str">
        <f t="shared" si="31"/>
        <v/>
      </c>
      <c r="L118" s="293" t="str">
        <f t="shared" si="25"/>
        <v/>
      </c>
      <c r="M118" s="306"/>
      <c r="N118" s="281">
        <f>+IF(Stammdaten!$AE$30="1 - Ja",I118,L118)</f>
        <v>0</v>
      </c>
      <c r="O118" s="282" t="str">
        <f>+IF(Stammdaten!$AE$30="1 - Ja",K118,0)</f>
        <v/>
      </c>
      <c r="P118" s="283"/>
      <c r="Q118" s="284" t="str">
        <f t="shared" si="26"/>
        <v/>
      </c>
      <c r="U118" s="193">
        <f t="shared" si="32"/>
        <v>0</v>
      </c>
      <c r="V118" s="193">
        <f t="shared" si="33"/>
        <v>0</v>
      </c>
      <c r="W118" s="193">
        <f t="shared" si="34"/>
        <v>0</v>
      </c>
      <c r="X118" s="193">
        <f t="shared" si="35"/>
        <v>0</v>
      </c>
      <c r="Y118" s="193">
        <f t="shared" si="36"/>
        <v>0</v>
      </c>
      <c r="Z118" s="193"/>
      <c r="AA118" s="193">
        <f t="shared" si="27"/>
        <v>0</v>
      </c>
      <c r="AB118" s="193">
        <f t="shared" si="28"/>
        <v>5</v>
      </c>
      <c r="AC118" s="193">
        <f t="shared" si="29"/>
        <v>0</v>
      </c>
      <c r="AD118" s="193">
        <f t="shared" si="30"/>
        <v>0</v>
      </c>
    </row>
    <row r="119" spans="2:30" x14ac:dyDescent="0.25">
      <c r="B119" s="272"/>
      <c r="C119" s="273" t="str">
        <f>IF(H119="","",VLOOKUP(H119,Steuerung!$E$26:$G$49,3,FALSE))</f>
        <v/>
      </c>
      <c r="D119" s="274"/>
      <c r="E119" s="275" t="str">
        <f>IF(Stammdaten!$AE$29="2 - Vereinbarte Entgelte",IF(ISNUMBER(D119),IF(YEAR(D119)&lt;Stammdaten!$AE$28,1,IF(YEAR(D119)&gt;Stammdaten!$AE$28,12,MONTH(D119))),""),"")</f>
        <v/>
      </c>
      <c r="F119" s="274"/>
      <c r="G119" s="275" t="str">
        <f>IF(Stammdaten!$AE$29="1 - Vereinnahmte Entgelte",IF(ISNUMBER(F119),IF(YEAR(F119)&lt;Stammdaten!$AE$28,1,IF(YEAR(F119)&gt;Stammdaten!$AE$28,12,MONTH(F119))),""),"")</f>
        <v/>
      </c>
      <c r="H119" s="276"/>
      <c r="I119" s="277"/>
      <c r="J119" s="278"/>
      <c r="K119" s="292" t="str">
        <f t="shared" si="31"/>
        <v/>
      </c>
      <c r="L119" s="293" t="str">
        <f t="shared" si="25"/>
        <v/>
      </c>
      <c r="M119" s="306"/>
      <c r="N119" s="281">
        <f>+IF(Stammdaten!$AE$30="1 - Ja",I119,L119)</f>
        <v>0</v>
      </c>
      <c r="O119" s="282" t="str">
        <f>+IF(Stammdaten!$AE$30="1 - Ja",K119,0)</f>
        <v/>
      </c>
      <c r="P119" s="283"/>
      <c r="Q119" s="284" t="str">
        <f t="shared" si="26"/>
        <v/>
      </c>
      <c r="U119" s="193">
        <f t="shared" si="32"/>
        <v>0</v>
      </c>
      <c r="V119" s="193">
        <f t="shared" si="33"/>
        <v>0</v>
      </c>
      <c r="W119" s="193">
        <f t="shared" si="34"/>
        <v>0</v>
      </c>
      <c r="X119" s="193">
        <f t="shared" si="35"/>
        <v>0</v>
      </c>
      <c r="Y119" s="193">
        <f t="shared" si="36"/>
        <v>0</v>
      </c>
      <c r="Z119" s="193"/>
      <c r="AA119" s="193">
        <f t="shared" si="27"/>
        <v>0</v>
      </c>
      <c r="AB119" s="193">
        <f t="shared" si="28"/>
        <v>5</v>
      </c>
      <c r="AC119" s="193">
        <f t="shared" si="29"/>
        <v>0</v>
      </c>
      <c r="AD119" s="193">
        <f t="shared" si="30"/>
        <v>0</v>
      </c>
    </row>
    <row r="120" spans="2:30" x14ac:dyDescent="0.25">
      <c r="B120" s="272"/>
      <c r="C120" s="273" t="str">
        <f>IF(H120="","",VLOOKUP(H120,Steuerung!$E$26:$G$49,3,FALSE))</f>
        <v/>
      </c>
      <c r="D120" s="274"/>
      <c r="E120" s="275" t="str">
        <f>IF(Stammdaten!$AE$29="2 - Vereinbarte Entgelte",IF(ISNUMBER(D120),IF(YEAR(D120)&lt;Stammdaten!$AE$28,1,IF(YEAR(D120)&gt;Stammdaten!$AE$28,12,MONTH(D120))),""),"")</f>
        <v/>
      </c>
      <c r="F120" s="274"/>
      <c r="G120" s="275" t="str">
        <f>IF(Stammdaten!$AE$29="1 - Vereinnahmte Entgelte",IF(ISNUMBER(F120),IF(YEAR(F120)&lt;Stammdaten!$AE$28,1,IF(YEAR(F120)&gt;Stammdaten!$AE$28,12,MONTH(F120))),""),"")</f>
        <v/>
      </c>
      <c r="H120" s="276"/>
      <c r="I120" s="277"/>
      <c r="J120" s="278"/>
      <c r="K120" s="292" t="str">
        <f t="shared" si="31"/>
        <v/>
      </c>
      <c r="L120" s="293" t="str">
        <f t="shared" si="25"/>
        <v/>
      </c>
      <c r="M120" s="306"/>
      <c r="N120" s="281">
        <f>+IF(Stammdaten!$AE$30="1 - Ja",I120,L120)</f>
        <v>0</v>
      </c>
      <c r="O120" s="282" t="str">
        <f>+IF(Stammdaten!$AE$30="1 - Ja",K120,0)</f>
        <v/>
      </c>
      <c r="P120" s="283"/>
      <c r="Q120" s="284" t="str">
        <f t="shared" si="26"/>
        <v/>
      </c>
      <c r="U120" s="193">
        <f t="shared" si="32"/>
        <v>0</v>
      </c>
      <c r="V120" s="193">
        <f t="shared" si="33"/>
        <v>0</v>
      </c>
      <c r="W120" s="193">
        <f t="shared" si="34"/>
        <v>0</v>
      </c>
      <c r="X120" s="193">
        <f t="shared" si="35"/>
        <v>0</v>
      </c>
      <c r="Y120" s="193">
        <f t="shared" si="36"/>
        <v>0</v>
      </c>
      <c r="Z120" s="193"/>
      <c r="AA120" s="193">
        <f t="shared" si="27"/>
        <v>0</v>
      </c>
      <c r="AB120" s="193">
        <f t="shared" si="28"/>
        <v>5</v>
      </c>
      <c r="AC120" s="193">
        <f t="shared" si="29"/>
        <v>0</v>
      </c>
      <c r="AD120" s="193">
        <f t="shared" si="30"/>
        <v>0</v>
      </c>
    </row>
    <row r="121" spans="2:30" x14ac:dyDescent="0.25">
      <c r="B121" s="272"/>
      <c r="C121" s="273" t="str">
        <f>IF(H121="","",VLOOKUP(H121,Steuerung!$E$26:$G$49,3,FALSE))</f>
        <v/>
      </c>
      <c r="D121" s="274"/>
      <c r="E121" s="275" t="str">
        <f>IF(Stammdaten!$AE$29="2 - Vereinbarte Entgelte",IF(ISNUMBER(D121),IF(YEAR(D121)&lt;Stammdaten!$AE$28,1,IF(YEAR(D121)&gt;Stammdaten!$AE$28,12,MONTH(D121))),""),"")</f>
        <v/>
      </c>
      <c r="F121" s="274"/>
      <c r="G121" s="275" t="str">
        <f>IF(Stammdaten!$AE$29="1 - Vereinnahmte Entgelte",IF(ISNUMBER(F121),IF(YEAR(F121)&lt;Stammdaten!$AE$28,1,IF(YEAR(F121)&gt;Stammdaten!$AE$28,12,MONTH(F121))),""),"")</f>
        <v/>
      </c>
      <c r="H121" s="276"/>
      <c r="I121" s="277"/>
      <c r="J121" s="278"/>
      <c r="K121" s="292" t="str">
        <f t="shared" si="31"/>
        <v/>
      </c>
      <c r="L121" s="293" t="str">
        <f t="shared" si="25"/>
        <v/>
      </c>
      <c r="M121" s="306"/>
      <c r="N121" s="281">
        <f>+IF(Stammdaten!$AE$30="1 - Ja",I121,L121)</f>
        <v>0</v>
      </c>
      <c r="O121" s="282" t="str">
        <f>+IF(Stammdaten!$AE$30="1 - Ja",K121,0)</f>
        <v/>
      </c>
      <c r="P121" s="283"/>
      <c r="Q121" s="284" t="str">
        <f t="shared" si="26"/>
        <v/>
      </c>
      <c r="U121" s="193">
        <f t="shared" si="32"/>
        <v>0</v>
      </c>
      <c r="V121" s="193">
        <f t="shared" si="33"/>
        <v>0</v>
      </c>
      <c r="W121" s="193">
        <f t="shared" si="34"/>
        <v>0</v>
      </c>
      <c r="X121" s="193">
        <f t="shared" si="35"/>
        <v>0</v>
      </c>
      <c r="Y121" s="193">
        <f t="shared" si="36"/>
        <v>0</v>
      </c>
      <c r="Z121" s="193"/>
      <c r="AA121" s="193">
        <f t="shared" si="27"/>
        <v>0</v>
      </c>
      <c r="AB121" s="193">
        <f t="shared" si="28"/>
        <v>5</v>
      </c>
      <c r="AC121" s="193">
        <f t="shared" si="29"/>
        <v>0</v>
      </c>
      <c r="AD121" s="193">
        <f t="shared" si="30"/>
        <v>0</v>
      </c>
    </row>
    <row r="122" spans="2:30" x14ac:dyDescent="0.25">
      <c r="B122" s="272"/>
      <c r="C122" s="273" t="str">
        <f>IF(H122="","",VLOOKUP(H122,Steuerung!$E$26:$G$49,3,FALSE))</f>
        <v/>
      </c>
      <c r="D122" s="274"/>
      <c r="E122" s="275" t="str">
        <f>IF(Stammdaten!$AE$29="2 - Vereinbarte Entgelte",IF(ISNUMBER(D122),IF(YEAR(D122)&lt;Stammdaten!$AE$28,1,IF(YEAR(D122)&gt;Stammdaten!$AE$28,12,MONTH(D122))),""),"")</f>
        <v/>
      </c>
      <c r="F122" s="274"/>
      <c r="G122" s="275" t="str">
        <f>IF(Stammdaten!$AE$29="1 - Vereinnahmte Entgelte",IF(ISNUMBER(F122),IF(YEAR(F122)&lt;Stammdaten!$AE$28,1,IF(YEAR(F122)&gt;Stammdaten!$AE$28,12,MONTH(F122))),""),"")</f>
        <v/>
      </c>
      <c r="H122" s="276"/>
      <c r="I122" s="277"/>
      <c r="J122" s="278"/>
      <c r="K122" s="292" t="str">
        <f t="shared" si="31"/>
        <v/>
      </c>
      <c r="L122" s="293" t="str">
        <f t="shared" si="25"/>
        <v/>
      </c>
      <c r="M122" s="306"/>
      <c r="N122" s="281">
        <f>+IF(Stammdaten!$AE$30="1 - Ja",I122,L122)</f>
        <v>0</v>
      </c>
      <c r="O122" s="282" t="str">
        <f>+IF(Stammdaten!$AE$30="1 - Ja",K122,0)</f>
        <v/>
      </c>
      <c r="P122" s="283"/>
      <c r="Q122" s="284" t="str">
        <f t="shared" si="26"/>
        <v/>
      </c>
      <c r="U122" s="193">
        <f t="shared" si="32"/>
        <v>0</v>
      </c>
      <c r="V122" s="193">
        <f t="shared" si="33"/>
        <v>0</v>
      </c>
      <c r="W122" s="193">
        <f t="shared" si="34"/>
        <v>0</v>
      </c>
      <c r="X122" s="193">
        <f t="shared" si="35"/>
        <v>0</v>
      </c>
      <c r="Y122" s="193">
        <f t="shared" si="36"/>
        <v>0</v>
      </c>
      <c r="Z122" s="193"/>
      <c r="AA122" s="193">
        <f t="shared" si="27"/>
        <v>0</v>
      </c>
      <c r="AB122" s="193">
        <f t="shared" si="28"/>
        <v>5</v>
      </c>
      <c r="AC122" s="193">
        <f t="shared" si="29"/>
        <v>0</v>
      </c>
      <c r="AD122" s="193">
        <f t="shared" si="30"/>
        <v>0</v>
      </c>
    </row>
    <row r="123" spans="2:30" x14ac:dyDescent="0.25">
      <c r="B123" s="272"/>
      <c r="C123" s="273" t="str">
        <f>IF(H123="","",VLOOKUP(H123,Steuerung!$E$26:$G$49,3,FALSE))</f>
        <v/>
      </c>
      <c r="D123" s="274"/>
      <c r="E123" s="275" t="str">
        <f>IF(Stammdaten!$AE$29="2 - Vereinbarte Entgelte",IF(ISNUMBER(D123),IF(YEAR(D123)&lt;Stammdaten!$AE$28,1,IF(YEAR(D123)&gt;Stammdaten!$AE$28,12,MONTH(D123))),""),"")</f>
        <v/>
      </c>
      <c r="F123" s="274"/>
      <c r="G123" s="275" t="str">
        <f>IF(Stammdaten!$AE$29="1 - Vereinnahmte Entgelte",IF(ISNUMBER(F123),IF(YEAR(F123)&lt;Stammdaten!$AE$28,1,IF(YEAR(F123)&gt;Stammdaten!$AE$28,12,MONTH(F123))),""),"")</f>
        <v/>
      </c>
      <c r="H123" s="276"/>
      <c r="I123" s="277"/>
      <c r="J123" s="278"/>
      <c r="K123" s="292" t="str">
        <f t="shared" si="31"/>
        <v/>
      </c>
      <c r="L123" s="293" t="str">
        <f t="shared" si="25"/>
        <v/>
      </c>
      <c r="M123" s="306"/>
      <c r="N123" s="281">
        <f>+IF(Stammdaten!$AE$30="1 - Ja",I123,L123)</f>
        <v>0</v>
      </c>
      <c r="O123" s="282" t="str">
        <f>+IF(Stammdaten!$AE$30="1 - Ja",K123,0)</f>
        <v/>
      </c>
      <c r="P123" s="283"/>
      <c r="Q123" s="284" t="str">
        <f t="shared" si="26"/>
        <v/>
      </c>
      <c r="U123" s="193">
        <f t="shared" si="32"/>
        <v>0</v>
      </c>
      <c r="V123" s="193">
        <f t="shared" si="33"/>
        <v>0</v>
      </c>
      <c r="W123" s="193">
        <f t="shared" si="34"/>
        <v>0</v>
      </c>
      <c r="X123" s="193">
        <f t="shared" si="35"/>
        <v>0</v>
      </c>
      <c r="Y123" s="193">
        <f t="shared" si="36"/>
        <v>0</v>
      </c>
      <c r="Z123" s="193"/>
      <c r="AA123" s="193">
        <f t="shared" si="27"/>
        <v>0</v>
      </c>
      <c r="AB123" s="193">
        <f t="shared" si="28"/>
        <v>5</v>
      </c>
      <c r="AC123" s="193">
        <f t="shared" si="29"/>
        <v>0</v>
      </c>
      <c r="AD123" s="193">
        <f t="shared" si="30"/>
        <v>0</v>
      </c>
    </row>
    <row r="124" spans="2:30" x14ac:dyDescent="0.25">
      <c r="B124" s="272"/>
      <c r="C124" s="273" t="str">
        <f>IF(H124="","",VLOOKUP(H124,Steuerung!$E$26:$G$49,3,FALSE))</f>
        <v/>
      </c>
      <c r="D124" s="274"/>
      <c r="E124" s="275" t="str">
        <f>IF(Stammdaten!$AE$29="2 - Vereinbarte Entgelte",IF(ISNUMBER(D124),IF(YEAR(D124)&lt;Stammdaten!$AE$28,1,IF(YEAR(D124)&gt;Stammdaten!$AE$28,12,MONTH(D124))),""),"")</f>
        <v/>
      </c>
      <c r="F124" s="274"/>
      <c r="G124" s="275" t="str">
        <f>IF(Stammdaten!$AE$29="1 - Vereinnahmte Entgelte",IF(ISNUMBER(F124),IF(YEAR(F124)&lt;Stammdaten!$AE$28,1,IF(YEAR(F124)&gt;Stammdaten!$AE$28,12,MONTH(F124))),""),"")</f>
        <v/>
      </c>
      <c r="H124" s="276"/>
      <c r="I124" s="277"/>
      <c r="J124" s="278"/>
      <c r="K124" s="292" t="str">
        <f t="shared" si="31"/>
        <v/>
      </c>
      <c r="L124" s="293" t="str">
        <f t="shared" si="25"/>
        <v/>
      </c>
      <c r="M124" s="306"/>
      <c r="N124" s="281">
        <f>+IF(Stammdaten!$AE$30="1 - Ja",I124,L124)</f>
        <v>0</v>
      </c>
      <c r="O124" s="282" t="str">
        <f>+IF(Stammdaten!$AE$30="1 - Ja",K124,0)</f>
        <v/>
      </c>
      <c r="P124" s="283"/>
      <c r="Q124" s="284" t="str">
        <f t="shared" si="26"/>
        <v/>
      </c>
      <c r="U124" s="193">
        <f t="shared" si="32"/>
        <v>0</v>
      </c>
      <c r="V124" s="193">
        <f t="shared" si="33"/>
        <v>0</v>
      </c>
      <c r="W124" s="193">
        <f t="shared" si="34"/>
        <v>0</v>
      </c>
      <c r="X124" s="193">
        <f t="shared" si="35"/>
        <v>0</v>
      </c>
      <c r="Y124" s="193">
        <f t="shared" si="36"/>
        <v>0</v>
      </c>
      <c r="Z124" s="193"/>
      <c r="AA124" s="193">
        <f t="shared" si="27"/>
        <v>0</v>
      </c>
      <c r="AB124" s="193">
        <f t="shared" si="28"/>
        <v>5</v>
      </c>
      <c r="AC124" s="193">
        <f t="shared" si="29"/>
        <v>0</v>
      </c>
      <c r="AD124" s="193">
        <f t="shared" si="30"/>
        <v>0</v>
      </c>
    </row>
    <row r="125" spans="2:30" x14ac:dyDescent="0.25">
      <c r="B125" s="272"/>
      <c r="C125" s="273" t="str">
        <f>IF(H125="","",VLOOKUP(H125,Steuerung!$E$26:$G$49,3,FALSE))</f>
        <v/>
      </c>
      <c r="D125" s="274"/>
      <c r="E125" s="275" t="str">
        <f>IF(Stammdaten!$AE$29="2 - Vereinbarte Entgelte",IF(ISNUMBER(D125),IF(YEAR(D125)&lt;Stammdaten!$AE$28,1,IF(YEAR(D125)&gt;Stammdaten!$AE$28,12,MONTH(D125))),""),"")</f>
        <v/>
      </c>
      <c r="F125" s="274"/>
      <c r="G125" s="275" t="str">
        <f>IF(Stammdaten!$AE$29="1 - Vereinnahmte Entgelte",IF(ISNUMBER(F125),IF(YEAR(F125)&lt;Stammdaten!$AE$28,1,IF(YEAR(F125)&gt;Stammdaten!$AE$28,12,MONTH(F125))),""),"")</f>
        <v/>
      </c>
      <c r="H125" s="276"/>
      <c r="I125" s="277"/>
      <c r="J125" s="278"/>
      <c r="K125" s="292" t="str">
        <f t="shared" si="31"/>
        <v/>
      </c>
      <c r="L125" s="293" t="str">
        <f t="shared" si="25"/>
        <v/>
      </c>
      <c r="M125" s="306"/>
      <c r="N125" s="281">
        <f>+IF(Stammdaten!$AE$30="1 - Ja",I125,L125)</f>
        <v>0</v>
      </c>
      <c r="O125" s="282" t="str">
        <f>+IF(Stammdaten!$AE$30="1 - Ja",K125,0)</f>
        <v/>
      </c>
      <c r="P125" s="283"/>
      <c r="Q125" s="284" t="str">
        <f t="shared" si="26"/>
        <v/>
      </c>
      <c r="U125" s="193">
        <f t="shared" si="32"/>
        <v>0</v>
      </c>
      <c r="V125" s="193">
        <f t="shared" si="33"/>
        <v>0</v>
      </c>
      <c r="W125" s="193">
        <f t="shared" si="34"/>
        <v>0</v>
      </c>
      <c r="X125" s="193">
        <f t="shared" si="35"/>
        <v>0</v>
      </c>
      <c r="Y125" s="193">
        <f t="shared" si="36"/>
        <v>0</v>
      </c>
      <c r="Z125" s="193"/>
      <c r="AA125" s="193">
        <f t="shared" si="27"/>
        <v>0</v>
      </c>
      <c r="AB125" s="193">
        <f t="shared" si="28"/>
        <v>5</v>
      </c>
      <c r="AC125" s="193">
        <f t="shared" si="29"/>
        <v>0</v>
      </c>
      <c r="AD125" s="193">
        <f t="shared" si="30"/>
        <v>0</v>
      </c>
    </row>
    <row r="126" spans="2:30" x14ac:dyDescent="0.25">
      <c r="B126" s="272"/>
      <c r="C126" s="273" t="str">
        <f>IF(H126="","",VLOOKUP(H126,Steuerung!$E$26:$G$49,3,FALSE))</f>
        <v/>
      </c>
      <c r="D126" s="274"/>
      <c r="E126" s="275" t="str">
        <f>IF(Stammdaten!$AE$29="2 - Vereinbarte Entgelte",IF(ISNUMBER(D126),IF(YEAR(D126)&lt;Stammdaten!$AE$28,1,IF(YEAR(D126)&gt;Stammdaten!$AE$28,12,MONTH(D126))),""),"")</f>
        <v/>
      </c>
      <c r="F126" s="274"/>
      <c r="G126" s="275" t="str">
        <f>IF(Stammdaten!$AE$29="1 - Vereinnahmte Entgelte",IF(ISNUMBER(F126),IF(YEAR(F126)&lt;Stammdaten!$AE$28,1,IF(YEAR(F126)&gt;Stammdaten!$AE$28,12,MONTH(F126))),""),"")</f>
        <v/>
      </c>
      <c r="H126" s="276"/>
      <c r="I126" s="277"/>
      <c r="J126" s="278"/>
      <c r="K126" s="292" t="str">
        <f t="shared" si="31"/>
        <v/>
      </c>
      <c r="L126" s="293" t="str">
        <f t="shared" si="25"/>
        <v/>
      </c>
      <c r="M126" s="306"/>
      <c r="N126" s="281">
        <f>+IF(Stammdaten!$AE$30="1 - Ja",I126,L126)</f>
        <v>0</v>
      </c>
      <c r="O126" s="282" t="str">
        <f>+IF(Stammdaten!$AE$30="1 - Ja",K126,0)</f>
        <v/>
      </c>
      <c r="P126" s="283"/>
      <c r="Q126" s="284" t="str">
        <f t="shared" si="26"/>
        <v/>
      </c>
      <c r="U126" s="193">
        <f t="shared" si="32"/>
        <v>0</v>
      </c>
      <c r="V126" s="193">
        <f t="shared" si="33"/>
        <v>0</v>
      </c>
      <c r="W126" s="193">
        <f t="shared" si="34"/>
        <v>0</v>
      </c>
      <c r="X126" s="193">
        <f t="shared" si="35"/>
        <v>0</v>
      </c>
      <c r="Y126" s="193">
        <f t="shared" si="36"/>
        <v>0</v>
      </c>
      <c r="Z126" s="193"/>
      <c r="AA126" s="193">
        <f t="shared" si="27"/>
        <v>0</v>
      </c>
      <c r="AB126" s="193">
        <f t="shared" si="28"/>
        <v>5</v>
      </c>
      <c r="AC126" s="193">
        <f t="shared" si="29"/>
        <v>0</v>
      </c>
      <c r="AD126" s="193">
        <f t="shared" si="30"/>
        <v>0</v>
      </c>
    </row>
    <row r="127" spans="2:30" x14ac:dyDescent="0.25">
      <c r="B127" s="272"/>
      <c r="C127" s="273" t="str">
        <f>IF(H127="","",VLOOKUP(H127,Steuerung!$E$26:$G$49,3,FALSE))</f>
        <v/>
      </c>
      <c r="D127" s="274"/>
      <c r="E127" s="275" t="str">
        <f>IF(Stammdaten!$AE$29="2 - Vereinbarte Entgelte",IF(ISNUMBER(D127),IF(YEAR(D127)&lt;Stammdaten!$AE$28,1,IF(YEAR(D127)&gt;Stammdaten!$AE$28,12,MONTH(D127))),""),"")</f>
        <v/>
      </c>
      <c r="F127" s="274"/>
      <c r="G127" s="275" t="str">
        <f>IF(Stammdaten!$AE$29="1 - Vereinnahmte Entgelte",IF(ISNUMBER(F127),IF(YEAR(F127)&lt;Stammdaten!$AE$28,1,IF(YEAR(F127)&gt;Stammdaten!$AE$28,12,MONTH(F127))),""),"")</f>
        <v/>
      </c>
      <c r="H127" s="276"/>
      <c r="I127" s="277"/>
      <c r="J127" s="278"/>
      <c r="K127" s="292" t="str">
        <f t="shared" si="31"/>
        <v/>
      </c>
      <c r="L127" s="293" t="str">
        <f t="shared" si="25"/>
        <v/>
      </c>
      <c r="M127" s="306"/>
      <c r="N127" s="281">
        <f>+IF(Stammdaten!$AE$30="1 - Ja",I127,L127)</f>
        <v>0</v>
      </c>
      <c r="O127" s="282" t="str">
        <f>+IF(Stammdaten!$AE$30="1 - Ja",K127,0)</f>
        <v/>
      </c>
      <c r="P127" s="283"/>
      <c r="Q127" s="284" t="str">
        <f t="shared" si="26"/>
        <v/>
      </c>
      <c r="U127" s="193">
        <f t="shared" si="32"/>
        <v>0</v>
      </c>
      <c r="V127" s="193">
        <f t="shared" si="33"/>
        <v>0</v>
      </c>
      <c r="W127" s="193">
        <f t="shared" si="34"/>
        <v>0</v>
      </c>
      <c r="X127" s="193">
        <f t="shared" si="35"/>
        <v>0</v>
      </c>
      <c r="Y127" s="193">
        <f t="shared" si="36"/>
        <v>0</v>
      </c>
      <c r="Z127" s="193"/>
      <c r="AA127" s="193">
        <f t="shared" si="27"/>
        <v>0</v>
      </c>
      <c r="AB127" s="193">
        <f t="shared" si="28"/>
        <v>5</v>
      </c>
      <c r="AC127" s="193">
        <f t="shared" si="29"/>
        <v>0</v>
      </c>
      <c r="AD127" s="193">
        <f t="shared" si="30"/>
        <v>0</v>
      </c>
    </row>
    <row r="128" spans="2:30" x14ac:dyDescent="0.25">
      <c r="B128" s="272"/>
      <c r="C128" s="273" t="str">
        <f>IF(H128="","",VLOOKUP(H128,Steuerung!$E$26:$G$49,3,FALSE))</f>
        <v/>
      </c>
      <c r="D128" s="274"/>
      <c r="E128" s="275" t="str">
        <f>IF(Stammdaten!$AE$29="2 - Vereinbarte Entgelte",IF(ISNUMBER(D128),IF(YEAR(D128)&lt;Stammdaten!$AE$28,1,IF(YEAR(D128)&gt;Stammdaten!$AE$28,12,MONTH(D128))),""),"")</f>
        <v/>
      </c>
      <c r="F128" s="274"/>
      <c r="G128" s="275" t="str">
        <f>IF(Stammdaten!$AE$29="1 - Vereinnahmte Entgelte",IF(ISNUMBER(F128),IF(YEAR(F128)&lt;Stammdaten!$AE$28,1,IF(YEAR(F128)&gt;Stammdaten!$AE$28,12,MONTH(F128))),""),"")</f>
        <v/>
      </c>
      <c r="H128" s="276"/>
      <c r="I128" s="277"/>
      <c r="J128" s="278"/>
      <c r="K128" s="292" t="str">
        <f t="shared" si="31"/>
        <v/>
      </c>
      <c r="L128" s="293" t="str">
        <f t="shared" si="25"/>
        <v/>
      </c>
      <c r="M128" s="306"/>
      <c r="N128" s="281">
        <f>+IF(Stammdaten!$AE$30="1 - Ja",I128,L128)</f>
        <v>0</v>
      </c>
      <c r="O128" s="282" t="str">
        <f>+IF(Stammdaten!$AE$30="1 - Ja",K128,0)</f>
        <v/>
      </c>
      <c r="P128" s="283"/>
      <c r="Q128" s="284" t="str">
        <f t="shared" si="26"/>
        <v/>
      </c>
      <c r="U128" s="193">
        <f t="shared" si="32"/>
        <v>0</v>
      </c>
      <c r="V128" s="193">
        <f t="shared" si="33"/>
        <v>0</v>
      </c>
      <c r="W128" s="193">
        <f t="shared" si="34"/>
        <v>0</v>
      </c>
      <c r="X128" s="193">
        <f t="shared" si="35"/>
        <v>0</v>
      </c>
      <c r="Y128" s="193">
        <f t="shared" si="36"/>
        <v>0</v>
      </c>
      <c r="Z128" s="193"/>
      <c r="AA128" s="193">
        <f t="shared" si="27"/>
        <v>0</v>
      </c>
      <c r="AB128" s="193">
        <f t="shared" si="28"/>
        <v>5</v>
      </c>
      <c r="AC128" s="193">
        <f t="shared" si="29"/>
        <v>0</v>
      </c>
      <c r="AD128" s="193">
        <f t="shared" si="30"/>
        <v>0</v>
      </c>
    </row>
    <row r="129" spans="2:30" x14ac:dyDescent="0.25">
      <c r="B129" s="272"/>
      <c r="C129" s="273" t="str">
        <f>IF(H129="","",VLOOKUP(H129,Steuerung!$E$26:$G$49,3,FALSE))</f>
        <v/>
      </c>
      <c r="D129" s="274"/>
      <c r="E129" s="275" t="str">
        <f>IF(Stammdaten!$AE$29="2 - Vereinbarte Entgelte",IF(ISNUMBER(D129),IF(YEAR(D129)&lt;Stammdaten!$AE$28,1,IF(YEAR(D129)&gt;Stammdaten!$AE$28,12,MONTH(D129))),""),"")</f>
        <v/>
      </c>
      <c r="F129" s="274"/>
      <c r="G129" s="275" t="str">
        <f>IF(Stammdaten!$AE$29="1 - Vereinnahmte Entgelte",IF(ISNUMBER(F129),IF(YEAR(F129)&lt;Stammdaten!$AE$28,1,IF(YEAR(F129)&gt;Stammdaten!$AE$28,12,MONTH(F129))),""),"")</f>
        <v/>
      </c>
      <c r="H129" s="276"/>
      <c r="I129" s="277"/>
      <c r="J129" s="278"/>
      <c r="K129" s="292" t="str">
        <f t="shared" si="31"/>
        <v/>
      </c>
      <c r="L129" s="293" t="str">
        <f t="shared" si="25"/>
        <v/>
      </c>
      <c r="M129" s="306"/>
      <c r="N129" s="281">
        <f>+IF(Stammdaten!$AE$30="1 - Ja",I129,L129)</f>
        <v>0</v>
      </c>
      <c r="O129" s="282" t="str">
        <f>+IF(Stammdaten!$AE$30="1 - Ja",K129,0)</f>
        <v/>
      </c>
      <c r="P129" s="283"/>
      <c r="Q129" s="284" t="str">
        <f t="shared" si="26"/>
        <v/>
      </c>
      <c r="U129" s="193">
        <f t="shared" si="32"/>
        <v>0</v>
      </c>
      <c r="V129" s="193">
        <f t="shared" si="33"/>
        <v>0</v>
      </c>
      <c r="W129" s="193">
        <f t="shared" si="34"/>
        <v>0</v>
      </c>
      <c r="X129" s="193">
        <f t="shared" si="35"/>
        <v>0</v>
      </c>
      <c r="Y129" s="193">
        <f t="shared" si="36"/>
        <v>0</v>
      </c>
      <c r="Z129" s="193"/>
      <c r="AA129" s="193">
        <f t="shared" si="27"/>
        <v>0</v>
      </c>
      <c r="AB129" s="193">
        <f t="shared" si="28"/>
        <v>5</v>
      </c>
      <c r="AC129" s="193">
        <f t="shared" si="29"/>
        <v>0</v>
      </c>
      <c r="AD129" s="193">
        <f t="shared" si="30"/>
        <v>0</v>
      </c>
    </row>
    <row r="130" spans="2:30" x14ac:dyDescent="0.25">
      <c r="B130" s="272"/>
      <c r="C130" s="273" t="str">
        <f>IF(H130="","",VLOOKUP(H130,Steuerung!$E$26:$G$49,3,FALSE))</f>
        <v/>
      </c>
      <c r="D130" s="274"/>
      <c r="E130" s="275" t="str">
        <f>IF(Stammdaten!$AE$29="2 - Vereinbarte Entgelte",IF(ISNUMBER(D130),IF(YEAR(D130)&lt;Stammdaten!$AE$28,1,IF(YEAR(D130)&gt;Stammdaten!$AE$28,12,MONTH(D130))),""),"")</f>
        <v/>
      </c>
      <c r="F130" s="274"/>
      <c r="G130" s="275" t="str">
        <f>IF(Stammdaten!$AE$29="1 - Vereinnahmte Entgelte",IF(ISNUMBER(F130),IF(YEAR(F130)&lt;Stammdaten!$AE$28,1,IF(YEAR(F130)&gt;Stammdaten!$AE$28,12,MONTH(F130))),""),"")</f>
        <v/>
      </c>
      <c r="H130" s="276"/>
      <c r="I130" s="277"/>
      <c r="J130" s="278"/>
      <c r="K130" s="292" t="str">
        <f t="shared" si="31"/>
        <v/>
      </c>
      <c r="L130" s="293" t="str">
        <f t="shared" si="25"/>
        <v/>
      </c>
      <c r="M130" s="306"/>
      <c r="N130" s="281">
        <f>+IF(Stammdaten!$AE$30="1 - Ja",I130,L130)</f>
        <v>0</v>
      </c>
      <c r="O130" s="282" t="str">
        <f>+IF(Stammdaten!$AE$30="1 - Ja",K130,0)</f>
        <v/>
      </c>
      <c r="P130" s="283"/>
      <c r="Q130" s="284" t="str">
        <f t="shared" si="26"/>
        <v/>
      </c>
      <c r="U130" s="193">
        <f t="shared" si="32"/>
        <v>0</v>
      </c>
      <c r="V130" s="193">
        <f t="shared" si="33"/>
        <v>0</v>
      </c>
      <c r="W130" s="193">
        <f t="shared" si="34"/>
        <v>0</v>
      </c>
      <c r="X130" s="193">
        <f t="shared" si="35"/>
        <v>0</v>
      </c>
      <c r="Y130" s="193">
        <f t="shared" si="36"/>
        <v>0</v>
      </c>
      <c r="Z130" s="193"/>
      <c r="AA130" s="193">
        <f t="shared" si="27"/>
        <v>0</v>
      </c>
      <c r="AB130" s="193">
        <f t="shared" si="28"/>
        <v>5</v>
      </c>
      <c r="AC130" s="193">
        <f t="shared" si="29"/>
        <v>0</v>
      </c>
      <c r="AD130" s="193">
        <f t="shared" si="30"/>
        <v>0</v>
      </c>
    </row>
    <row r="131" spans="2:30" x14ac:dyDescent="0.25">
      <c r="B131" s="272"/>
      <c r="C131" s="273" t="str">
        <f>IF(H131="","",VLOOKUP(H131,Steuerung!$E$26:$G$49,3,FALSE))</f>
        <v/>
      </c>
      <c r="D131" s="274"/>
      <c r="E131" s="275" t="str">
        <f>IF(Stammdaten!$AE$29="2 - Vereinbarte Entgelte",IF(ISNUMBER(D131),IF(YEAR(D131)&lt;Stammdaten!$AE$28,1,IF(YEAR(D131)&gt;Stammdaten!$AE$28,12,MONTH(D131))),""),"")</f>
        <v/>
      </c>
      <c r="F131" s="274"/>
      <c r="G131" s="275" t="str">
        <f>IF(Stammdaten!$AE$29="1 - Vereinnahmte Entgelte",IF(ISNUMBER(F131),IF(YEAR(F131)&lt;Stammdaten!$AE$28,1,IF(YEAR(F131)&gt;Stammdaten!$AE$28,12,MONTH(F131))),""),"")</f>
        <v/>
      </c>
      <c r="H131" s="276"/>
      <c r="I131" s="277"/>
      <c r="J131" s="278"/>
      <c r="K131" s="292" t="str">
        <f t="shared" si="31"/>
        <v/>
      </c>
      <c r="L131" s="293" t="str">
        <f t="shared" si="25"/>
        <v/>
      </c>
      <c r="M131" s="306"/>
      <c r="N131" s="281">
        <f>+IF(Stammdaten!$AE$30="1 - Ja",I131,L131)</f>
        <v>0</v>
      </c>
      <c r="O131" s="282" t="str">
        <f>+IF(Stammdaten!$AE$30="1 - Ja",K131,0)</f>
        <v/>
      </c>
      <c r="P131" s="283"/>
      <c r="Q131" s="284" t="str">
        <f t="shared" si="26"/>
        <v/>
      </c>
      <c r="U131" s="193">
        <f t="shared" si="32"/>
        <v>0</v>
      </c>
      <c r="V131" s="193">
        <f t="shared" si="33"/>
        <v>0</v>
      </c>
      <c r="W131" s="193">
        <f t="shared" si="34"/>
        <v>0</v>
      </c>
      <c r="X131" s="193">
        <f t="shared" si="35"/>
        <v>0</v>
      </c>
      <c r="Y131" s="193">
        <f t="shared" si="36"/>
        <v>0</v>
      </c>
      <c r="Z131" s="193"/>
      <c r="AA131" s="193">
        <f t="shared" si="27"/>
        <v>0</v>
      </c>
      <c r="AB131" s="193">
        <f t="shared" si="28"/>
        <v>5</v>
      </c>
      <c r="AC131" s="193">
        <f t="shared" si="29"/>
        <v>0</v>
      </c>
      <c r="AD131" s="193">
        <f t="shared" si="30"/>
        <v>0</v>
      </c>
    </row>
    <row r="132" spans="2:30" x14ac:dyDescent="0.25">
      <c r="B132" s="272"/>
      <c r="C132" s="273" t="str">
        <f>IF(H132="","",VLOOKUP(H132,Steuerung!$E$26:$G$49,3,FALSE))</f>
        <v/>
      </c>
      <c r="D132" s="274"/>
      <c r="E132" s="275" t="str">
        <f>IF(Stammdaten!$AE$29="2 - Vereinbarte Entgelte",IF(ISNUMBER(D132),IF(YEAR(D132)&lt;Stammdaten!$AE$28,1,IF(YEAR(D132)&gt;Stammdaten!$AE$28,12,MONTH(D132))),""),"")</f>
        <v/>
      </c>
      <c r="F132" s="274"/>
      <c r="G132" s="275" t="str">
        <f>IF(Stammdaten!$AE$29="1 - Vereinnahmte Entgelte",IF(ISNUMBER(F132),IF(YEAR(F132)&lt;Stammdaten!$AE$28,1,IF(YEAR(F132)&gt;Stammdaten!$AE$28,12,MONTH(F132))),""),"")</f>
        <v/>
      </c>
      <c r="H132" s="276"/>
      <c r="I132" s="277"/>
      <c r="J132" s="278"/>
      <c r="K132" s="292" t="str">
        <f t="shared" si="31"/>
        <v/>
      </c>
      <c r="L132" s="293" t="str">
        <f t="shared" si="25"/>
        <v/>
      </c>
      <c r="M132" s="306"/>
      <c r="N132" s="281">
        <f>+IF(Stammdaten!$AE$30="1 - Ja",I132,L132)</f>
        <v>0</v>
      </c>
      <c r="O132" s="282" t="str">
        <f>+IF(Stammdaten!$AE$30="1 - Ja",K132,0)</f>
        <v/>
      </c>
      <c r="P132" s="283"/>
      <c r="Q132" s="284" t="str">
        <f t="shared" si="26"/>
        <v/>
      </c>
      <c r="U132" s="193">
        <f t="shared" si="32"/>
        <v>0</v>
      </c>
      <c r="V132" s="193">
        <f t="shared" si="33"/>
        <v>0</v>
      </c>
      <c r="W132" s="193">
        <f t="shared" si="34"/>
        <v>0</v>
      </c>
      <c r="X132" s="193">
        <f t="shared" si="35"/>
        <v>0</v>
      </c>
      <c r="Y132" s="193">
        <f t="shared" si="36"/>
        <v>0</v>
      </c>
      <c r="Z132" s="193"/>
      <c r="AA132" s="193">
        <f t="shared" si="27"/>
        <v>0</v>
      </c>
      <c r="AB132" s="193">
        <f t="shared" si="28"/>
        <v>5</v>
      </c>
      <c r="AC132" s="193">
        <f t="shared" si="29"/>
        <v>0</v>
      </c>
      <c r="AD132" s="193">
        <f t="shared" si="30"/>
        <v>0</v>
      </c>
    </row>
    <row r="133" spans="2:30" x14ac:dyDescent="0.25">
      <c r="B133" s="272"/>
      <c r="C133" s="273" t="str">
        <f>IF(H133="","",VLOOKUP(H133,Steuerung!$E$26:$G$49,3,FALSE))</f>
        <v/>
      </c>
      <c r="D133" s="274"/>
      <c r="E133" s="275" t="str">
        <f>IF(Stammdaten!$AE$29="2 - Vereinbarte Entgelte",IF(ISNUMBER(D133),IF(YEAR(D133)&lt;Stammdaten!$AE$28,1,IF(YEAR(D133)&gt;Stammdaten!$AE$28,12,MONTH(D133))),""),"")</f>
        <v/>
      </c>
      <c r="F133" s="274"/>
      <c r="G133" s="275" t="str">
        <f>IF(Stammdaten!$AE$29="1 - Vereinnahmte Entgelte",IF(ISNUMBER(F133),IF(YEAR(F133)&lt;Stammdaten!$AE$28,1,IF(YEAR(F133)&gt;Stammdaten!$AE$28,12,MONTH(F133))),""),"")</f>
        <v/>
      </c>
      <c r="H133" s="276"/>
      <c r="I133" s="277"/>
      <c r="J133" s="278"/>
      <c r="K133" s="292" t="str">
        <f t="shared" ref="K133:K164" si="37">+IF(AND(ISNUMBER(I133),ISNUMBER(J133)),ROUND(I133*J133,2),"")</f>
        <v/>
      </c>
      <c r="L133" s="293" t="str">
        <f t="shared" si="25"/>
        <v/>
      </c>
      <c r="M133" s="306"/>
      <c r="N133" s="281">
        <f>+IF(Stammdaten!$AE$30="1 - Ja",I133,L133)</f>
        <v>0</v>
      </c>
      <c r="O133" s="282" t="str">
        <f>+IF(Stammdaten!$AE$30="1 - Ja",K133,0)</f>
        <v/>
      </c>
      <c r="P133" s="283"/>
      <c r="Q133" s="284" t="str">
        <f t="shared" si="26"/>
        <v/>
      </c>
      <c r="U133" s="193">
        <f t="shared" ref="U133:U164" si="38">+IF(B133="",0,1)</f>
        <v>0</v>
      </c>
      <c r="V133" s="193">
        <f t="shared" ref="V133:V164" si="39">+IF(ISNUMBER(D133),1,0)</f>
        <v>0</v>
      </c>
      <c r="W133" s="193">
        <f t="shared" ref="W133:W164" si="40">+IF(H133="",0,1)</f>
        <v>0</v>
      </c>
      <c r="X133" s="193">
        <f t="shared" ref="X133:X164" si="41">+IF(ISNUMBER(L133),1,0)</f>
        <v>0</v>
      </c>
      <c r="Y133" s="193">
        <f t="shared" ref="Y133:Y164" si="42">+IF(ISNUMBER(F133),1,0)</f>
        <v>0</v>
      </c>
      <c r="Z133" s="193"/>
      <c r="AA133" s="193">
        <f t="shared" si="27"/>
        <v>0</v>
      </c>
      <c r="AB133" s="193">
        <f t="shared" si="28"/>
        <v>5</v>
      </c>
      <c r="AC133" s="193">
        <f t="shared" si="29"/>
        <v>0</v>
      </c>
      <c r="AD133" s="193">
        <f t="shared" si="30"/>
        <v>0</v>
      </c>
    </row>
    <row r="134" spans="2:30" x14ac:dyDescent="0.25">
      <c r="B134" s="272"/>
      <c r="C134" s="273" t="str">
        <f>IF(H134="","",VLOOKUP(H134,Steuerung!$E$26:$G$49,3,FALSE))</f>
        <v/>
      </c>
      <c r="D134" s="274"/>
      <c r="E134" s="275" t="str">
        <f>IF(Stammdaten!$AE$29="2 - Vereinbarte Entgelte",IF(ISNUMBER(D134),IF(YEAR(D134)&lt;Stammdaten!$AE$28,1,IF(YEAR(D134)&gt;Stammdaten!$AE$28,12,MONTH(D134))),""),"")</f>
        <v/>
      </c>
      <c r="F134" s="274"/>
      <c r="G134" s="275" t="str">
        <f>IF(Stammdaten!$AE$29="1 - Vereinnahmte Entgelte",IF(ISNUMBER(F134),IF(YEAR(F134)&lt;Stammdaten!$AE$28,1,IF(YEAR(F134)&gt;Stammdaten!$AE$28,12,MONTH(F134))),""),"")</f>
        <v/>
      </c>
      <c r="H134" s="276"/>
      <c r="I134" s="277"/>
      <c r="J134" s="278"/>
      <c r="K134" s="292" t="str">
        <f t="shared" si="37"/>
        <v/>
      </c>
      <c r="L134" s="293" t="str">
        <f t="shared" ref="L134:L197" si="43">+IF(AND(ISNUMBER(I134),ISNUMBER(K134)),I134+K134,"")</f>
        <v/>
      </c>
      <c r="M134" s="306"/>
      <c r="N134" s="281">
        <f>+IF(Stammdaten!$AE$30="1 - Ja",I134,L134)</f>
        <v>0</v>
      </c>
      <c r="O134" s="282" t="str">
        <f>+IF(Stammdaten!$AE$30="1 - Ja",K134,0)</f>
        <v/>
      </c>
      <c r="P134" s="283"/>
      <c r="Q134" s="284" t="str">
        <f t="shared" ref="Q134:Q197" si="44">+IF(AD134=0,"","Eingaben unvollständig")</f>
        <v/>
      </c>
      <c r="U134" s="193">
        <f t="shared" si="38"/>
        <v>0</v>
      </c>
      <c r="V134" s="193">
        <f t="shared" si="39"/>
        <v>0</v>
      </c>
      <c r="W134" s="193">
        <f t="shared" si="40"/>
        <v>0</v>
      </c>
      <c r="X134" s="193">
        <f t="shared" si="41"/>
        <v>0</v>
      </c>
      <c r="Y134" s="193">
        <f t="shared" si="42"/>
        <v>0</v>
      </c>
      <c r="Z134" s="193"/>
      <c r="AA134" s="193">
        <f t="shared" ref="AA134:AA197" si="45">+SUM(U134:Z134)</f>
        <v>0</v>
      </c>
      <c r="AB134" s="193">
        <f t="shared" ref="AB134:AB197" si="46">+$AB$3</f>
        <v>5</v>
      </c>
      <c r="AC134" s="193">
        <f t="shared" ref="AC134:AC197" si="47">+IF(AA134=AB134,1,0)</f>
        <v>0</v>
      </c>
      <c r="AD134" s="193">
        <f t="shared" ref="AD134:AD197" si="48">+IF(AND(AA134&gt;0,AC134=0),1,0)</f>
        <v>0</v>
      </c>
    </row>
    <row r="135" spans="2:30" x14ac:dyDescent="0.25">
      <c r="B135" s="272"/>
      <c r="C135" s="273" t="str">
        <f>IF(H135="","",VLOOKUP(H135,Steuerung!$E$26:$G$49,3,FALSE))</f>
        <v/>
      </c>
      <c r="D135" s="274"/>
      <c r="E135" s="275" t="str">
        <f>IF(Stammdaten!$AE$29="2 - Vereinbarte Entgelte",IF(ISNUMBER(D135),IF(YEAR(D135)&lt;Stammdaten!$AE$28,1,IF(YEAR(D135)&gt;Stammdaten!$AE$28,12,MONTH(D135))),""),"")</f>
        <v/>
      </c>
      <c r="F135" s="274"/>
      <c r="G135" s="275" t="str">
        <f>IF(Stammdaten!$AE$29="1 - Vereinnahmte Entgelte",IF(ISNUMBER(F135),IF(YEAR(F135)&lt;Stammdaten!$AE$28,1,IF(YEAR(F135)&gt;Stammdaten!$AE$28,12,MONTH(F135))),""),"")</f>
        <v/>
      </c>
      <c r="H135" s="276"/>
      <c r="I135" s="277"/>
      <c r="J135" s="278"/>
      <c r="K135" s="292" t="str">
        <f t="shared" si="37"/>
        <v/>
      </c>
      <c r="L135" s="293" t="str">
        <f t="shared" si="43"/>
        <v/>
      </c>
      <c r="M135" s="306"/>
      <c r="N135" s="281">
        <f>+IF(Stammdaten!$AE$30="1 - Ja",I135,L135)</f>
        <v>0</v>
      </c>
      <c r="O135" s="282" t="str">
        <f>+IF(Stammdaten!$AE$30="1 - Ja",K135,0)</f>
        <v/>
      </c>
      <c r="P135" s="283"/>
      <c r="Q135" s="284" t="str">
        <f t="shared" si="44"/>
        <v/>
      </c>
      <c r="U135" s="193">
        <f t="shared" si="38"/>
        <v>0</v>
      </c>
      <c r="V135" s="193">
        <f t="shared" si="39"/>
        <v>0</v>
      </c>
      <c r="W135" s="193">
        <f t="shared" si="40"/>
        <v>0</v>
      </c>
      <c r="X135" s="193">
        <f t="shared" si="41"/>
        <v>0</v>
      </c>
      <c r="Y135" s="193">
        <f t="shared" si="42"/>
        <v>0</v>
      </c>
      <c r="Z135" s="193"/>
      <c r="AA135" s="193">
        <f t="shared" si="45"/>
        <v>0</v>
      </c>
      <c r="AB135" s="193">
        <f t="shared" si="46"/>
        <v>5</v>
      </c>
      <c r="AC135" s="193">
        <f t="shared" si="47"/>
        <v>0</v>
      </c>
      <c r="AD135" s="193">
        <f t="shared" si="48"/>
        <v>0</v>
      </c>
    </row>
    <row r="136" spans="2:30" x14ac:dyDescent="0.25">
      <c r="B136" s="272"/>
      <c r="C136" s="273" t="str">
        <f>IF(H136="","",VLOOKUP(H136,Steuerung!$E$26:$G$49,3,FALSE))</f>
        <v/>
      </c>
      <c r="D136" s="274"/>
      <c r="E136" s="275" t="str">
        <f>IF(Stammdaten!$AE$29="2 - Vereinbarte Entgelte",IF(ISNUMBER(D136),IF(YEAR(D136)&lt;Stammdaten!$AE$28,1,IF(YEAR(D136)&gt;Stammdaten!$AE$28,12,MONTH(D136))),""),"")</f>
        <v/>
      </c>
      <c r="F136" s="274"/>
      <c r="G136" s="275" t="str">
        <f>IF(Stammdaten!$AE$29="1 - Vereinnahmte Entgelte",IF(ISNUMBER(F136),IF(YEAR(F136)&lt;Stammdaten!$AE$28,1,IF(YEAR(F136)&gt;Stammdaten!$AE$28,12,MONTH(F136))),""),"")</f>
        <v/>
      </c>
      <c r="H136" s="276"/>
      <c r="I136" s="277"/>
      <c r="J136" s="278"/>
      <c r="K136" s="292" t="str">
        <f t="shared" si="37"/>
        <v/>
      </c>
      <c r="L136" s="293" t="str">
        <f t="shared" si="43"/>
        <v/>
      </c>
      <c r="M136" s="306"/>
      <c r="N136" s="281">
        <f>+IF(Stammdaten!$AE$30="1 - Ja",I136,L136)</f>
        <v>0</v>
      </c>
      <c r="O136" s="282" t="str">
        <f>+IF(Stammdaten!$AE$30="1 - Ja",K136,0)</f>
        <v/>
      </c>
      <c r="P136" s="283"/>
      <c r="Q136" s="284" t="str">
        <f t="shared" si="44"/>
        <v/>
      </c>
      <c r="U136" s="193">
        <f t="shared" si="38"/>
        <v>0</v>
      </c>
      <c r="V136" s="193">
        <f t="shared" si="39"/>
        <v>0</v>
      </c>
      <c r="W136" s="193">
        <f t="shared" si="40"/>
        <v>0</v>
      </c>
      <c r="X136" s="193">
        <f t="shared" si="41"/>
        <v>0</v>
      </c>
      <c r="Y136" s="193">
        <f t="shared" si="42"/>
        <v>0</v>
      </c>
      <c r="Z136" s="193"/>
      <c r="AA136" s="193">
        <f t="shared" si="45"/>
        <v>0</v>
      </c>
      <c r="AB136" s="193">
        <f t="shared" si="46"/>
        <v>5</v>
      </c>
      <c r="AC136" s="193">
        <f t="shared" si="47"/>
        <v>0</v>
      </c>
      <c r="AD136" s="193">
        <f t="shared" si="48"/>
        <v>0</v>
      </c>
    </row>
    <row r="137" spans="2:30" x14ac:dyDescent="0.25">
      <c r="B137" s="272"/>
      <c r="C137" s="273" t="str">
        <f>IF(H137="","",VLOOKUP(H137,Steuerung!$E$26:$G$49,3,FALSE))</f>
        <v/>
      </c>
      <c r="D137" s="274"/>
      <c r="E137" s="275" t="str">
        <f>IF(Stammdaten!$AE$29="2 - Vereinbarte Entgelte",IF(ISNUMBER(D137),IF(YEAR(D137)&lt;Stammdaten!$AE$28,1,IF(YEAR(D137)&gt;Stammdaten!$AE$28,12,MONTH(D137))),""),"")</f>
        <v/>
      </c>
      <c r="F137" s="274"/>
      <c r="G137" s="275" t="str">
        <f>IF(Stammdaten!$AE$29="1 - Vereinnahmte Entgelte",IF(ISNUMBER(F137),IF(YEAR(F137)&lt;Stammdaten!$AE$28,1,IF(YEAR(F137)&gt;Stammdaten!$AE$28,12,MONTH(F137))),""),"")</f>
        <v/>
      </c>
      <c r="H137" s="276"/>
      <c r="I137" s="277"/>
      <c r="J137" s="278"/>
      <c r="K137" s="292" t="str">
        <f t="shared" si="37"/>
        <v/>
      </c>
      <c r="L137" s="293" t="str">
        <f t="shared" si="43"/>
        <v/>
      </c>
      <c r="M137" s="306"/>
      <c r="N137" s="281">
        <f>+IF(Stammdaten!$AE$30="1 - Ja",I137,L137)</f>
        <v>0</v>
      </c>
      <c r="O137" s="282" t="str">
        <f>+IF(Stammdaten!$AE$30="1 - Ja",K137,0)</f>
        <v/>
      </c>
      <c r="P137" s="283"/>
      <c r="Q137" s="284" t="str">
        <f t="shared" si="44"/>
        <v/>
      </c>
      <c r="U137" s="193">
        <f t="shared" si="38"/>
        <v>0</v>
      </c>
      <c r="V137" s="193">
        <f t="shared" si="39"/>
        <v>0</v>
      </c>
      <c r="W137" s="193">
        <f t="shared" si="40"/>
        <v>0</v>
      </c>
      <c r="X137" s="193">
        <f t="shared" si="41"/>
        <v>0</v>
      </c>
      <c r="Y137" s="193">
        <f t="shared" si="42"/>
        <v>0</v>
      </c>
      <c r="Z137" s="193"/>
      <c r="AA137" s="193">
        <f t="shared" si="45"/>
        <v>0</v>
      </c>
      <c r="AB137" s="193">
        <f t="shared" si="46"/>
        <v>5</v>
      </c>
      <c r="AC137" s="193">
        <f t="shared" si="47"/>
        <v>0</v>
      </c>
      <c r="AD137" s="193">
        <f t="shared" si="48"/>
        <v>0</v>
      </c>
    </row>
    <row r="138" spans="2:30" x14ac:dyDescent="0.25">
      <c r="B138" s="272"/>
      <c r="C138" s="273" t="str">
        <f>IF(H138="","",VLOOKUP(H138,Steuerung!$E$26:$G$49,3,FALSE))</f>
        <v/>
      </c>
      <c r="D138" s="274"/>
      <c r="E138" s="275" t="str">
        <f>IF(Stammdaten!$AE$29="2 - Vereinbarte Entgelte",IF(ISNUMBER(D138),IF(YEAR(D138)&lt;Stammdaten!$AE$28,1,IF(YEAR(D138)&gt;Stammdaten!$AE$28,12,MONTH(D138))),""),"")</f>
        <v/>
      </c>
      <c r="F138" s="274"/>
      <c r="G138" s="275" t="str">
        <f>IF(Stammdaten!$AE$29="1 - Vereinnahmte Entgelte",IF(ISNUMBER(F138),IF(YEAR(F138)&lt;Stammdaten!$AE$28,1,IF(YEAR(F138)&gt;Stammdaten!$AE$28,12,MONTH(F138))),""),"")</f>
        <v/>
      </c>
      <c r="H138" s="276"/>
      <c r="I138" s="277"/>
      <c r="J138" s="278"/>
      <c r="K138" s="292" t="str">
        <f t="shared" si="37"/>
        <v/>
      </c>
      <c r="L138" s="293" t="str">
        <f t="shared" si="43"/>
        <v/>
      </c>
      <c r="M138" s="306"/>
      <c r="N138" s="281">
        <f>+IF(Stammdaten!$AE$30="1 - Ja",I138,L138)</f>
        <v>0</v>
      </c>
      <c r="O138" s="282" t="str">
        <f>+IF(Stammdaten!$AE$30="1 - Ja",K138,0)</f>
        <v/>
      </c>
      <c r="P138" s="283"/>
      <c r="Q138" s="284" t="str">
        <f t="shared" si="44"/>
        <v/>
      </c>
      <c r="U138" s="193">
        <f t="shared" si="38"/>
        <v>0</v>
      </c>
      <c r="V138" s="193">
        <f t="shared" si="39"/>
        <v>0</v>
      </c>
      <c r="W138" s="193">
        <f t="shared" si="40"/>
        <v>0</v>
      </c>
      <c r="X138" s="193">
        <f t="shared" si="41"/>
        <v>0</v>
      </c>
      <c r="Y138" s="193">
        <f t="shared" si="42"/>
        <v>0</v>
      </c>
      <c r="Z138" s="193"/>
      <c r="AA138" s="193">
        <f t="shared" si="45"/>
        <v>0</v>
      </c>
      <c r="AB138" s="193">
        <f t="shared" si="46"/>
        <v>5</v>
      </c>
      <c r="AC138" s="193">
        <f t="shared" si="47"/>
        <v>0</v>
      </c>
      <c r="AD138" s="193">
        <f t="shared" si="48"/>
        <v>0</v>
      </c>
    </row>
    <row r="139" spans="2:30" x14ac:dyDescent="0.25">
      <c r="B139" s="272"/>
      <c r="C139" s="273" t="str">
        <f>IF(H139="","",VLOOKUP(H139,Steuerung!$E$26:$G$49,3,FALSE))</f>
        <v/>
      </c>
      <c r="D139" s="274"/>
      <c r="E139" s="275" t="str">
        <f>IF(Stammdaten!$AE$29="2 - Vereinbarte Entgelte",IF(ISNUMBER(D139),IF(YEAR(D139)&lt;Stammdaten!$AE$28,1,IF(YEAR(D139)&gt;Stammdaten!$AE$28,12,MONTH(D139))),""),"")</f>
        <v/>
      </c>
      <c r="F139" s="274"/>
      <c r="G139" s="275" t="str">
        <f>IF(Stammdaten!$AE$29="1 - Vereinnahmte Entgelte",IF(ISNUMBER(F139),IF(YEAR(F139)&lt;Stammdaten!$AE$28,1,IF(YEAR(F139)&gt;Stammdaten!$AE$28,12,MONTH(F139))),""),"")</f>
        <v/>
      </c>
      <c r="H139" s="276"/>
      <c r="I139" s="277"/>
      <c r="J139" s="278"/>
      <c r="K139" s="292" t="str">
        <f t="shared" si="37"/>
        <v/>
      </c>
      <c r="L139" s="293" t="str">
        <f t="shared" si="43"/>
        <v/>
      </c>
      <c r="M139" s="306"/>
      <c r="N139" s="281">
        <f>+IF(Stammdaten!$AE$30="1 - Ja",I139,L139)</f>
        <v>0</v>
      </c>
      <c r="O139" s="282" t="str">
        <f>+IF(Stammdaten!$AE$30="1 - Ja",K139,0)</f>
        <v/>
      </c>
      <c r="P139" s="283"/>
      <c r="Q139" s="284" t="str">
        <f t="shared" si="44"/>
        <v/>
      </c>
      <c r="U139" s="193">
        <f t="shared" si="38"/>
        <v>0</v>
      </c>
      <c r="V139" s="193">
        <f t="shared" si="39"/>
        <v>0</v>
      </c>
      <c r="W139" s="193">
        <f t="shared" si="40"/>
        <v>0</v>
      </c>
      <c r="X139" s="193">
        <f t="shared" si="41"/>
        <v>0</v>
      </c>
      <c r="Y139" s="193">
        <f t="shared" si="42"/>
        <v>0</v>
      </c>
      <c r="Z139" s="193"/>
      <c r="AA139" s="193">
        <f t="shared" si="45"/>
        <v>0</v>
      </c>
      <c r="AB139" s="193">
        <f t="shared" si="46"/>
        <v>5</v>
      </c>
      <c r="AC139" s="193">
        <f t="shared" si="47"/>
        <v>0</v>
      </c>
      <c r="AD139" s="193">
        <f t="shared" si="48"/>
        <v>0</v>
      </c>
    </row>
    <row r="140" spans="2:30" x14ac:dyDescent="0.25">
      <c r="B140" s="272"/>
      <c r="C140" s="273" t="str">
        <f>IF(H140="","",VLOOKUP(H140,Steuerung!$E$26:$G$49,3,FALSE))</f>
        <v/>
      </c>
      <c r="D140" s="274"/>
      <c r="E140" s="275" t="str">
        <f>IF(Stammdaten!$AE$29="2 - Vereinbarte Entgelte",IF(ISNUMBER(D140),IF(YEAR(D140)&lt;Stammdaten!$AE$28,1,IF(YEAR(D140)&gt;Stammdaten!$AE$28,12,MONTH(D140))),""),"")</f>
        <v/>
      </c>
      <c r="F140" s="274"/>
      <c r="G140" s="275" t="str">
        <f>IF(Stammdaten!$AE$29="1 - Vereinnahmte Entgelte",IF(ISNUMBER(F140),IF(YEAR(F140)&lt;Stammdaten!$AE$28,1,IF(YEAR(F140)&gt;Stammdaten!$AE$28,12,MONTH(F140))),""),"")</f>
        <v/>
      </c>
      <c r="H140" s="276"/>
      <c r="I140" s="277"/>
      <c r="J140" s="278"/>
      <c r="K140" s="292" t="str">
        <f t="shared" si="37"/>
        <v/>
      </c>
      <c r="L140" s="293" t="str">
        <f t="shared" si="43"/>
        <v/>
      </c>
      <c r="M140" s="306"/>
      <c r="N140" s="281">
        <f>+IF(Stammdaten!$AE$30="1 - Ja",I140,L140)</f>
        <v>0</v>
      </c>
      <c r="O140" s="282" t="str">
        <f>+IF(Stammdaten!$AE$30="1 - Ja",K140,0)</f>
        <v/>
      </c>
      <c r="P140" s="283"/>
      <c r="Q140" s="284" t="str">
        <f t="shared" si="44"/>
        <v/>
      </c>
      <c r="U140" s="193">
        <f t="shared" si="38"/>
        <v>0</v>
      </c>
      <c r="V140" s="193">
        <f t="shared" si="39"/>
        <v>0</v>
      </c>
      <c r="W140" s="193">
        <f t="shared" si="40"/>
        <v>0</v>
      </c>
      <c r="X140" s="193">
        <f t="shared" si="41"/>
        <v>0</v>
      </c>
      <c r="Y140" s="193">
        <f t="shared" si="42"/>
        <v>0</v>
      </c>
      <c r="Z140" s="193"/>
      <c r="AA140" s="193">
        <f t="shared" si="45"/>
        <v>0</v>
      </c>
      <c r="AB140" s="193">
        <f t="shared" si="46"/>
        <v>5</v>
      </c>
      <c r="AC140" s="193">
        <f t="shared" si="47"/>
        <v>0</v>
      </c>
      <c r="AD140" s="193">
        <f t="shared" si="48"/>
        <v>0</v>
      </c>
    </row>
    <row r="141" spans="2:30" x14ac:dyDescent="0.25">
      <c r="B141" s="272"/>
      <c r="C141" s="273" t="str">
        <f>IF(H141="","",VLOOKUP(H141,Steuerung!$E$26:$G$49,3,FALSE))</f>
        <v/>
      </c>
      <c r="D141" s="274"/>
      <c r="E141" s="275" t="str">
        <f>IF(Stammdaten!$AE$29="2 - Vereinbarte Entgelte",IF(ISNUMBER(D141),IF(YEAR(D141)&lt;Stammdaten!$AE$28,1,IF(YEAR(D141)&gt;Stammdaten!$AE$28,12,MONTH(D141))),""),"")</f>
        <v/>
      </c>
      <c r="F141" s="274"/>
      <c r="G141" s="275" t="str">
        <f>IF(Stammdaten!$AE$29="1 - Vereinnahmte Entgelte",IF(ISNUMBER(F141),IF(YEAR(F141)&lt;Stammdaten!$AE$28,1,IF(YEAR(F141)&gt;Stammdaten!$AE$28,12,MONTH(F141))),""),"")</f>
        <v/>
      </c>
      <c r="H141" s="276"/>
      <c r="I141" s="277"/>
      <c r="J141" s="278"/>
      <c r="K141" s="292" t="str">
        <f t="shared" si="37"/>
        <v/>
      </c>
      <c r="L141" s="293" t="str">
        <f t="shared" si="43"/>
        <v/>
      </c>
      <c r="M141" s="306"/>
      <c r="N141" s="281">
        <f>+IF(Stammdaten!$AE$30="1 - Ja",I141,L141)</f>
        <v>0</v>
      </c>
      <c r="O141" s="282" t="str">
        <f>+IF(Stammdaten!$AE$30="1 - Ja",K141,0)</f>
        <v/>
      </c>
      <c r="P141" s="283"/>
      <c r="Q141" s="284" t="str">
        <f t="shared" si="44"/>
        <v/>
      </c>
      <c r="U141" s="193">
        <f t="shared" si="38"/>
        <v>0</v>
      </c>
      <c r="V141" s="193">
        <f t="shared" si="39"/>
        <v>0</v>
      </c>
      <c r="W141" s="193">
        <f t="shared" si="40"/>
        <v>0</v>
      </c>
      <c r="X141" s="193">
        <f t="shared" si="41"/>
        <v>0</v>
      </c>
      <c r="Y141" s="193">
        <f t="shared" si="42"/>
        <v>0</v>
      </c>
      <c r="Z141" s="193"/>
      <c r="AA141" s="193">
        <f t="shared" si="45"/>
        <v>0</v>
      </c>
      <c r="AB141" s="193">
        <f t="shared" si="46"/>
        <v>5</v>
      </c>
      <c r="AC141" s="193">
        <f t="shared" si="47"/>
        <v>0</v>
      </c>
      <c r="AD141" s="193">
        <f t="shared" si="48"/>
        <v>0</v>
      </c>
    </row>
    <row r="142" spans="2:30" x14ac:dyDescent="0.25">
      <c r="B142" s="272"/>
      <c r="C142" s="273" t="str">
        <f>IF(H142="","",VLOOKUP(H142,Steuerung!$E$26:$G$49,3,FALSE))</f>
        <v/>
      </c>
      <c r="D142" s="274"/>
      <c r="E142" s="275" t="str">
        <f>IF(Stammdaten!$AE$29="2 - Vereinbarte Entgelte",IF(ISNUMBER(D142),IF(YEAR(D142)&lt;Stammdaten!$AE$28,1,IF(YEAR(D142)&gt;Stammdaten!$AE$28,12,MONTH(D142))),""),"")</f>
        <v/>
      </c>
      <c r="F142" s="274"/>
      <c r="G142" s="275" t="str">
        <f>IF(Stammdaten!$AE$29="1 - Vereinnahmte Entgelte",IF(ISNUMBER(F142),IF(YEAR(F142)&lt;Stammdaten!$AE$28,1,IF(YEAR(F142)&gt;Stammdaten!$AE$28,12,MONTH(F142))),""),"")</f>
        <v/>
      </c>
      <c r="H142" s="276"/>
      <c r="I142" s="277"/>
      <c r="J142" s="278"/>
      <c r="K142" s="292" t="str">
        <f t="shared" si="37"/>
        <v/>
      </c>
      <c r="L142" s="293" t="str">
        <f t="shared" si="43"/>
        <v/>
      </c>
      <c r="M142" s="306"/>
      <c r="N142" s="281">
        <f>+IF(Stammdaten!$AE$30="1 - Ja",I142,L142)</f>
        <v>0</v>
      </c>
      <c r="O142" s="282" t="str">
        <f>+IF(Stammdaten!$AE$30="1 - Ja",K142,0)</f>
        <v/>
      </c>
      <c r="P142" s="283"/>
      <c r="Q142" s="284" t="str">
        <f t="shared" si="44"/>
        <v/>
      </c>
      <c r="U142" s="193">
        <f t="shared" si="38"/>
        <v>0</v>
      </c>
      <c r="V142" s="193">
        <f t="shared" si="39"/>
        <v>0</v>
      </c>
      <c r="W142" s="193">
        <f t="shared" si="40"/>
        <v>0</v>
      </c>
      <c r="X142" s="193">
        <f t="shared" si="41"/>
        <v>0</v>
      </c>
      <c r="Y142" s="193">
        <f t="shared" si="42"/>
        <v>0</v>
      </c>
      <c r="Z142" s="193"/>
      <c r="AA142" s="193">
        <f t="shared" si="45"/>
        <v>0</v>
      </c>
      <c r="AB142" s="193">
        <f t="shared" si="46"/>
        <v>5</v>
      </c>
      <c r="AC142" s="193">
        <f t="shared" si="47"/>
        <v>0</v>
      </c>
      <c r="AD142" s="193">
        <f t="shared" si="48"/>
        <v>0</v>
      </c>
    </row>
    <row r="143" spans="2:30" x14ac:dyDescent="0.25">
      <c r="B143" s="272"/>
      <c r="C143" s="273" t="str">
        <f>IF(H143="","",VLOOKUP(H143,Steuerung!$E$26:$G$49,3,FALSE))</f>
        <v/>
      </c>
      <c r="D143" s="274"/>
      <c r="E143" s="275" t="str">
        <f>IF(Stammdaten!$AE$29="2 - Vereinbarte Entgelte",IF(ISNUMBER(D143),IF(YEAR(D143)&lt;Stammdaten!$AE$28,1,IF(YEAR(D143)&gt;Stammdaten!$AE$28,12,MONTH(D143))),""),"")</f>
        <v/>
      </c>
      <c r="F143" s="274"/>
      <c r="G143" s="275" t="str">
        <f>IF(Stammdaten!$AE$29="1 - Vereinnahmte Entgelte",IF(ISNUMBER(F143),IF(YEAR(F143)&lt;Stammdaten!$AE$28,1,IF(YEAR(F143)&gt;Stammdaten!$AE$28,12,MONTH(F143))),""),"")</f>
        <v/>
      </c>
      <c r="H143" s="276"/>
      <c r="I143" s="277"/>
      <c r="J143" s="278"/>
      <c r="K143" s="292" t="str">
        <f t="shared" si="37"/>
        <v/>
      </c>
      <c r="L143" s="293" t="str">
        <f t="shared" si="43"/>
        <v/>
      </c>
      <c r="M143" s="306"/>
      <c r="N143" s="281">
        <f>+IF(Stammdaten!$AE$30="1 - Ja",I143,L143)</f>
        <v>0</v>
      </c>
      <c r="O143" s="282" t="str">
        <f>+IF(Stammdaten!$AE$30="1 - Ja",K143,0)</f>
        <v/>
      </c>
      <c r="P143" s="283"/>
      <c r="Q143" s="284" t="str">
        <f t="shared" si="44"/>
        <v/>
      </c>
      <c r="U143" s="193">
        <f t="shared" si="38"/>
        <v>0</v>
      </c>
      <c r="V143" s="193">
        <f t="shared" si="39"/>
        <v>0</v>
      </c>
      <c r="W143" s="193">
        <f t="shared" si="40"/>
        <v>0</v>
      </c>
      <c r="X143" s="193">
        <f t="shared" si="41"/>
        <v>0</v>
      </c>
      <c r="Y143" s="193">
        <f t="shared" si="42"/>
        <v>0</v>
      </c>
      <c r="Z143" s="193"/>
      <c r="AA143" s="193">
        <f t="shared" si="45"/>
        <v>0</v>
      </c>
      <c r="AB143" s="193">
        <f t="shared" si="46"/>
        <v>5</v>
      </c>
      <c r="AC143" s="193">
        <f t="shared" si="47"/>
        <v>0</v>
      </c>
      <c r="AD143" s="193">
        <f t="shared" si="48"/>
        <v>0</v>
      </c>
    </row>
    <row r="144" spans="2:30" x14ac:dyDescent="0.25">
      <c r="B144" s="272"/>
      <c r="C144" s="273" t="str">
        <f>IF(H144="","",VLOOKUP(H144,Steuerung!$E$26:$G$49,3,FALSE))</f>
        <v/>
      </c>
      <c r="D144" s="274"/>
      <c r="E144" s="275" t="str">
        <f>IF(Stammdaten!$AE$29="2 - Vereinbarte Entgelte",IF(ISNUMBER(D144),IF(YEAR(D144)&lt;Stammdaten!$AE$28,1,IF(YEAR(D144)&gt;Stammdaten!$AE$28,12,MONTH(D144))),""),"")</f>
        <v/>
      </c>
      <c r="F144" s="274"/>
      <c r="G144" s="275" t="str">
        <f>IF(Stammdaten!$AE$29="1 - Vereinnahmte Entgelte",IF(ISNUMBER(F144),IF(YEAR(F144)&lt;Stammdaten!$AE$28,1,IF(YEAR(F144)&gt;Stammdaten!$AE$28,12,MONTH(F144))),""),"")</f>
        <v/>
      </c>
      <c r="H144" s="276"/>
      <c r="I144" s="277"/>
      <c r="J144" s="278"/>
      <c r="K144" s="292" t="str">
        <f t="shared" si="37"/>
        <v/>
      </c>
      <c r="L144" s="293" t="str">
        <f t="shared" si="43"/>
        <v/>
      </c>
      <c r="M144" s="306"/>
      <c r="N144" s="281">
        <f>+IF(Stammdaten!$AE$30="1 - Ja",I144,L144)</f>
        <v>0</v>
      </c>
      <c r="O144" s="282" t="str">
        <f>+IF(Stammdaten!$AE$30="1 - Ja",K144,0)</f>
        <v/>
      </c>
      <c r="P144" s="283"/>
      <c r="Q144" s="284" t="str">
        <f t="shared" si="44"/>
        <v/>
      </c>
      <c r="U144" s="193">
        <f t="shared" si="38"/>
        <v>0</v>
      </c>
      <c r="V144" s="193">
        <f t="shared" si="39"/>
        <v>0</v>
      </c>
      <c r="W144" s="193">
        <f t="shared" si="40"/>
        <v>0</v>
      </c>
      <c r="X144" s="193">
        <f t="shared" si="41"/>
        <v>0</v>
      </c>
      <c r="Y144" s="193">
        <f t="shared" si="42"/>
        <v>0</v>
      </c>
      <c r="Z144" s="193"/>
      <c r="AA144" s="193">
        <f t="shared" si="45"/>
        <v>0</v>
      </c>
      <c r="AB144" s="193">
        <f t="shared" si="46"/>
        <v>5</v>
      </c>
      <c r="AC144" s="193">
        <f t="shared" si="47"/>
        <v>0</v>
      </c>
      <c r="AD144" s="193">
        <f t="shared" si="48"/>
        <v>0</v>
      </c>
    </row>
    <row r="145" spans="2:30" x14ac:dyDescent="0.25">
      <c r="B145" s="272"/>
      <c r="C145" s="273" t="str">
        <f>IF(H145="","",VLOOKUP(H145,Steuerung!$E$26:$G$49,3,FALSE))</f>
        <v/>
      </c>
      <c r="D145" s="274"/>
      <c r="E145" s="275" t="str">
        <f>IF(Stammdaten!$AE$29="2 - Vereinbarte Entgelte",IF(ISNUMBER(D145),IF(YEAR(D145)&lt;Stammdaten!$AE$28,1,IF(YEAR(D145)&gt;Stammdaten!$AE$28,12,MONTH(D145))),""),"")</f>
        <v/>
      </c>
      <c r="F145" s="274"/>
      <c r="G145" s="275" t="str">
        <f>IF(Stammdaten!$AE$29="1 - Vereinnahmte Entgelte",IF(ISNUMBER(F145),IF(YEAR(F145)&lt;Stammdaten!$AE$28,1,IF(YEAR(F145)&gt;Stammdaten!$AE$28,12,MONTH(F145))),""),"")</f>
        <v/>
      </c>
      <c r="H145" s="276"/>
      <c r="I145" s="277"/>
      <c r="J145" s="278"/>
      <c r="K145" s="292" t="str">
        <f t="shared" si="37"/>
        <v/>
      </c>
      <c r="L145" s="293" t="str">
        <f t="shared" si="43"/>
        <v/>
      </c>
      <c r="M145" s="306"/>
      <c r="N145" s="281">
        <f>+IF(Stammdaten!$AE$30="1 - Ja",I145,L145)</f>
        <v>0</v>
      </c>
      <c r="O145" s="282" t="str">
        <f>+IF(Stammdaten!$AE$30="1 - Ja",K145,0)</f>
        <v/>
      </c>
      <c r="P145" s="283"/>
      <c r="Q145" s="284" t="str">
        <f t="shared" si="44"/>
        <v/>
      </c>
      <c r="U145" s="193">
        <f t="shared" si="38"/>
        <v>0</v>
      </c>
      <c r="V145" s="193">
        <f t="shared" si="39"/>
        <v>0</v>
      </c>
      <c r="W145" s="193">
        <f t="shared" si="40"/>
        <v>0</v>
      </c>
      <c r="X145" s="193">
        <f t="shared" si="41"/>
        <v>0</v>
      </c>
      <c r="Y145" s="193">
        <f t="shared" si="42"/>
        <v>0</v>
      </c>
      <c r="Z145" s="193"/>
      <c r="AA145" s="193">
        <f t="shared" si="45"/>
        <v>0</v>
      </c>
      <c r="AB145" s="193">
        <f t="shared" si="46"/>
        <v>5</v>
      </c>
      <c r="AC145" s="193">
        <f t="shared" si="47"/>
        <v>0</v>
      </c>
      <c r="AD145" s="193">
        <f t="shared" si="48"/>
        <v>0</v>
      </c>
    </row>
    <row r="146" spans="2:30" x14ac:dyDescent="0.25">
      <c r="B146" s="272"/>
      <c r="C146" s="273" t="str">
        <f>IF(H146="","",VLOOKUP(H146,Steuerung!$E$26:$G$49,3,FALSE))</f>
        <v/>
      </c>
      <c r="D146" s="274"/>
      <c r="E146" s="275" t="str">
        <f>IF(Stammdaten!$AE$29="2 - Vereinbarte Entgelte",IF(ISNUMBER(D146),IF(YEAR(D146)&lt;Stammdaten!$AE$28,1,IF(YEAR(D146)&gt;Stammdaten!$AE$28,12,MONTH(D146))),""),"")</f>
        <v/>
      </c>
      <c r="F146" s="274"/>
      <c r="G146" s="275" t="str">
        <f>IF(Stammdaten!$AE$29="1 - Vereinnahmte Entgelte",IF(ISNUMBER(F146),IF(YEAR(F146)&lt;Stammdaten!$AE$28,1,IF(YEAR(F146)&gt;Stammdaten!$AE$28,12,MONTH(F146))),""),"")</f>
        <v/>
      </c>
      <c r="H146" s="276"/>
      <c r="I146" s="277"/>
      <c r="J146" s="278"/>
      <c r="K146" s="292" t="str">
        <f t="shared" si="37"/>
        <v/>
      </c>
      <c r="L146" s="293" t="str">
        <f t="shared" si="43"/>
        <v/>
      </c>
      <c r="M146" s="306"/>
      <c r="N146" s="281">
        <f>+IF(Stammdaten!$AE$30="1 - Ja",I146,L146)</f>
        <v>0</v>
      </c>
      <c r="O146" s="282" t="str">
        <f>+IF(Stammdaten!$AE$30="1 - Ja",K146,0)</f>
        <v/>
      </c>
      <c r="P146" s="283"/>
      <c r="Q146" s="284" t="str">
        <f t="shared" si="44"/>
        <v/>
      </c>
      <c r="U146" s="193">
        <f t="shared" si="38"/>
        <v>0</v>
      </c>
      <c r="V146" s="193">
        <f t="shared" si="39"/>
        <v>0</v>
      </c>
      <c r="W146" s="193">
        <f t="shared" si="40"/>
        <v>0</v>
      </c>
      <c r="X146" s="193">
        <f t="shared" si="41"/>
        <v>0</v>
      </c>
      <c r="Y146" s="193">
        <f t="shared" si="42"/>
        <v>0</v>
      </c>
      <c r="Z146" s="193"/>
      <c r="AA146" s="193">
        <f t="shared" si="45"/>
        <v>0</v>
      </c>
      <c r="AB146" s="193">
        <f t="shared" si="46"/>
        <v>5</v>
      </c>
      <c r="AC146" s="193">
        <f t="shared" si="47"/>
        <v>0</v>
      </c>
      <c r="AD146" s="193">
        <f t="shared" si="48"/>
        <v>0</v>
      </c>
    </row>
    <row r="147" spans="2:30" x14ac:dyDescent="0.25">
      <c r="B147" s="272"/>
      <c r="C147" s="273" t="str">
        <f>IF(H147="","",VLOOKUP(H147,Steuerung!$E$26:$G$49,3,FALSE))</f>
        <v/>
      </c>
      <c r="D147" s="274"/>
      <c r="E147" s="275" t="str">
        <f>IF(Stammdaten!$AE$29="2 - Vereinbarte Entgelte",IF(ISNUMBER(D147),IF(YEAR(D147)&lt;Stammdaten!$AE$28,1,IF(YEAR(D147)&gt;Stammdaten!$AE$28,12,MONTH(D147))),""),"")</f>
        <v/>
      </c>
      <c r="F147" s="274"/>
      <c r="G147" s="275" t="str">
        <f>IF(Stammdaten!$AE$29="1 - Vereinnahmte Entgelte",IF(ISNUMBER(F147),IF(YEAR(F147)&lt;Stammdaten!$AE$28,1,IF(YEAR(F147)&gt;Stammdaten!$AE$28,12,MONTH(F147))),""),"")</f>
        <v/>
      </c>
      <c r="H147" s="276"/>
      <c r="I147" s="277"/>
      <c r="J147" s="278"/>
      <c r="K147" s="292" t="str">
        <f t="shared" si="37"/>
        <v/>
      </c>
      <c r="L147" s="293" t="str">
        <f t="shared" si="43"/>
        <v/>
      </c>
      <c r="M147" s="306"/>
      <c r="N147" s="281">
        <f>+IF(Stammdaten!$AE$30="1 - Ja",I147,L147)</f>
        <v>0</v>
      </c>
      <c r="O147" s="282" t="str">
        <f>+IF(Stammdaten!$AE$30="1 - Ja",K147,0)</f>
        <v/>
      </c>
      <c r="P147" s="283"/>
      <c r="Q147" s="284" t="str">
        <f t="shared" si="44"/>
        <v/>
      </c>
      <c r="U147" s="193">
        <f t="shared" si="38"/>
        <v>0</v>
      </c>
      <c r="V147" s="193">
        <f t="shared" si="39"/>
        <v>0</v>
      </c>
      <c r="W147" s="193">
        <f t="shared" si="40"/>
        <v>0</v>
      </c>
      <c r="X147" s="193">
        <f t="shared" si="41"/>
        <v>0</v>
      </c>
      <c r="Y147" s="193">
        <f t="shared" si="42"/>
        <v>0</v>
      </c>
      <c r="Z147" s="193"/>
      <c r="AA147" s="193">
        <f t="shared" si="45"/>
        <v>0</v>
      </c>
      <c r="AB147" s="193">
        <f t="shared" si="46"/>
        <v>5</v>
      </c>
      <c r="AC147" s="193">
        <f t="shared" si="47"/>
        <v>0</v>
      </c>
      <c r="AD147" s="193">
        <f t="shared" si="48"/>
        <v>0</v>
      </c>
    </row>
    <row r="148" spans="2:30" x14ac:dyDescent="0.25">
      <c r="B148" s="272"/>
      <c r="C148" s="273" t="str">
        <f>IF(H148="","",VLOOKUP(H148,Steuerung!$E$26:$G$49,3,FALSE))</f>
        <v/>
      </c>
      <c r="D148" s="274"/>
      <c r="E148" s="275" t="str">
        <f>IF(Stammdaten!$AE$29="2 - Vereinbarte Entgelte",IF(ISNUMBER(D148),IF(YEAR(D148)&lt;Stammdaten!$AE$28,1,IF(YEAR(D148)&gt;Stammdaten!$AE$28,12,MONTH(D148))),""),"")</f>
        <v/>
      </c>
      <c r="F148" s="274"/>
      <c r="G148" s="275" t="str">
        <f>IF(Stammdaten!$AE$29="1 - Vereinnahmte Entgelte",IF(ISNUMBER(F148),IF(YEAR(F148)&lt;Stammdaten!$AE$28,1,IF(YEAR(F148)&gt;Stammdaten!$AE$28,12,MONTH(F148))),""),"")</f>
        <v/>
      </c>
      <c r="H148" s="276"/>
      <c r="I148" s="277"/>
      <c r="J148" s="278"/>
      <c r="K148" s="292" t="str">
        <f t="shared" si="37"/>
        <v/>
      </c>
      <c r="L148" s="293" t="str">
        <f t="shared" si="43"/>
        <v/>
      </c>
      <c r="M148" s="306"/>
      <c r="N148" s="281">
        <f>+IF(Stammdaten!$AE$30="1 - Ja",I148,L148)</f>
        <v>0</v>
      </c>
      <c r="O148" s="282" t="str">
        <f>+IF(Stammdaten!$AE$30="1 - Ja",K148,0)</f>
        <v/>
      </c>
      <c r="P148" s="283"/>
      <c r="Q148" s="284" t="str">
        <f t="shared" si="44"/>
        <v/>
      </c>
      <c r="U148" s="193">
        <f t="shared" si="38"/>
        <v>0</v>
      </c>
      <c r="V148" s="193">
        <f t="shared" si="39"/>
        <v>0</v>
      </c>
      <c r="W148" s="193">
        <f t="shared" si="40"/>
        <v>0</v>
      </c>
      <c r="X148" s="193">
        <f t="shared" si="41"/>
        <v>0</v>
      </c>
      <c r="Y148" s="193">
        <f t="shared" si="42"/>
        <v>0</v>
      </c>
      <c r="Z148" s="193"/>
      <c r="AA148" s="193">
        <f t="shared" si="45"/>
        <v>0</v>
      </c>
      <c r="AB148" s="193">
        <f t="shared" si="46"/>
        <v>5</v>
      </c>
      <c r="AC148" s="193">
        <f t="shared" si="47"/>
        <v>0</v>
      </c>
      <c r="AD148" s="193">
        <f t="shared" si="48"/>
        <v>0</v>
      </c>
    </row>
    <row r="149" spans="2:30" x14ac:dyDescent="0.25">
      <c r="B149" s="272"/>
      <c r="C149" s="273" t="str">
        <f>IF(H149="","",VLOOKUP(H149,Steuerung!$E$26:$G$49,3,FALSE))</f>
        <v/>
      </c>
      <c r="D149" s="274"/>
      <c r="E149" s="275" t="str">
        <f>IF(Stammdaten!$AE$29="2 - Vereinbarte Entgelte",IF(ISNUMBER(D149),IF(YEAR(D149)&lt;Stammdaten!$AE$28,1,IF(YEAR(D149)&gt;Stammdaten!$AE$28,12,MONTH(D149))),""),"")</f>
        <v/>
      </c>
      <c r="F149" s="274"/>
      <c r="G149" s="275" t="str">
        <f>IF(Stammdaten!$AE$29="1 - Vereinnahmte Entgelte",IF(ISNUMBER(F149),IF(YEAR(F149)&lt;Stammdaten!$AE$28,1,IF(YEAR(F149)&gt;Stammdaten!$AE$28,12,MONTH(F149))),""),"")</f>
        <v/>
      </c>
      <c r="H149" s="276"/>
      <c r="I149" s="277"/>
      <c r="J149" s="278"/>
      <c r="K149" s="292" t="str">
        <f t="shared" si="37"/>
        <v/>
      </c>
      <c r="L149" s="293" t="str">
        <f t="shared" si="43"/>
        <v/>
      </c>
      <c r="M149" s="306"/>
      <c r="N149" s="281">
        <f>+IF(Stammdaten!$AE$30="1 - Ja",I149,L149)</f>
        <v>0</v>
      </c>
      <c r="O149" s="282" t="str">
        <f>+IF(Stammdaten!$AE$30="1 - Ja",K149,0)</f>
        <v/>
      </c>
      <c r="P149" s="283"/>
      <c r="Q149" s="284" t="str">
        <f t="shared" si="44"/>
        <v/>
      </c>
      <c r="U149" s="193">
        <f t="shared" si="38"/>
        <v>0</v>
      </c>
      <c r="V149" s="193">
        <f t="shared" si="39"/>
        <v>0</v>
      </c>
      <c r="W149" s="193">
        <f t="shared" si="40"/>
        <v>0</v>
      </c>
      <c r="X149" s="193">
        <f t="shared" si="41"/>
        <v>0</v>
      </c>
      <c r="Y149" s="193">
        <f t="shared" si="42"/>
        <v>0</v>
      </c>
      <c r="Z149" s="193"/>
      <c r="AA149" s="193">
        <f t="shared" si="45"/>
        <v>0</v>
      </c>
      <c r="AB149" s="193">
        <f t="shared" si="46"/>
        <v>5</v>
      </c>
      <c r="AC149" s="193">
        <f t="shared" si="47"/>
        <v>0</v>
      </c>
      <c r="AD149" s="193">
        <f t="shared" si="48"/>
        <v>0</v>
      </c>
    </row>
    <row r="150" spans="2:30" x14ac:dyDescent="0.25">
      <c r="B150" s="272"/>
      <c r="C150" s="273" t="str">
        <f>IF(H150="","",VLOOKUP(H150,Steuerung!$E$26:$G$49,3,FALSE))</f>
        <v/>
      </c>
      <c r="D150" s="274"/>
      <c r="E150" s="275" t="str">
        <f>IF(Stammdaten!$AE$29="2 - Vereinbarte Entgelte",IF(ISNUMBER(D150),IF(YEAR(D150)&lt;Stammdaten!$AE$28,1,IF(YEAR(D150)&gt;Stammdaten!$AE$28,12,MONTH(D150))),""),"")</f>
        <v/>
      </c>
      <c r="F150" s="274"/>
      <c r="G150" s="275" t="str">
        <f>IF(Stammdaten!$AE$29="1 - Vereinnahmte Entgelte",IF(ISNUMBER(F150),IF(YEAR(F150)&lt;Stammdaten!$AE$28,1,IF(YEAR(F150)&gt;Stammdaten!$AE$28,12,MONTH(F150))),""),"")</f>
        <v/>
      </c>
      <c r="H150" s="276"/>
      <c r="I150" s="277"/>
      <c r="J150" s="278"/>
      <c r="K150" s="292" t="str">
        <f t="shared" si="37"/>
        <v/>
      </c>
      <c r="L150" s="293" t="str">
        <f t="shared" si="43"/>
        <v/>
      </c>
      <c r="M150" s="306"/>
      <c r="N150" s="281">
        <f>+IF(Stammdaten!$AE$30="1 - Ja",I150,L150)</f>
        <v>0</v>
      </c>
      <c r="O150" s="282" t="str">
        <f>+IF(Stammdaten!$AE$30="1 - Ja",K150,0)</f>
        <v/>
      </c>
      <c r="P150" s="283"/>
      <c r="Q150" s="284" t="str">
        <f t="shared" si="44"/>
        <v/>
      </c>
      <c r="U150" s="193">
        <f t="shared" si="38"/>
        <v>0</v>
      </c>
      <c r="V150" s="193">
        <f t="shared" si="39"/>
        <v>0</v>
      </c>
      <c r="W150" s="193">
        <f t="shared" si="40"/>
        <v>0</v>
      </c>
      <c r="X150" s="193">
        <f t="shared" si="41"/>
        <v>0</v>
      </c>
      <c r="Y150" s="193">
        <f t="shared" si="42"/>
        <v>0</v>
      </c>
      <c r="Z150" s="193"/>
      <c r="AA150" s="193">
        <f t="shared" si="45"/>
        <v>0</v>
      </c>
      <c r="AB150" s="193">
        <f t="shared" si="46"/>
        <v>5</v>
      </c>
      <c r="AC150" s="193">
        <f t="shared" si="47"/>
        <v>0</v>
      </c>
      <c r="AD150" s="193">
        <f t="shared" si="48"/>
        <v>0</v>
      </c>
    </row>
    <row r="151" spans="2:30" x14ac:dyDescent="0.25">
      <c r="B151" s="272"/>
      <c r="C151" s="273" t="str">
        <f>IF(H151="","",VLOOKUP(H151,Steuerung!$E$26:$G$49,3,FALSE))</f>
        <v/>
      </c>
      <c r="D151" s="274"/>
      <c r="E151" s="275" t="str">
        <f>IF(Stammdaten!$AE$29="2 - Vereinbarte Entgelte",IF(ISNUMBER(D151),IF(YEAR(D151)&lt;Stammdaten!$AE$28,1,IF(YEAR(D151)&gt;Stammdaten!$AE$28,12,MONTH(D151))),""),"")</f>
        <v/>
      </c>
      <c r="F151" s="274"/>
      <c r="G151" s="275" t="str">
        <f>IF(Stammdaten!$AE$29="1 - Vereinnahmte Entgelte",IF(ISNUMBER(F151),IF(YEAR(F151)&lt;Stammdaten!$AE$28,1,IF(YEAR(F151)&gt;Stammdaten!$AE$28,12,MONTH(F151))),""),"")</f>
        <v/>
      </c>
      <c r="H151" s="276"/>
      <c r="I151" s="277"/>
      <c r="J151" s="278"/>
      <c r="K151" s="292" t="str">
        <f t="shared" si="37"/>
        <v/>
      </c>
      <c r="L151" s="293" t="str">
        <f t="shared" si="43"/>
        <v/>
      </c>
      <c r="M151" s="306"/>
      <c r="N151" s="281">
        <f>+IF(Stammdaten!$AE$30="1 - Ja",I151,L151)</f>
        <v>0</v>
      </c>
      <c r="O151" s="282" t="str">
        <f>+IF(Stammdaten!$AE$30="1 - Ja",K151,0)</f>
        <v/>
      </c>
      <c r="P151" s="283"/>
      <c r="Q151" s="284" t="str">
        <f t="shared" si="44"/>
        <v/>
      </c>
      <c r="U151" s="193">
        <f t="shared" si="38"/>
        <v>0</v>
      </c>
      <c r="V151" s="193">
        <f t="shared" si="39"/>
        <v>0</v>
      </c>
      <c r="W151" s="193">
        <f t="shared" si="40"/>
        <v>0</v>
      </c>
      <c r="X151" s="193">
        <f t="shared" si="41"/>
        <v>0</v>
      </c>
      <c r="Y151" s="193">
        <f t="shared" si="42"/>
        <v>0</v>
      </c>
      <c r="Z151" s="193"/>
      <c r="AA151" s="193">
        <f t="shared" si="45"/>
        <v>0</v>
      </c>
      <c r="AB151" s="193">
        <f t="shared" si="46"/>
        <v>5</v>
      </c>
      <c r="AC151" s="193">
        <f t="shared" si="47"/>
        <v>0</v>
      </c>
      <c r="AD151" s="193">
        <f t="shared" si="48"/>
        <v>0</v>
      </c>
    </row>
    <row r="152" spans="2:30" x14ac:dyDescent="0.25">
      <c r="B152" s="272"/>
      <c r="C152" s="273" t="str">
        <f>IF(H152="","",VLOOKUP(H152,Steuerung!$E$26:$G$49,3,FALSE))</f>
        <v/>
      </c>
      <c r="D152" s="274"/>
      <c r="E152" s="275" t="str">
        <f>IF(Stammdaten!$AE$29="2 - Vereinbarte Entgelte",IF(ISNUMBER(D152),IF(YEAR(D152)&lt;Stammdaten!$AE$28,1,IF(YEAR(D152)&gt;Stammdaten!$AE$28,12,MONTH(D152))),""),"")</f>
        <v/>
      </c>
      <c r="F152" s="274"/>
      <c r="G152" s="275" t="str">
        <f>IF(Stammdaten!$AE$29="1 - Vereinnahmte Entgelte",IF(ISNUMBER(F152),IF(YEAR(F152)&lt;Stammdaten!$AE$28,1,IF(YEAR(F152)&gt;Stammdaten!$AE$28,12,MONTH(F152))),""),"")</f>
        <v/>
      </c>
      <c r="H152" s="276"/>
      <c r="I152" s="277"/>
      <c r="J152" s="278"/>
      <c r="K152" s="292" t="str">
        <f t="shared" si="37"/>
        <v/>
      </c>
      <c r="L152" s="293" t="str">
        <f t="shared" si="43"/>
        <v/>
      </c>
      <c r="M152" s="306"/>
      <c r="N152" s="281">
        <f>+IF(Stammdaten!$AE$30="1 - Ja",I152,L152)</f>
        <v>0</v>
      </c>
      <c r="O152" s="282" t="str">
        <f>+IF(Stammdaten!$AE$30="1 - Ja",K152,0)</f>
        <v/>
      </c>
      <c r="P152" s="283"/>
      <c r="Q152" s="284" t="str">
        <f t="shared" si="44"/>
        <v/>
      </c>
      <c r="U152" s="193">
        <f t="shared" si="38"/>
        <v>0</v>
      </c>
      <c r="V152" s="193">
        <f t="shared" si="39"/>
        <v>0</v>
      </c>
      <c r="W152" s="193">
        <f t="shared" si="40"/>
        <v>0</v>
      </c>
      <c r="X152" s="193">
        <f t="shared" si="41"/>
        <v>0</v>
      </c>
      <c r="Y152" s="193">
        <f t="shared" si="42"/>
        <v>0</v>
      </c>
      <c r="Z152" s="193"/>
      <c r="AA152" s="193">
        <f t="shared" si="45"/>
        <v>0</v>
      </c>
      <c r="AB152" s="193">
        <f t="shared" si="46"/>
        <v>5</v>
      </c>
      <c r="AC152" s="193">
        <f t="shared" si="47"/>
        <v>0</v>
      </c>
      <c r="AD152" s="193">
        <f t="shared" si="48"/>
        <v>0</v>
      </c>
    </row>
    <row r="153" spans="2:30" x14ac:dyDescent="0.25">
      <c r="B153" s="272"/>
      <c r="C153" s="273" t="str">
        <f>IF(H153="","",VLOOKUP(H153,Steuerung!$E$26:$G$49,3,FALSE))</f>
        <v/>
      </c>
      <c r="D153" s="274"/>
      <c r="E153" s="275" t="str">
        <f>IF(Stammdaten!$AE$29="2 - Vereinbarte Entgelte",IF(ISNUMBER(D153),IF(YEAR(D153)&lt;Stammdaten!$AE$28,1,IF(YEAR(D153)&gt;Stammdaten!$AE$28,12,MONTH(D153))),""),"")</f>
        <v/>
      </c>
      <c r="F153" s="274"/>
      <c r="G153" s="275" t="str">
        <f>IF(Stammdaten!$AE$29="1 - Vereinnahmte Entgelte",IF(ISNUMBER(F153),IF(YEAR(F153)&lt;Stammdaten!$AE$28,1,IF(YEAR(F153)&gt;Stammdaten!$AE$28,12,MONTH(F153))),""),"")</f>
        <v/>
      </c>
      <c r="H153" s="276"/>
      <c r="I153" s="277"/>
      <c r="J153" s="278"/>
      <c r="K153" s="292" t="str">
        <f t="shared" si="37"/>
        <v/>
      </c>
      <c r="L153" s="293" t="str">
        <f t="shared" si="43"/>
        <v/>
      </c>
      <c r="M153" s="306"/>
      <c r="N153" s="281">
        <f>+IF(Stammdaten!$AE$30="1 - Ja",I153,L153)</f>
        <v>0</v>
      </c>
      <c r="O153" s="282" t="str">
        <f>+IF(Stammdaten!$AE$30="1 - Ja",K153,0)</f>
        <v/>
      </c>
      <c r="P153" s="283"/>
      <c r="Q153" s="284" t="str">
        <f t="shared" si="44"/>
        <v/>
      </c>
      <c r="U153" s="193">
        <f t="shared" si="38"/>
        <v>0</v>
      </c>
      <c r="V153" s="193">
        <f t="shared" si="39"/>
        <v>0</v>
      </c>
      <c r="W153" s="193">
        <f t="shared" si="40"/>
        <v>0</v>
      </c>
      <c r="X153" s="193">
        <f t="shared" si="41"/>
        <v>0</v>
      </c>
      <c r="Y153" s="193">
        <f t="shared" si="42"/>
        <v>0</v>
      </c>
      <c r="Z153" s="193"/>
      <c r="AA153" s="193">
        <f t="shared" si="45"/>
        <v>0</v>
      </c>
      <c r="AB153" s="193">
        <f t="shared" si="46"/>
        <v>5</v>
      </c>
      <c r="AC153" s="193">
        <f t="shared" si="47"/>
        <v>0</v>
      </c>
      <c r="AD153" s="193">
        <f t="shared" si="48"/>
        <v>0</v>
      </c>
    </row>
    <row r="154" spans="2:30" x14ac:dyDescent="0.25">
      <c r="B154" s="272"/>
      <c r="C154" s="273" t="str">
        <f>IF(H154="","",VLOOKUP(H154,Steuerung!$E$26:$G$49,3,FALSE))</f>
        <v/>
      </c>
      <c r="D154" s="274"/>
      <c r="E154" s="275" t="str">
        <f>IF(Stammdaten!$AE$29="2 - Vereinbarte Entgelte",IF(ISNUMBER(D154),IF(YEAR(D154)&lt;Stammdaten!$AE$28,1,IF(YEAR(D154)&gt;Stammdaten!$AE$28,12,MONTH(D154))),""),"")</f>
        <v/>
      </c>
      <c r="F154" s="274"/>
      <c r="G154" s="275" t="str">
        <f>IF(Stammdaten!$AE$29="1 - Vereinnahmte Entgelte",IF(ISNUMBER(F154),IF(YEAR(F154)&lt;Stammdaten!$AE$28,1,IF(YEAR(F154)&gt;Stammdaten!$AE$28,12,MONTH(F154))),""),"")</f>
        <v/>
      </c>
      <c r="H154" s="276"/>
      <c r="I154" s="277"/>
      <c r="J154" s="278"/>
      <c r="K154" s="292" t="str">
        <f t="shared" si="37"/>
        <v/>
      </c>
      <c r="L154" s="293" t="str">
        <f t="shared" si="43"/>
        <v/>
      </c>
      <c r="M154" s="306"/>
      <c r="N154" s="281">
        <f>+IF(Stammdaten!$AE$30="1 - Ja",I154,L154)</f>
        <v>0</v>
      </c>
      <c r="O154" s="282" t="str">
        <f>+IF(Stammdaten!$AE$30="1 - Ja",K154,0)</f>
        <v/>
      </c>
      <c r="P154" s="283"/>
      <c r="Q154" s="284" t="str">
        <f t="shared" si="44"/>
        <v/>
      </c>
      <c r="U154" s="193">
        <f t="shared" si="38"/>
        <v>0</v>
      </c>
      <c r="V154" s="193">
        <f t="shared" si="39"/>
        <v>0</v>
      </c>
      <c r="W154" s="193">
        <f t="shared" si="40"/>
        <v>0</v>
      </c>
      <c r="X154" s="193">
        <f t="shared" si="41"/>
        <v>0</v>
      </c>
      <c r="Y154" s="193">
        <f t="shared" si="42"/>
        <v>0</v>
      </c>
      <c r="Z154" s="193"/>
      <c r="AA154" s="193">
        <f t="shared" si="45"/>
        <v>0</v>
      </c>
      <c r="AB154" s="193">
        <f t="shared" si="46"/>
        <v>5</v>
      </c>
      <c r="AC154" s="193">
        <f t="shared" si="47"/>
        <v>0</v>
      </c>
      <c r="AD154" s="193">
        <f t="shared" si="48"/>
        <v>0</v>
      </c>
    </row>
    <row r="155" spans="2:30" x14ac:dyDescent="0.25">
      <c r="B155" s="272"/>
      <c r="C155" s="273" t="str">
        <f>IF(H155="","",VLOOKUP(H155,Steuerung!$E$26:$G$49,3,FALSE))</f>
        <v/>
      </c>
      <c r="D155" s="274"/>
      <c r="E155" s="275" t="str">
        <f>IF(Stammdaten!$AE$29="2 - Vereinbarte Entgelte",IF(ISNUMBER(D155),IF(YEAR(D155)&lt;Stammdaten!$AE$28,1,IF(YEAR(D155)&gt;Stammdaten!$AE$28,12,MONTH(D155))),""),"")</f>
        <v/>
      </c>
      <c r="F155" s="274"/>
      <c r="G155" s="275" t="str">
        <f>IF(Stammdaten!$AE$29="1 - Vereinnahmte Entgelte",IF(ISNUMBER(F155),IF(YEAR(F155)&lt;Stammdaten!$AE$28,1,IF(YEAR(F155)&gt;Stammdaten!$AE$28,12,MONTH(F155))),""),"")</f>
        <v/>
      </c>
      <c r="H155" s="276"/>
      <c r="I155" s="277"/>
      <c r="J155" s="278"/>
      <c r="K155" s="292" t="str">
        <f t="shared" si="37"/>
        <v/>
      </c>
      <c r="L155" s="293" t="str">
        <f t="shared" si="43"/>
        <v/>
      </c>
      <c r="M155" s="306"/>
      <c r="N155" s="281">
        <f>+IF(Stammdaten!$AE$30="1 - Ja",I155,L155)</f>
        <v>0</v>
      </c>
      <c r="O155" s="282" t="str">
        <f>+IF(Stammdaten!$AE$30="1 - Ja",K155,0)</f>
        <v/>
      </c>
      <c r="P155" s="283"/>
      <c r="Q155" s="284" t="str">
        <f t="shared" si="44"/>
        <v/>
      </c>
      <c r="U155" s="193">
        <f t="shared" si="38"/>
        <v>0</v>
      </c>
      <c r="V155" s="193">
        <f t="shared" si="39"/>
        <v>0</v>
      </c>
      <c r="W155" s="193">
        <f t="shared" si="40"/>
        <v>0</v>
      </c>
      <c r="X155" s="193">
        <f t="shared" si="41"/>
        <v>0</v>
      </c>
      <c r="Y155" s="193">
        <f t="shared" si="42"/>
        <v>0</v>
      </c>
      <c r="Z155" s="193"/>
      <c r="AA155" s="193">
        <f t="shared" si="45"/>
        <v>0</v>
      </c>
      <c r="AB155" s="193">
        <f t="shared" si="46"/>
        <v>5</v>
      </c>
      <c r="AC155" s="193">
        <f t="shared" si="47"/>
        <v>0</v>
      </c>
      <c r="AD155" s="193">
        <f t="shared" si="48"/>
        <v>0</v>
      </c>
    </row>
    <row r="156" spans="2:30" x14ac:dyDescent="0.25">
      <c r="B156" s="272"/>
      <c r="C156" s="273" t="str">
        <f>IF(H156="","",VLOOKUP(H156,Steuerung!$E$26:$G$49,3,FALSE))</f>
        <v/>
      </c>
      <c r="D156" s="274"/>
      <c r="E156" s="275" t="str">
        <f>IF(Stammdaten!$AE$29="2 - Vereinbarte Entgelte",IF(ISNUMBER(D156),IF(YEAR(D156)&lt;Stammdaten!$AE$28,1,IF(YEAR(D156)&gt;Stammdaten!$AE$28,12,MONTH(D156))),""),"")</f>
        <v/>
      </c>
      <c r="F156" s="274"/>
      <c r="G156" s="275" t="str">
        <f>IF(Stammdaten!$AE$29="1 - Vereinnahmte Entgelte",IF(ISNUMBER(F156),IF(YEAR(F156)&lt;Stammdaten!$AE$28,1,IF(YEAR(F156)&gt;Stammdaten!$AE$28,12,MONTH(F156))),""),"")</f>
        <v/>
      </c>
      <c r="H156" s="276"/>
      <c r="I156" s="277"/>
      <c r="J156" s="278"/>
      <c r="K156" s="292" t="str">
        <f t="shared" si="37"/>
        <v/>
      </c>
      <c r="L156" s="293" t="str">
        <f t="shared" si="43"/>
        <v/>
      </c>
      <c r="M156" s="306"/>
      <c r="N156" s="281">
        <f>+IF(Stammdaten!$AE$30="1 - Ja",I156,L156)</f>
        <v>0</v>
      </c>
      <c r="O156" s="282" t="str">
        <f>+IF(Stammdaten!$AE$30="1 - Ja",K156,0)</f>
        <v/>
      </c>
      <c r="P156" s="283"/>
      <c r="Q156" s="284" t="str">
        <f t="shared" si="44"/>
        <v/>
      </c>
      <c r="U156" s="193">
        <f t="shared" si="38"/>
        <v>0</v>
      </c>
      <c r="V156" s="193">
        <f t="shared" si="39"/>
        <v>0</v>
      </c>
      <c r="W156" s="193">
        <f t="shared" si="40"/>
        <v>0</v>
      </c>
      <c r="X156" s="193">
        <f t="shared" si="41"/>
        <v>0</v>
      </c>
      <c r="Y156" s="193">
        <f t="shared" si="42"/>
        <v>0</v>
      </c>
      <c r="Z156" s="193"/>
      <c r="AA156" s="193">
        <f t="shared" si="45"/>
        <v>0</v>
      </c>
      <c r="AB156" s="193">
        <f t="shared" si="46"/>
        <v>5</v>
      </c>
      <c r="AC156" s="193">
        <f t="shared" si="47"/>
        <v>0</v>
      </c>
      <c r="AD156" s="193">
        <f t="shared" si="48"/>
        <v>0</v>
      </c>
    </row>
    <row r="157" spans="2:30" x14ac:dyDescent="0.25">
      <c r="B157" s="272"/>
      <c r="C157" s="273" t="str">
        <f>IF(H157="","",VLOOKUP(H157,Steuerung!$E$26:$G$49,3,FALSE))</f>
        <v/>
      </c>
      <c r="D157" s="274"/>
      <c r="E157" s="275" t="str">
        <f>IF(Stammdaten!$AE$29="2 - Vereinbarte Entgelte",IF(ISNUMBER(D157),IF(YEAR(D157)&lt;Stammdaten!$AE$28,1,IF(YEAR(D157)&gt;Stammdaten!$AE$28,12,MONTH(D157))),""),"")</f>
        <v/>
      </c>
      <c r="F157" s="274"/>
      <c r="G157" s="275" t="str">
        <f>IF(Stammdaten!$AE$29="1 - Vereinnahmte Entgelte",IF(ISNUMBER(F157),IF(YEAR(F157)&lt;Stammdaten!$AE$28,1,IF(YEAR(F157)&gt;Stammdaten!$AE$28,12,MONTH(F157))),""),"")</f>
        <v/>
      </c>
      <c r="H157" s="276"/>
      <c r="I157" s="277"/>
      <c r="J157" s="278"/>
      <c r="K157" s="292" t="str">
        <f t="shared" si="37"/>
        <v/>
      </c>
      <c r="L157" s="293" t="str">
        <f t="shared" si="43"/>
        <v/>
      </c>
      <c r="M157" s="306"/>
      <c r="N157" s="281">
        <f>+IF(Stammdaten!$AE$30="1 - Ja",I157,L157)</f>
        <v>0</v>
      </c>
      <c r="O157" s="282" t="str">
        <f>+IF(Stammdaten!$AE$30="1 - Ja",K157,0)</f>
        <v/>
      </c>
      <c r="P157" s="283"/>
      <c r="Q157" s="284" t="str">
        <f t="shared" si="44"/>
        <v/>
      </c>
      <c r="U157" s="193">
        <f t="shared" si="38"/>
        <v>0</v>
      </c>
      <c r="V157" s="193">
        <f t="shared" si="39"/>
        <v>0</v>
      </c>
      <c r="W157" s="193">
        <f t="shared" si="40"/>
        <v>0</v>
      </c>
      <c r="X157" s="193">
        <f t="shared" si="41"/>
        <v>0</v>
      </c>
      <c r="Y157" s="193">
        <f t="shared" si="42"/>
        <v>0</v>
      </c>
      <c r="Z157" s="193"/>
      <c r="AA157" s="193">
        <f t="shared" si="45"/>
        <v>0</v>
      </c>
      <c r="AB157" s="193">
        <f t="shared" si="46"/>
        <v>5</v>
      </c>
      <c r="AC157" s="193">
        <f t="shared" si="47"/>
        <v>0</v>
      </c>
      <c r="AD157" s="193">
        <f t="shared" si="48"/>
        <v>0</v>
      </c>
    </row>
    <row r="158" spans="2:30" x14ac:dyDescent="0.25">
      <c r="B158" s="272"/>
      <c r="C158" s="273" t="str">
        <f>IF(H158="","",VLOOKUP(H158,Steuerung!$E$26:$G$49,3,FALSE))</f>
        <v/>
      </c>
      <c r="D158" s="274"/>
      <c r="E158" s="275" t="str">
        <f>IF(Stammdaten!$AE$29="2 - Vereinbarte Entgelte",IF(ISNUMBER(D158),IF(YEAR(D158)&lt;Stammdaten!$AE$28,1,IF(YEAR(D158)&gt;Stammdaten!$AE$28,12,MONTH(D158))),""),"")</f>
        <v/>
      </c>
      <c r="F158" s="274"/>
      <c r="G158" s="275" t="str">
        <f>IF(Stammdaten!$AE$29="1 - Vereinnahmte Entgelte",IF(ISNUMBER(F158),IF(YEAR(F158)&lt;Stammdaten!$AE$28,1,IF(YEAR(F158)&gt;Stammdaten!$AE$28,12,MONTH(F158))),""),"")</f>
        <v/>
      </c>
      <c r="H158" s="276"/>
      <c r="I158" s="277"/>
      <c r="J158" s="278"/>
      <c r="K158" s="292" t="str">
        <f t="shared" si="37"/>
        <v/>
      </c>
      <c r="L158" s="293" t="str">
        <f t="shared" si="43"/>
        <v/>
      </c>
      <c r="M158" s="306"/>
      <c r="N158" s="281">
        <f>+IF(Stammdaten!$AE$30="1 - Ja",I158,L158)</f>
        <v>0</v>
      </c>
      <c r="O158" s="282" t="str">
        <f>+IF(Stammdaten!$AE$30="1 - Ja",K158,0)</f>
        <v/>
      </c>
      <c r="P158" s="283"/>
      <c r="Q158" s="284" t="str">
        <f t="shared" si="44"/>
        <v/>
      </c>
      <c r="U158" s="193">
        <f t="shared" si="38"/>
        <v>0</v>
      </c>
      <c r="V158" s="193">
        <f t="shared" si="39"/>
        <v>0</v>
      </c>
      <c r="W158" s="193">
        <f t="shared" si="40"/>
        <v>0</v>
      </c>
      <c r="X158" s="193">
        <f t="shared" si="41"/>
        <v>0</v>
      </c>
      <c r="Y158" s="193">
        <f t="shared" si="42"/>
        <v>0</v>
      </c>
      <c r="Z158" s="193"/>
      <c r="AA158" s="193">
        <f t="shared" si="45"/>
        <v>0</v>
      </c>
      <c r="AB158" s="193">
        <f t="shared" si="46"/>
        <v>5</v>
      </c>
      <c r="AC158" s="193">
        <f t="shared" si="47"/>
        <v>0</v>
      </c>
      <c r="AD158" s="193">
        <f t="shared" si="48"/>
        <v>0</v>
      </c>
    </row>
    <row r="159" spans="2:30" x14ac:dyDescent="0.25">
      <c r="B159" s="272"/>
      <c r="C159" s="273" t="str">
        <f>IF(H159="","",VLOOKUP(H159,Steuerung!$E$26:$G$49,3,FALSE))</f>
        <v/>
      </c>
      <c r="D159" s="274"/>
      <c r="E159" s="275" t="str">
        <f>IF(Stammdaten!$AE$29="2 - Vereinbarte Entgelte",IF(ISNUMBER(D159),IF(YEAR(D159)&lt;Stammdaten!$AE$28,1,IF(YEAR(D159)&gt;Stammdaten!$AE$28,12,MONTH(D159))),""),"")</f>
        <v/>
      </c>
      <c r="F159" s="274"/>
      <c r="G159" s="275" t="str">
        <f>IF(Stammdaten!$AE$29="1 - Vereinnahmte Entgelte",IF(ISNUMBER(F159),IF(YEAR(F159)&lt;Stammdaten!$AE$28,1,IF(YEAR(F159)&gt;Stammdaten!$AE$28,12,MONTH(F159))),""),"")</f>
        <v/>
      </c>
      <c r="H159" s="276"/>
      <c r="I159" s="277"/>
      <c r="J159" s="278"/>
      <c r="K159" s="292" t="str">
        <f t="shared" si="37"/>
        <v/>
      </c>
      <c r="L159" s="293" t="str">
        <f t="shared" si="43"/>
        <v/>
      </c>
      <c r="M159" s="306"/>
      <c r="N159" s="281">
        <f>+IF(Stammdaten!$AE$30="1 - Ja",I159,L159)</f>
        <v>0</v>
      </c>
      <c r="O159" s="282" t="str">
        <f>+IF(Stammdaten!$AE$30="1 - Ja",K159,0)</f>
        <v/>
      </c>
      <c r="P159" s="283"/>
      <c r="Q159" s="284" t="str">
        <f t="shared" si="44"/>
        <v/>
      </c>
      <c r="U159" s="193">
        <f t="shared" si="38"/>
        <v>0</v>
      </c>
      <c r="V159" s="193">
        <f t="shared" si="39"/>
        <v>0</v>
      </c>
      <c r="W159" s="193">
        <f t="shared" si="40"/>
        <v>0</v>
      </c>
      <c r="X159" s="193">
        <f t="shared" si="41"/>
        <v>0</v>
      </c>
      <c r="Y159" s="193">
        <f t="shared" si="42"/>
        <v>0</v>
      </c>
      <c r="Z159" s="193"/>
      <c r="AA159" s="193">
        <f t="shared" si="45"/>
        <v>0</v>
      </c>
      <c r="AB159" s="193">
        <f t="shared" si="46"/>
        <v>5</v>
      </c>
      <c r="AC159" s="193">
        <f t="shared" si="47"/>
        <v>0</v>
      </c>
      <c r="AD159" s="193">
        <f t="shared" si="48"/>
        <v>0</v>
      </c>
    </row>
    <row r="160" spans="2:30" x14ac:dyDescent="0.25">
      <c r="B160" s="272"/>
      <c r="C160" s="273" t="str">
        <f>IF(H160="","",VLOOKUP(H160,Steuerung!$E$26:$G$49,3,FALSE))</f>
        <v/>
      </c>
      <c r="D160" s="274"/>
      <c r="E160" s="275" t="str">
        <f>IF(Stammdaten!$AE$29="2 - Vereinbarte Entgelte",IF(ISNUMBER(D160),IF(YEAR(D160)&lt;Stammdaten!$AE$28,1,IF(YEAR(D160)&gt;Stammdaten!$AE$28,12,MONTH(D160))),""),"")</f>
        <v/>
      </c>
      <c r="F160" s="274"/>
      <c r="G160" s="275" t="str">
        <f>IF(Stammdaten!$AE$29="1 - Vereinnahmte Entgelte",IF(ISNUMBER(F160),IF(YEAR(F160)&lt;Stammdaten!$AE$28,1,IF(YEAR(F160)&gt;Stammdaten!$AE$28,12,MONTH(F160))),""),"")</f>
        <v/>
      </c>
      <c r="H160" s="276"/>
      <c r="I160" s="277"/>
      <c r="J160" s="278"/>
      <c r="K160" s="292" t="str">
        <f t="shared" si="37"/>
        <v/>
      </c>
      <c r="L160" s="293" t="str">
        <f t="shared" si="43"/>
        <v/>
      </c>
      <c r="M160" s="306"/>
      <c r="N160" s="281">
        <f>+IF(Stammdaten!$AE$30="1 - Ja",I160,L160)</f>
        <v>0</v>
      </c>
      <c r="O160" s="282" t="str">
        <f>+IF(Stammdaten!$AE$30="1 - Ja",K160,0)</f>
        <v/>
      </c>
      <c r="P160" s="283"/>
      <c r="Q160" s="284" t="str">
        <f t="shared" si="44"/>
        <v/>
      </c>
      <c r="U160" s="193">
        <f t="shared" si="38"/>
        <v>0</v>
      </c>
      <c r="V160" s="193">
        <f t="shared" si="39"/>
        <v>0</v>
      </c>
      <c r="W160" s="193">
        <f t="shared" si="40"/>
        <v>0</v>
      </c>
      <c r="X160" s="193">
        <f t="shared" si="41"/>
        <v>0</v>
      </c>
      <c r="Y160" s="193">
        <f t="shared" si="42"/>
        <v>0</v>
      </c>
      <c r="Z160" s="193"/>
      <c r="AA160" s="193">
        <f t="shared" si="45"/>
        <v>0</v>
      </c>
      <c r="AB160" s="193">
        <f t="shared" si="46"/>
        <v>5</v>
      </c>
      <c r="AC160" s="193">
        <f t="shared" si="47"/>
        <v>0</v>
      </c>
      <c r="AD160" s="193">
        <f t="shared" si="48"/>
        <v>0</v>
      </c>
    </row>
    <row r="161" spans="2:30" x14ac:dyDescent="0.25">
      <c r="B161" s="272"/>
      <c r="C161" s="273" t="str">
        <f>IF(H161="","",VLOOKUP(H161,Steuerung!$E$26:$G$49,3,FALSE))</f>
        <v/>
      </c>
      <c r="D161" s="274"/>
      <c r="E161" s="275" t="str">
        <f>IF(Stammdaten!$AE$29="2 - Vereinbarte Entgelte",IF(ISNUMBER(D161),IF(YEAR(D161)&lt;Stammdaten!$AE$28,1,IF(YEAR(D161)&gt;Stammdaten!$AE$28,12,MONTH(D161))),""),"")</f>
        <v/>
      </c>
      <c r="F161" s="274"/>
      <c r="G161" s="275" t="str">
        <f>IF(Stammdaten!$AE$29="1 - Vereinnahmte Entgelte",IF(ISNUMBER(F161),IF(YEAR(F161)&lt;Stammdaten!$AE$28,1,IF(YEAR(F161)&gt;Stammdaten!$AE$28,12,MONTH(F161))),""),"")</f>
        <v/>
      </c>
      <c r="H161" s="276"/>
      <c r="I161" s="277"/>
      <c r="J161" s="278"/>
      <c r="K161" s="292" t="str">
        <f t="shared" si="37"/>
        <v/>
      </c>
      <c r="L161" s="293" t="str">
        <f t="shared" si="43"/>
        <v/>
      </c>
      <c r="M161" s="306"/>
      <c r="N161" s="281">
        <f>+IF(Stammdaten!$AE$30="1 - Ja",I161,L161)</f>
        <v>0</v>
      </c>
      <c r="O161" s="282" t="str">
        <f>+IF(Stammdaten!$AE$30="1 - Ja",K161,0)</f>
        <v/>
      </c>
      <c r="P161" s="283"/>
      <c r="Q161" s="284" t="str">
        <f t="shared" si="44"/>
        <v/>
      </c>
      <c r="U161" s="193">
        <f t="shared" si="38"/>
        <v>0</v>
      </c>
      <c r="V161" s="193">
        <f t="shared" si="39"/>
        <v>0</v>
      </c>
      <c r="W161" s="193">
        <f t="shared" si="40"/>
        <v>0</v>
      </c>
      <c r="X161" s="193">
        <f t="shared" si="41"/>
        <v>0</v>
      </c>
      <c r="Y161" s="193">
        <f t="shared" si="42"/>
        <v>0</v>
      </c>
      <c r="Z161" s="193"/>
      <c r="AA161" s="193">
        <f t="shared" si="45"/>
        <v>0</v>
      </c>
      <c r="AB161" s="193">
        <f t="shared" si="46"/>
        <v>5</v>
      </c>
      <c r="AC161" s="193">
        <f t="shared" si="47"/>
        <v>0</v>
      </c>
      <c r="AD161" s="193">
        <f t="shared" si="48"/>
        <v>0</v>
      </c>
    </row>
    <row r="162" spans="2:30" x14ac:dyDescent="0.25">
      <c r="B162" s="272"/>
      <c r="C162" s="273" t="str">
        <f>IF(H162="","",VLOOKUP(H162,Steuerung!$E$26:$G$49,3,FALSE))</f>
        <v/>
      </c>
      <c r="D162" s="274"/>
      <c r="E162" s="275" t="str">
        <f>IF(Stammdaten!$AE$29="2 - Vereinbarte Entgelte",IF(ISNUMBER(D162),IF(YEAR(D162)&lt;Stammdaten!$AE$28,1,IF(YEAR(D162)&gt;Stammdaten!$AE$28,12,MONTH(D162))),""),"")</f>
        <v/>
      </c>
      <c r="F162" s="274"/>
      <c r="G162" s="275" t="str">
        <f>IF(Stammdaten!$AE$29="1 - Vereinnahmte Entgelte",IF(ISNUMBER(F162),IF(YEAR(F162)&lt;Stammdaten!$AE$28,1,IF(YEAR(F162)&gt;Stammdaten!$AE$28,12,MONTH(F162))),""),"")</f>
        <v/>
      </c>
      <c r="H162" s="276"/>
      <c r="I162" s="277"/>
      <c r="J162" s="278"/>
      <c r="K162" s="292" t="str">
        <f t="shared" si="37"/>
        <v/>
      </c>
      <c r="L162" s="293" t="str">
        <f t="shared" si="43"/>
        <v/>
      </c>
      <c r="M162" s="306"/>
      <c r="N162" s="281">
        <f>+IF(Stammdaten!$AE$30="1 - Ja",I162,L162)</f>
        <v>0</v>
      </c>
      <c r="O162" s="282" t="str">
        <f>+IF(Stammdaten!$AE$30="1 - Ja",K162,0)</f>
        <v/>
      </c>
      <c r="P162" s="283"/>
      <c r="Q162" s="284" t="str">
        <f t="shared" si="44"/>
        <v/>
      </c>
      <c r="U162" s="193">
        <f t="shared" si="38"/>
        <v>0</v>
      </c>
      <c r="V162" s="193">
        <f t="shared" si="39"/>
        <v>0</v>
      </c>
      <c r="W162" s="193">
        <f t="shared" si="40"/>
        <v>0</v>
      </c>
      <c r="X162" s="193">
        <f t="shared" si="41"/>
        <v>0</v>
      </c>
      <c r="Y162" s="193">
        <f t="shared" si="42"/>
        <v>0</v>
      </c>
      <c r="Z162" s="193"/>
      <c r="AA162" s="193">
        <f t="shared" si="45"/>
        <v>0</v>
      </c>
      <c r="AB162" s="193">
        <f t="shared" si="46"/>
        <v>5</v>
      </c>
      <c r="AC162" s="193">
        <f t="shared" si="47"/>
        <v>0</v>
      </c>
      <c r="AD162" s="193">
        <f t="shared" si="48"/>
        <v>0</v>
      </c>
    </row>
    <row r="163" spans="2:30" x14ac:dyDescent="0.25">
      <c r="B163" s="272"/>
      <c r="C163" s="273" t="str">
        <f>IF(H163="","",VLOOKUP(H163,Steuerung!$E$26:$G$49,3,FALSE))</f>
        <v/>
      </c>
      <c r="D163" s="274"/>
      <c r="E163" s="275" t="str">
        <f>IF(Stammdaten!$AE$29="2 - Vereinbarte Entgelte",IF(ISNUMBER(D163),IF(YEAR(D163)&lt;Stammdaten!$AE$28,1,IF(YEAR(D163)&gt;Stammdaten!$AE$28,12,MONTH(D163))),""),"")</f>
        <v/>
      </c>
      <c r="F163" s="274"/>
      <c r="G163" s="275" t="str">
        <f>IF(Stammdaten!$AE$29="1 - Vereinnahmte Entgelte",IF(ISNUMBER(F163),IF(YEAR(F163)&lt;Stammdaten!$AE$28,1,IF(YEAR(F163)&gt;Stammdaten!$AE$28,12,MONTH(F163))),""),"")</f>
        <v/>
      </c>
      <c r="H163" s="276"/>
      <c r="I163" s="277"/>
      <c r="J163" s="278"/>
      <c r="K163" s="292" t="str">
        <f t="shared" si="37"/>
        <v/>
      </c>
      <c r="L163" s="293" t="str">
        <f t="shared" si="43"/>
        <v/>
      </c>
      <c r="M163" s="306"/>
      <c r="N163" s="281">
        <f>+IF(Stammdaten!$AE$30="1 - Ja",I163,L163)</f>
        <v>0</v>
      </c>
      <c r="O163" s="282" t="str">
        <f>+IF(Stammdaten!$AE$30="1 - Ja",K163,0)</f>
        <v/>
      </c>
      <c r="P163" s="283"/>
      <c r="Q163" s="284" t="str">
        <f t="shared" si="44"/>
        <v/>
      </c>
      <c r="U163" s="193">
        <f t="shared" si="38"/>
        <v>0</v>
      </c>
      <c r="V163" s="193">
        <f t="shared" si="39"/>
        <v>0</v>
      </c>
      <c r="W163" s="193">
        <f t="shared" si="40"/>
        <v>0</v>
      </c>
      <c r="X163" s="193">
        <f t="shared" si="41"/>
        <v>0</v>
      </c>
      <c r="Y163" s="193">
        <f t="shared" si="42"/>
        <v>0</v>
      </c>
      <c r="Z163" s="193"/>
      <c r="AA163" s="193">
        <f t="shared" si="45"/>
        <v>0</v>
      </c>
      <c r="AB163" s="193">
        <f t="shared" si="46"/>
        <v>5</v>
      </c>
      <c r="AC163" s="193">
        <f t="shared" si="47"/>
        <v>0</v>
      </c>
      <c r="AD163" s="193">
        <f t="shared" si="48"/>
        <v>0</v>
      </c>
    </row>
    <row r="164" spans="2:30" x14ac:dyDescent="0.25">
      <c r="B164" s="272"/>
      <c r="C164" s="273" t="str">
        <f>IF(H164="","",VLOOKUP(H164,Steuerung!$E$26:$G$49,3,FALSE))</f>
        <v/>
      </c>
      <c r="D164" s="274"/>
      <c r="E164" s="275" t="str">
        <f>IF(Stammdaten!$AE$29="2 - Vereinbarte Entgelte",IF(ISNUMBER(D164),IF(YEAR(D164)&lt;Stammdaten!$AE$28,1,IF(YEAR(D164)&gt;Stammdaten!$AE$28,12,MONTH(D164))),""),"")</f>
        <v/>
      </c>
      <c r="F164" s="274"/>
      <c r="G164" s="275" t="str">
        <f>IF(Stammdaten!$AE$29="1 - Vereinnahmte Entgelte",IF(ISNUMBER(F164),IF(YEAR(F164)&lt;Stammdaten!$AE$28,1,IF(YEAR(F164)&gt;Stammdaten!$AE$28,12,MONTH(F164))),""),"")</f>
        <v/>
      </c>
      <c r="H164" s="276"/>
      <c r="I164" s="277"/>
      <c r="J164" s="278"/>
      <c r="K164" s="292" t="str">
        <f t="shared" si="37"/>
        <v/>
      </c>
      <c r="L164" s="293" t="str">
        <f t="shared" si="43"/>
        <v/>
      </c>
      <c r="M164" s="306"/>
      <c r="N164" s="281">
        <f>+IF(Stammdaten!$AE$30="1 - Ja",I164,L164)</f>
        <v>0</v>
      </c>
      <c r="O164" s="282" t="str">
        <f>+IF(Stammdaten!$AE$30="1 - Ja",K164,0)</f>
        <v/>
      </c>
      <c r="P164" s="283"/>
      <c r="Q164" s="284" t="str">
        <f t="shared" si="44"/>
        <v/>
      </c>
      <c r="U164" s="193">
        <f t="shared" si="38"/>
        <v>0</v>
      </c>
      <c r="V164" s="193">
        <f t="shared" si="39"/>
        <v>0</v>
      </c>
      <c r="W164" s="193">
        <f t="shared" si="40"/>
        <v>0</v>
      </c>
      <c r="X164" s="193">
        <f t="shared" si="41"/>
        <v>0</v>
      </c>
      <c r="Y164" s="193">
        <f t="shared" si="42"/>
        <v>0</v>
      </c>
      <c r="Z164" s="193"/>
      <c r="AA164" s="193">
        <f t="shared" si="45"/>
        <v>0</v>
      </c>
      <c r="AB164" s="193">
        <f t="shared" si="46"/>
        <v>5</v>
      </c>
      <c r="AC164" s="193">
        <f t="shared" si="47"/>
        <v>0</v>
      </c>
      <c r="AD164" s="193">
        <f t="shared" si="48"/>
        <v>0</v>
      </c>
    </row>
    <row r="165" spans="2:30" x14ac:dyDescent="0.25">
      <c r="B165" s="272"/>
      <c r="C165" s="273" t="str">
        <f>IF(H165="","",VLOOKUP(H165,Steuerung!$E$26:$G$49,3,FALSE))</f>
        <v/>
      </c>
      <c r="D165" s="274"/>
      <c r="E165" s="275" t="str">
        <f>IF(Stammdaten!$AE$29="2 - Vereinbarte Entgelte",IF(ISNUMBER(D165),IF(YEAR(D165)&lt;Stammdaten!$AE$28,1,IF(YEAR(D165)&gt;Stammdaten!$AE$28,12,MONTH(D165))),""),"")</f>
        <v/>
      </c>
      <c r="F165" s="274"/>
      <c r="G165" s="275" t="str">
        <f>IF(Stammdaten!$AE$29="1 - Vereinnahmte Entgelte",IF(ISNUMBER(F165),IF(YEAR(F165)&lt;Stammdaten!$AE$28,1,IF(YEAR(F165)&gt;Stammdaten!$AE$28,12,MONTH(F165))),""),"")</f>
        <v/>
      </c>
      <c r="H165" s="276"/>
      <c r="I165" s="277"/>
      <c r="J165" s="278"/>
      <c r="K165" s="292" t="str">
        <f t="shared" ref="K165:K196" si="49">+IF(AND(ISNUMBER(I165),ISNUMBER(J165)),ROUND(I165*J165,2),"")</f>
        <v/>
      </c>
      <c r="L165" s="293" t="str">
        <f t="shared" si="43"/>
        <v/>
      </c>
      <c r="M165" s="306"/>
      <c r="N165" s="281">
        <f>+IF(Stammdaten!$AE$30="1 - Ja",I165,L165)</f>
        <v>0</v>
      </c>
      <c r="O165" s="282" t="str">
        <f>+IF(Stammdaten!$AE$30="1 - Ja",K165,0)</f>
        <v/>
      </c>
      <c r="P165" s="283"/>
      <c r="Q165" s="284" t="str">
        <f t="shared" si="44"/>
        <v/>
      </c>
      <c r="U165" s="193">
        <f t="shared" ref="U165:U200" si="50">+IF(B165="",0,1)</f>
        <v>0</v>
      </c>
      <c r="V165" s="193">
        <f t="shared" ref="V165:V200" si="51">+IF(ISNUMBER(D165),1,0)</f>
        <v>0</v>
      </c>
      <c r="W165" s="193">
        <f t="shared" ref="W165:W200" si="52">+IF(H165="",0,1)</f>
        <v>0</v>
      </c>
      <c r="X165" s="193">
        <f t="shared" ref="X165:X200" si="53">+IF(ISNUMBER(L165),1,0)</f>
        <v>0</v>
      </c>
      <c r="Y165" s="193">
        <f t="shared" ref="Y165:Y200" si="54">+IF(ISNUMBER(F165),1,0)</f>
        <v>0</v>
      </c>
      <c r="Z165" s="193"/>
      <c r="AA165" s="193">
        <f t="shared" si="45"/>
        <v>0</v>
      </c>
      <c r="AB165" s="193">
        <f t="shared" si="46"/>
        <v>5</v>
      </c>
      <c r="AC165" s="193">
        <f t="shared" si="47"/>
        <v>0</v>
      </c>
      <c r="AD165" s="193">
        <f t="shared" si="48"/>
        <v>0</v>
      </c>
    </row>
    <row r="166" spans="2:30" x14ac:dyDescent="0.25">
      <c r="B166" s="272"/>
      <c r="C166" s="273" t="str">
        <f>IF(H166="","",VLOOKUP(H166,Steuerung!$E$26:$G$49,3,FALSE))</f>
        <v/>
      </c>
      <c r="D166" s="274"/>
      <c r="E166" s="275" t="str">
        <f>IF(Stammdaten!$AE$29="2 - Vereinbarte Entgelte",IF(ISNUMBER(D166),IF(YEAR(D166)&lt;Stammdaten!$AE$28,1,IF(YEAR(D166)&gt;Stammdaten!$AE$28,12,MONTH(D166))),""),"")</f>
        <v/>
      </c>
      <c r="F166" s="274"/>
      <c r="G166" s="275" t="str">
        <f>IF(Stammdaten!$AE$29="1 - Vereinnahmte Entgelte",IF(ISNUMBER(F166),IF(YEAR(F166)&lt;Stammdaten!$AE$28,1,IF(YEAR(F166)&gt;Stammdaten!$AE$28,12,MONTH(F166))),""),"")</f>
        <v/>
      </c>
      <c r="H166" s="276"/>
      <c r="I166" s="277"/>
      <c r="J166" s="278"/>
      <c r="K166" s="292" t="str">
        <f t="shared" si="49"/>
        <v/>
      </c>
      <c r="L166" s="293" t="str">
        <f t="shared" si="43"/>
        <v/>
      </c>
      <c r="M166" s="306"/>
      <c r="N166" s="281">
        <f>+IF(Stammdaten!$AE$30="1 - Ja",I166,L166)</f>
        <v>0</v>
      </c>
      <c r="O166" s="282" t="str">
        <f>+IF(Stammdaten!$AE$30="1 - Ja",K166,0)</f>
        <v/>
      </c>
      <c r="P166" s="283"/>
      <c r="Q166" s="284" t="str">
        <f t="shared" si="44"/>
        <v/>
      </c>
      <c r="U166" s="193">
        <f t="shared" si="50"/>
        <v>0</v>
      </c>
      <c r="V166" s="193">
        <f t="shared" si="51"/>
        <v>0</v>
      </c>
      <c r="W166" s="193">
        <f t="shared" si="52"/>
        <v>0</v>
      </c>
      <c r="X166" s="193">
        <f t="shared" si="53"/>
        <v>0</v>
      </c>
      <c r="Y166" s="193">
        <f t="shared" si="54"/>
        <v>0</v>
      </c>
      <c r="Z166" s="193"/>
      <c r="AA166" s="193">
        <f t="shared" si="45"/>
        <v>0</v>
      </c>
      <c r="AB166" s="193">
        <f t="shared" si="46"/>
        <v>5</v>
      </c>
      <c r="AC166" s="193">
        <f t="shared" si="47"/>
        <v>0</v>
      </c>
      <c r="AD166" s="193">
        <f t="shared" si="48"/>
        <v>0</v>
      </c>
    </row>
    <row r="167" spans="2:30" x14ac:dyDescent="0.25">
      <c r="B167" s="272"/>
      <c r="C167" s="273" t="str">
        <f>IF(H167="","",VLOOKUP(H167,Steuerung!$E$26:$G$49,3,FALSE))</f>
        <v/>
      </c>
      <c r="D167" s="274"/>
      <c r="E167" s="275" t="str">
        <f>IF(Stammdaten!$AE$29="2 - Vereinbarte Entgelte",IF(ISNUMBER(D167),IF(YEAR(D167)&lt;Stammdaten!$AE$28,1,IF(YEAR(D167)&gt;Stammdaten!$AE$28,12,MONTH(D167))),""),"")</f>
        <v/>
      </c>
      <c r="F167" s="274"/>
      <c r="G167" s="275" t="str">
        <f>IF(Stammdaten!$AE$29="1 - Vereinnahmte Entgelte",IF(ISNUMBER(F167),IF(YEAR(F167)&lt;Stammdaten!$AE$28,1,IF(YEAR(F167)&gt;Stammdaten!$AE$28,12,MONTH(F167))),""),"")</f>
        <v/>
      </c>
      <c r="H167" s="276"/>
      <c r="I167" s="277"/>
      <c r="J167" s="278"/>
      <c r="K167" s="292" t="str">
        <f t="shared" si="49"/>
        <v/>
      </c>
      <c r="L167" s="293" t="str">
        <f t="shared" si="43"/>
        <v/>
      </c>
      <c r="M167" s="306"/>
      <c r="N167" s="281">
        <f>+IF(Stammdaten!$AE$30="1 - Ja",I167,L167)</f>
        <v>0</v>
      </c>
      <c r="O167" s="282" t="str">
        <f>+IF(Stammdaten!$AE$30="1 - Ja",K167,0)</f>
        <v/>
      </c>
      <c r="P167" s="283"/>
      <c r="Q167" s="284" t="str">
        <f t="shared" si="44"/>
        <v/>
      </c>
      <c r="U167" s="193">
        <f t="shared" si="50"/>
        <v>0</v>
      </c>
      <c r="V167" s="193">
        <f t="shared" si="51"/>
        <v>0</v>
      </c>
      <c r="W167" s="193">
        <f t="shared" si="52"/>
        <v>0</v>
      </c>
      <c r="X167" s="193">
        <f t="shared" si="53"/>
        <v>0</v>
      </c>
      <c r="Y167" s="193">
        <f t="shared" si="54"/>
        <v>0</v>
      </c>
      <c r="Z167" s="193"/>
      <c r="AA167" s="193">
        <f t="shared" si="45"/>
        <v>0</v>
      </c>
      <c r="AB167" s="193">
        <f t="shared" si="46"/>
        <v>5</v>
      </c>
      <c r="AC167" s="193">
        <f t="shared" si="47"/>
        <v>0</v>
      </c>
      <c r="AD167" s="193">
        <f t="shared" si="48"/>
        <v>0</v>
      </c>
    </row>
    <row r="168" spans="2:30" x14ac:dyDescent="0.25">
      <c r="B168" s="272"/>
      <c r="C168" s="273" t="str">
        <f>IF(H168="","",VLOOKUP(H168,Steuerung!$E$26:$G$49,3,FALSE))</f>
        <v/>
      </c>
      <c r="D168" s="274"/>
      <c r="E168" s="275" t="str">
        <f>IF(Stammdaten!$AE$29="2 - Vereinbarte Entgelte",IF(ISNUMBER(D168),IF(YEAR(D168)&lt;Stammdaten!$AE$28,1,IF(YEAR(D168)&gt;Stammdaten!$AE$28,12,MONTH(D168))),""),"")</f>
        <v/>
      </c>
      <c r="F168" s="274"/>
      <c r="G168" s="275" t="str">
        <f>IF(Stammdaten!$AE$29="1 - Vereinnahmte Entgelte",IF(ISNUMBER(F168),IF(YEAR(F168)&lt;Stammdaten!$AE$28,1,IF(YEAR(F168)&gt;Stammdaten!$AE$28,12,MONTH(F168))),""),"")</f>
        <v/>
      </c>
      <c r="H168" s="276"/>
      <c r="I168" s="277"/>
      <c r="J168" s="278"/>
      <c r="K168" s="292" t="str">
        <f t="shared" si="49"/>
        <v/>
      </c>
      <c r="L168" s="293" t="str">
        <f t="shared" si="43"/>
        <v/>
      </c>
      <c r="M168" s="306"/>
      <c r="N168" s="281">
        <f>+IF(Stammdaten!$AE$30="1 - Ja",I168,L168)</f>
        <v>0</v>
      </c>
      <c r="O168" s="282" t="str">
        <f>+IF(Stammdaten!$AE$30="1 - Ja",K168,0)</f>
        <v/>
      </c>
      <c r="P168" s="283"/>
      <c r="Q168" s="284" t="str">
        <f t="shared" si="44"/>
        <v/>
      </c>
      <c r="U168" s="193">
        <f t="shared" si="50"/>
        <v>0</v>
      </c>
      <c r="V168" s="193">
        <f t="shared" si="51"/>
        <v>0</v>
      </c>
      <c r="W168" s="193">
        <f t="shared" si="52"/>
        <v>0</v>
      </c>
      <c r="X168" s="193">
        <f t="shared" si="53"/>
        <v>0</v>
      </c>
      <c r="Y168" s="193">
        <f t="shared" si="54"/>
        <v>0</v>
      </c>
      <c r="Z168" s="193"/>
      <c r="AA168" s="193">
        <f t="shared" si="45"/>
        <v>0</v>
      </c>
      <c r="AB168" s="193">
        <f t="shared" si="46"/>
        <v>5</v>
      </c>
      <c r="AC168" s="193">
        <f t="shared" si="47"/>
        <v>0</v>
      </c>
      <c r="AD168" s="193">
        <f t="shared" si="48"/>
        <v>0</v>
      </c>
    </row>
    <row r="169" spans="2:30" x14ac:dyDescent="0.25">
      <c r="B169" s="272"/>
      <c r="C169" s="273" t="str">
        <f>IF(H169="","",VLOOKUP(H169,Steuerung!$E$26:$G$49,3,FALSE))</f>
        <v/>
      </c>
      <c r="D169" s="274"/>
      <c r="E169" s="275" t="str">
        <f>IF(Stammdaten!$AE$29="2 - Vereinbarte Entgelte",IF(ISNUMBER(D169),IF(YEAR(D169)&lt;Stammdaten!$AE$28,1,IF(YEAR(D169)&gt;Stammdaten!$AE$28,12,MONTH(D169))),""),"")</f>
        <v/>
      </c>
      <c r="F169" s="274"/>
      <c r="G169" s="275" t="str">
        <f>IF(Stammdaten!$AE$29="1 - Vereinnahmte Entgelte",IF(ISNUMBER(F169),IF(YEAR(F169)&lt;Stammdaten!$AE$28,1,IF(YEAR(F169)&gt;Stammdaten!$AE$28,12,MONTH(F169))),""),"")</f>
        <v/>
      </c>
      <c r="H169" s="276"/>
      <c r="I169" s="277"/>
      <c r="J169" s="278"/>
      <c r="K169" s="292" t="str">
        <f t="shared" si="49"/>
        <v/>
      </c>
      <c r="L169" s="293" t="str">
        <f t="shared" si="43"/>
        <v/>
      </c>
      <c r="M169" s="306"/>
      <c r="N169" s="281">
        <f>+IF(Stammdaten!$AE$30="1 - Ja",I169,L169)</f>
        <v>0</v>
      </c>
      <c r="O169" s="282" t="str">
        <f>+IF(Stammdaten!$AE$30="1 - Ja",K169,0)</f>
        <v/>
      </c>
      <c r="P169" s="283"/>
      <c r="Q169" s="284" t="str">
        <f t="shared" si="44"/>
        <v/>
      </c>
      <c r="U169" s="193">
        <f t="shared" si="50"/>
        <v>0</v>
      </c>
      <c r="V169" s="193">
        <f t="shared" si="51"/>
        <v>0</v>
      </c>
      <c r="W169" s="193">
        <f t="shared" si="52"/>
        <v>0</v>
      </c>
      <c r="X169" s="193">
        <f t="shared" si="53"/>
        <v>0</v>
      </c>
      <c r="Y169" s="193">
        <f t="shared" si="54"/>
        <v>0</v>
      </c>
      <c r="Z169" s="193"/>
      <c r="AA169" s="193">
        <f t="shared" si="45"/>
        <v>0</v>
      </c>
      <c r="AB169" s="193">
        <f t="shared" si="46"/>
        <v>5</v>
      </c>
      <c r="AC169" s="193">
        <f t="shared" si="47"/>
        <v>0</v>
      </c>
      <c r="AD169" s="193">
        <f t="shared" si="48"/>
        <v>0</v>
      </c>
    </row>
    <row r="170" spans="2:30" x14ac:dyDescent="0.25">
      <c r="B170" s="272"/>
      <c r="C170" s="273" t="str">
        <f>IF(H170="","",VLOOKUP(H170,Steuerung!$E$26:$G$49,3,FALSE))</f>
        <v/>
      </c>
      <c r="D170" s="274"/>
      <c r="E170" s="275" t="str">
        <f>IF(Stammdaten!$AE$29="2 - Vereinbarte Entgelte",IF(ISNUMBER(D170),IF(YEAR(D170)&lt;Stammdaten!$AE$28,1,IF(YEAR(D170)&gt;Stammdaten!$AE$28,12,MONTH(D170))),""),"")</f>
        <v/>
      </c>
      <c r="F170" s="274"/>
      <c r="G170" s="275" t="str">
        <f>IF(Stammdaten!$AE$29="1 - Vereinnahmte Entgelte",IF(ISNUMBER(F170),IF(YEAR(F170)&lt;Stammdaten!$AE$28,1,IF(YEAR(F170)&gt;Stammdaten!$AE$28,12,MONTH(F170))),""),"")</f>
        <v/>
      </c>
      <c r="H170" s="276"/>
      <c r="I170" s="277"/>
      <c r="J170" s="278"/>
      <c r="K170" s="292" t="str">
        <f t="shared" si="49"/>
        <v/>
      </c>
      <c r="L170" s="293" t="str">
        <f t="shared" si="43"/>
        <v/>
      </c>
      <c r="M170" s="306"/>
      <c r="N170" s="281">
        <f>+IF(Stammdaten!$AE$30="1 - Ja",I170,L170)</f>
        <v>0</v>
      </c>
      <c r="O170" s="282" t="str">
        <f>+IF(Stammdaten!$AE$30="1 - Ja",K170,0)</f>
        <v/>
      </c>
      <c r="P170" s="283"/>
      <c r="Q170" s="284" t="str">
        <f t="shared" si="44"/>
        <v/>
      </c>
      <c r="U170" s="193">
        <f t="shared" si="50"/>
        <v>0</v>
      </c>
      <c r="V170" s="193">
        <f t="shared" si="51"/>
        <v>0</v>
      </c>
      <c r="W170" s="193">
        <f t="shared" si="52"/>
        <v>0</v>
      </c>
      <c r="X170" s="193">
        <f t="shared" si="53"/>
        <v>0</v>
      </c>
      <c r="Y170" s="193">
        <f t="shared" si="54"/>
        <v>0</v>
      </c>
      <c r="Z170" s="193"/>
      <c r="AA170" s="193">
        <f t="shared" si="45"/>
        <v>0</v>
      </c>
      <c r="AB170" s="193">
        <f t="shared" si="46"/>
        <v>5</v>
      </c>
      <c r="AC170" s="193">
        <f t="shared" si="47"/>
        <v>0</v>
      </c>
      <c r="AD170" s="193">
        <f t="shared" si="48"/>
        <v>0</v>
      </c>
    </row>
    <row r="171" spans="2:30" x14ac:dyDescent="0.25">
      <c r="B171" s="272"/>
      <c r="C171" s="273" t="str">
        <f>IF(H171="","",VLOOKUP(H171,Steuerung!$E$26:$G$49,3,FALSE))</f>
        <v/>
      </c>
      <c r="D171" s="274"/>
      <c r="E171" s="275" t="str">
        <f>IF(Stammdaten!$AE$29="2 - Vereinbarte Entgelte",IF(ISNUMBER(D171),IF(YEAR(D171)&lt;Stammdaten!$AE$28,1,IF(YEAR(D171)&gt;Stammdaten!$AE$28,12,MONTH(D171))),""),"")</f>
        <v/>
      </c>
      <c r="F171" s="274"/>
      <c r="G171" s="275" t="str">
        <f>IF(Stammdaten!$AE$29="1 - Vereinnahmte Entgelte",IF(ISNUMBER(F171),IF(YEAR(F171)&lt;Stammdaten!$AE$28,1,IF(YEAR(F171)&gt;Stammdaten!$AE$28,12,MONTH(F171))),""),"")</f>
        <v/>
      </c>
      <c r="H171" s="276"/>
      <c r="I171" s="277"/>
      <c r="J171" s="278"/>
      <c r="K171" s="292" t="str">
        <f t="shared" si="49"/>
        <v/>
      </c>
      <c r="L171" s="293" t="str">
        <f t="shared" si="43"/>
        <v/>
      </c>
      <c r="M171" s="306"/>
      <c r="N171" s="281">
        <f>+IF(Stammdaten!$AE$30="1 - Ja",I171,L171)</f>
        <v>0</v>
      </c>
      <c r="O171" s="282" t="str">
        <f>+IF(Stammdaten!$AE$30="1 - Ja",K171,0)</f>
        <v/>
      </c>
      <c r="P171" s="283"/>
      <c r="Q171" s="284" t="str">
        <f t="shared" si="44"/>
        <v/>
      </c>
      <c r="U171" s="193">
        <f t="shared" si="50"/>
        <v>0</v>
      </c>
      <c r="V171" s="193">
        <f t="shared" si="51"/>
        <v>0</v>
      </c>
      <c r="W171" s="193">
        <f t="shared" si="52"/>
        <v>0</v>
      </c>
      <c r="X171" s="193">
        <f t="shared" si="53"/>
        <v>0</v>
      </c>
      <c r="Y171" s="193">
        <f t="shared" si="54"/>
        <v>0</v>
      </c>
      <c r="Z171" s="193"/>
      <c r="AA171" s="193">
        <f t="shared" si="45"/>
        <v>0</v>
      </c>
      <c r="AB171" s="193">
        <f t="shared" si="46"/>
        <v>5</v>
      </c>
      <c r="AC171" s="193">
        <f t="shared" si="47"/>
        <v>0</v>
      </c>
      <c r="AD171" s="193">
        <f t="shared" si="48"/>
        <v>0</v>
      </c>
    </row>
    <row r="172" spans="2:30" x14ac:dyDescent="0.25">
      <c r="B172" s="272"/>
      <c r="C172" s="273" t="str">
        <f>IF(H172="","",VLOOKUP(H172,Steuerung!$E$26:$G$49,3,FALSE))</f>
        <v/>
      </c>
      <c r="D172" s="274"/>
      <c r="E172" s="275" t="str">
        <f>IF(Stammdaten!$AE$29="2 - Vereinbarte Entgelte",IF(ISNUMBER(D172),IF(YEAR(D172)&lt;Stammdaten!$AE$28,1,IF(YEAR(D172)&gt;Stammdaten!$AE$28,12,MONTH(D172))),""),"")</f>
        <v/>
      </c>
      <c r="F172" s="274"/>
      <c r="G172" s="275" t="str">
        <f>IF(Stammdaten!$AE$29="1 - Vereinnahmte Entgelte",IF(ISNUMBER(F172),IF(YEAR(F172)&lt;Stammdaten!$AE$28,1,IF(YEAR(F172)&gt;Stammdaten!$AE$28,12,MONTH(F172))),""),"")</f>
        <v/>
      </c>
      <c r="H172" s="276"/>
      <c r="I172" s="277"/>
      <c r="J172" s="278"/>
      <c r="K172" s="292" t="str">
        <f t="shared" si="49"/>
        <v/>
      </c>
      <c r="L172" s="293" t="str">
        <f t="shared" si="43"/>
        <v/>
      </c>
      <c r="M172" s="306"/>
      <c r="N172" s="281">
        <f>+IF(Stammdaten!$AE$30="1 - Ja",I172,L172)</f>
        <v>0</v>
      </c>
      <c r="O172" s="282" t="str">
        <f>+IF(Stammdaten!$AE$30="1 - Ja",K172,0)</f>
        <v/>
      </c>
      <c r="P172" s="283"/>
      <c r="Q172" s="284" t="str">
        <f t="shared" si="44"/>
        <v/>
      </c>
      <c r="U172" s="193">
        <f t="shared" si="50"/>
        <v>0</v>
      </c>
      <c r="V172" s="193">
        <f t="shared" si="51"/>
        <v>0</v>
      </c>
      <c r="W172" s="193">
        <f t="shared" si="52"/>
        <v>0</v>
      </c>
      <c r="X172" s="193">
        <f t="shared" si="53"/>
        <v>0</v>
      </c>
      <c r="Y172" s="193">
        <f t="shared" si="54"/>
        <v>0</v>
      </c>
      <c r="Z172" s="193"/>
      <c r="AA172" s="193">
        <f t="shared" si="45"/>
        <v>0</v>
      </c>
      <c r="AB172" s="193">
        <f t="shared" si="46"/>
        <v>5</v>
      </c>
      <c r="AC172" s="193">
        <f t="shared" si="47"/>
        <v>0</v>
      </c>
      <c r="AD172" s="193">
        <f t="shared" si="48"/>
        <v>0</v>
      </c>
    </row>
    <row r="173" spans="2:30" x14ac:dyDescent="0.25">
      <c r="B173" s="272"/>
      <c r="C173" s="273" t="str">
        <f>IF(H173="","",VLOOKUP(H173,Steuerung!$E$26:$G$49,3,FALSE))</f>
        <v/>
      </c>
      <c r="D173" s="274"/>
      <c r="E173" s="275" t="str">
        <f>IF(Stammdaten!$AE$29="2 - Vereinbarte Entgelte",IF(ISNUMBER(D173),IF(YEAR(D173)&lt;Stammdaten!$AE$28,1,IF(YEAR(D173)&gt;Stammdaten!$AE$28,12,MONTH(D173))),""),"")</f>
        <v/>
      </c>
      <c r="F173" s="274"/>
      <c r="G173" s="275" t="str">
        <f>IF(Stammdaten!$AE$29="1 - Vereinnahmte Entgelte",IF(ISNUMBER(F173),IF(YEAR(F173)&lt;Stammdaten!$AE$28,1,IF(YEAR(F173)&gt;Stammdaten!$AE$28,12,MONTH(F173))),""),"")</f>
        <v/>
      </c>
      <c r="H173" s="276"/>
      <c r="I173" s="277"/>
      <c r="J173" s="278"/>
      <c r="K173" s="292" t="str">
        <f t="shared" si="49"/>
        <v/>
      </c>
      <c r="L173" s="293" t="str">
        <f t="shared" si="43"/>
        <v/>
      </c>
      <c r="M173" s="306"/>
      <c r="N173" s="281">
        <f>+IF(Stammdaten!$AE$30="1 - Ja",I173,L173)</f>
        <v>0</v>
      </c>
      <c r="O173" s="282" t="str">
        <f>+IF(Stammdaten!$AE$30="1 - Ja",K173,0)</f>
        <v/>
      </c>
      <c r="P173" s="283"/>
      <c r="Q173" s="284" t="str">
        <f t="shared" si="44"/>
        <v/>
      </c>
      <c r="U173" s="193">
        <f t="shared" si="50"/>
        <v>0</v>
      </c>
      <c r="V173" s="193">
        <f t="shared" si="51"/>
        <v>0</v>
      </c>
      <c r="W173" s="193">
        <f t="shared" si="52"/>
        <v>0</v>
      </c>
      <c r="X173" s="193">
        <f t="shared" si="53"/>
        <v>0</v>
      </c>
      <c r="Y173" s="193">
        <f t="shared" si="54"/>
        <v>0</v>
      </c>
      <c r="Z173" s="193"/>
      <c r="AA173" s="193">
        <f t="shared" si="45"/>
        <v>0</v>
      </c>
      <c r="AB173" s="193">
        <f t="shared" si="46"/>
        <v>5</v>
      </c>
      <c r="AC173" s="193">
        <f t="shared" si="47"/>
        <v>0</v>
      </c>
      <c r="AD173" s="193">
        <f t="shared" si="48"/>
        <v>0</v>
      </c>
    </row>
    <row r="174" spans="2:30" x14ac:dyDescent="0.25">
      <c r="B174" s="272"/>
      <c r="C174" s="273" t="str">
        <f>IF(H174="","",VLOOKUP(H174,Steuerung!$E$26:$G$49,3,FALSE))</f>
        <v/>
      </c>
      <c r="D174" s="274"/>
      <c r="E174" s="275" t="str">
        <f>IF(Stammdaten!$AE$29="2 - Vereinbarte Entgelte",IF(ISNUMBER(D174),IF(YEAR(D174)&lt;Stammdaten!$AE$28,1,IF(YEAR(D174)&gt;Stammdaten!$AE$28,12,MONTH(D174))),""),"")</f>
        <v/>
      </c>
      <c r="F174" s="274"/>
      <c r="G174" s="275" t="str">
        <f>IF(Stammdaten!$AE$29="1 - Vereinnahmte Entgelte",IF(ISNUMBER(F174),IF(YEAR(F174)&lt;Stammdaten!$AE$28,1,IF(YEAR(F174)&gt;Stammdaten!$AE$28,12,MONTH(F174))),""),"")</f>
        <v/>
      </c>
      <c r="H174" s="276"/>
      <c r="I174" s="277"/>
      <c r="J174" s="278"/>
      <c r="K174" s="292" t="str">
        <f t="shared" si="49"/>
        <v/>
      </c>
      <c r="L174" s="293" t="str">
        <f t="shared" si="43"/>
        <v/>
      </c>
      <c r="M174" s="306"/>
      <c r="N174" s="281">
        <f>+IF(Stammdaten!$AE$30="1 - Ja",I174,L174)</f>
        <v>0</v>
      </c>
      <c r="O174" s="282" t="str">
        <f>+IF(Stammdaten!$AE$30="1 - Ja",K174,0)</f>
        <v/>
      </c>
      <c r="P174" s="283"/>
      <c r="Q174" s="284" t="str">
        <f t="shared" si="44"/>
        <v/>
      </c>
      <c r="U174" s="193">
        <f t="shared" si="50"/>
        <v>0</v>
      </c>
      <c r="V174" s="193">
        <f t="shared" si="51"/>
        <v>0</v>
      </c>
      <c r="W174" s="193">
        <f t="shared" si="52"/>
        <v>0</v>
      </c>
      <c r="X174" s="193">
        <f t="shared" si="53"/>
        <v>0</v>
      </c>
      <c r="Y174" s="193">
        <f t="shared" si="54"/>
        <v>0</v>
      </c>
      <c r="Z174" s="193"/>
      <c r="AA174" s="193">
        <f t="shared" si="45"/>
        <v>0</v>
      </c>
      <c r="AB174" s="193">
        <f t="shared" si="46"/>
        <v>5</v>
      </c>
      <c r="AC174" s="193">
        <f t="shared" si="47"/>
        <v>0</v>
      </c>
      <c r="AD174" s="193">
        <f t="shared" si="48"/>
        <v>0</v>
      </c>
    </row>
    <row r="175" spans="2:30" x14ac:dyDescent="0.25">
      <c r="B175" s="272"/>
      <c r="C175" s="273" t="str">
        <f>IF(H175="","",VLOOKUP(H175,Steuerung!$E$26:$G$49,3,FALSE))</f>
        <v/>
      </c>
      <c r="D175" s="274"/>
      <c r="E175" s="275" t="str">
        <f>IF(Stammdaten!$AE$29="2 - Vereinbarte Entgelte",IF(ISNUMBER(D175),IF(YEAR(D175)&lt;Stammdaten!$AE$28,1,IF(YEAR(D175)&gt;Stammdaten!$AE$28,12,MONTH(D175))),""),"")</f>
        <v/>
      </c>
      <c r="F175" s="274"/>
      <c r="G175" s="275" t="str">
        <f>IF(Stammdaten!$AE$29="1 - Vereinnahmte Entgelte",IF(ISNUMBER(F175),IF(YEAR(F175)&lt;Stammdaten!$AE$28,1,IF(YEAR(F175)&gt;Stammdaten!$AE$28,12,MONTH(F175))),""),"")</f>
        <v/>
      </c>
      <c r="H175" s="276"/>
      <c r="I175" s="277"/>
      <c r="J175" s="278"/>
      <c r="K175" s="292" t="str">
        <f t="shared" si="49"/>
        <v/>
      </c>
      <c r="L175" s="293" t="str">
        <f t="shared" si="43"/>
        <v/>
      </c>
      <c r="M175" s="306"/>
      <c r="N175" s="281">
        <f>+IF(Stammdaten!$AE$30="1 - Ja",I175,L175)</f>
        <v>0</v>
      </c>
      <c r="O175" s="282" t="str">
        <f>+IF(Stammdaten!$AE$30="1 - Ja",K175,0)</f>
        <v/>
      </c>
      <c r="P175" s="283"/>
      <c r="Q175" s="284" t="str">
        <f t="shared" si="44"/>
        <v/>
      </c>
      <c r="U175" s="193">
        <f t="shared" si="50"/>
        <v>0</v>
      </c>
      <c r="V175" s="193">
        <f t="shared" si="51"/>
        <v>0</v>
      </c>
      <c r="W175" s="193">
        <f t="shared" si="52"/>
        <v>0</v>
      </c>
      <c r="X175" s="193">
        <f t="shared" si="53"/>
        <v>0</v>
      </c>
      <c r="Y175" s="193">
        <f t="shared" si="54"/>
        <v>0</v>
      </c>
      <c r="Z175" s="193"/>
      <c r="AA175" s="193">
        <f t="shared" si="45"/>
        <v>0</v>
      </c>
      <c r="AB175" s="193">
        <f t="shared" si="46"/>
        <v>5</v>
      </c>
      <c r="AC175" s="193">
        <f t="shared" si="47"/>
        <v>0</v>
      </c>
      <c r="AD175" s="193">
        <f t="shared" si="48"/>
        <v>0</v>
      </c>
    </row>
    <row r="176" spans="2:30" x14ac:dyDescent="0.25">
      <c r="B176" s="272"/>
      <c r="C176" s="273" t="str">
        <f>IF(H176="","",VLOOKUP(H176,Steuerung!$E$26:$G$49,3,FALSE))</f>
        <v/>
      </c>
      <c r="D176" s="274"/>
      <c r="E176" s="275" t="str">
        <f>IF(Stammdaten!$AE$29="2 - Vereinbarte Entgelte",IF(ISNUMBER(D176),IF(YEAR(D176)&lt;Stammdaten!$AE$28,1,IF(YEAR(D176)&gt;Stammdaten!$AE$28,12,MONTH(D176))),""),"")</f>
        <v/>
      </c>
      <c r="F176" s="274"/>
      <c r="G176" s="275" t="str">
        <f>IF(Stammdaten!$AE$29="1 - Vereinnahmte Entgelte",IF(ISNUMBER(F176),IF(YEAR(F176)&lt;Stammdaten!$AE$28,1,IF(YEAR(F176)&gt;Stammdaten!$AE$28,12,MONTH(F176))),""),"")</f>
        <v/>
      </c>
      <c r="H176" s="276"/>
      <c r="I176" s="277"/>
      <c r="J176" s="278"/>
      <c r="K176" s="292" t="str">
        <f t="shared" si="49"/>
        <v/>
      </c>
      <c r="L176" s="293" t="str">
        <f t="shared" si="43"/>
        <v/>
      </c>
      <c r="M176" s="306"/>
      <c r="N176" s="281">
        <f>+IF(Stammdaten!$AE$30="1 - Ja",I176,L176)</f>
        <v>0</v>
      </c>
      <c r="O176" s="282" t="str">
        <f>+IF(Stammdaten!$AE$30="1 - Ja",K176,0)</f>
        <v/>
      </c>
      <c r="P176" s="283"/>
      <c r="Q176" s="284" t="str">
        <f t="shared" si="44"/>
        <v/>
      </c>
      <c r="U176" s="193">
        <f t="shared" si="50"/>
        <v>0</v>
      </c>
      <c r="V176" s="193">
        <f t="shared" si="51"/>
        <v>0</v>
      </c>
      <c r="W176" s="193">
        <f t="shared" si="52"/>
        <v>0</v>
      </c>
      <c r="X176" s="193">
        <f t="shared" si="53"/>
        <v>0</v>
      </c>
      <c r="Y176" s="193">
        <f t="shared" si="54"/>
        <v>0</v>
      </c>
      <c r="Z176" s="193"/>
      <c r="AA176" s="193">
        <f t="shared" si="45"/>
        <v>0</v>
      </c>
      <c r="AB176" s="193">
        <f t="shared" si="46"/>
        <v>5</v>
      </c>
      <c r="AC176" s="193">
        <f t="shared" si="47"/>
        <v>0</v>
      </c>
      <c r="AD176" s="193">
        <f t="shared" si="48"/>
        <v>0</v>
      </c>
    </row>
    <row r="177" spans="2:30" x14ac:dyDescent="0.25">
      <c r="B177" s="272"/>
      <c r="C177" s="273" t="str">
        <f>IF(H177="","",VLOOKUP(H177,Steuerung!$E$26:$G$49,3,FALSE))</f>
        <v/>
      </c>
      <c r="D177" s="274"/>
      <c r="E177" s="275" t="str">
        <f>IF(Stammdaten!$AE$29="2 - Vereinbarte Entgelte",IF(ISNUMBER(D177),IF(YEAR(D177)&lt;Stammdaten!$AE$28,1,IF(YEAR(D177)&gt;Stammdaten!$AE$28,12,MONTH(D177))),""),"")</f>
        <v/>
      </c>
      <c r="F177" s="274"/>
      <c r="G177" s="275" t="str">
        <f>IF(Stammdaten!$AE$29="1 - Vereinnahmte Entgelte",IF(ISNUMBER(F177),IF(YEAR(F177)&lt;Stammdaten!$AE$28,1,IF(YEAR(F177)&gt;Stammdaten!$AE$28,12,MONTH(F177))),""),"")</f>
        <v/>
      </c>
      <c r="H177" s="276"/>
      <c r="I177" s="277"/>
      <c r="J177" s="278"/>
      <c r="K177" s="292" t="str">
        <f t="shared" si="49"/>
        <v/>
      </c>
      <c r="L177" s="293" t="str">
        <f t="shared" si="43"/>
        <v/>
      </c>
      <c r="M177" s="306"/>
      <c r="N177" s="281">
        <f>+IF(Stammdaten!$AE$30="1 - Ja",I177,L177)</f>
        <v>0</v>
      </c>
      <c r="O177" s="282" t="str">
        <f>+IF(Stammdaten!$AE$30="1 - Ja",K177,0)</f>
        <v/>
      </c>
      <c r="P177" s="283"/>
      <c r="Q177" s="284" t="str">
        <f t="shared" si="44"/>
        <v/>
      </c>
      <c r="U177" s="193">
        <f t="shared" si="50"/>
        <v>0</v>
      </c>
      <c r="V177" s="193">
        <f t="shared" si="51"/>
        <v>0</v>
      </c>
      <c r="W177" s="193">
        <f t="shared" si="52"/>
        <v>0</v>
      </c>
      <c r="X177" s="193">
        <f t="shared" si="53"/>
        <v>0</v>
      </c>
      <c r="Y177" s="193">
        <f t="shared" si="54"/>
        <v>0</v>
      </c>
      <c r="Z177" s="193"/>
      <c r="AA177" s="193">
        <f t="shared" si="45"/>
        <v>0</v>
      </c>
      <c r="AB177" s="193">
        <f t="shared" si="46"/>
        <v>5</v>
      </c>
      <c r="AC177" s="193">
        <f t="shared" si="47"/>
        <v>0</v>
      </c>
      <c r="AD177" s="193">
        <f t="shared" si="48"/>
        <v>0</v>
      </c>
    </row>
    <row r="178" spans="2:30" x14ac:dyDescent="0.25">
      <c r="B178" s="272"/>
      <c r="C178" s="273" t="str">
        <f>IF(H178="","",VLOOKUP(H178,Steuerung!$E$26:$G$49,3,FALSE))</f>
        <v/>
      </c>
      <c r="D178" s="274"/>
      <c r="E178" s="275" t="str">
        <f>IF(Stammdaten!$AE$29="2 - Vereinbarte Entgelte",IF(ISNUMBER(D178),IF(YEAR(D178)&lt;Stammdaten!$AE$28,1,IF(YEAR(D178)&gt;Stammdaten!$AE$28,12,MONTH(D178))),""),"")</f>
        <v/>
      </c>
      <c r="F178" s="274"/>
      <c r="G178" s="275" t="str">
        <f>IF(Stammdaten!$AE$29="1 - Vereinnahmte Entgelte",IF(ISNUMBER(F178),IF(YEAR(F178)&lt;Stammdaten!$AE$28,1,IF(YEAR(F178)&gt;Stammdaten!$AE$28,12,MONTH(F178))),""),"")</f>
        <v/>
      </c>
      <c r="H178" s="276"/>
      <c r="I178" s="277"/>
      <c r="J178" s="278"/>
      <c r="K178" s="292" t="str">
        <f t="shared" si="49"/>
        <v/>
      </c>
      <c r="L178" s="293" t="str">
        <f t="shared" si="43"/>
        <v/>
      </c>
      <c r="M178" s="306"/>
      <c r="N178" s="281">
        <f>+IF(Stammdaten!$AE$30="1 - Ja",I178,L178)</f>
        <v>0</v>
      </c>
      <c r="O178" s="282" t="str">
        <f>+IF(Stammdaten!$AE$30="1 - Ja",K178,0)</f>
        <v/>
      </c>
      <c r="P178" s="283"/>
      <c r="Q178" s="284" t="str">
        <f t="shared" si="44"/>
        <v/>
      </c>
      <c r="U178" s="193">
        <f t="shared" si="50"/>
        <v>0</v>
      </c>
      <c r="V178" s="193">
        <f t="shared" si="51"/>
        <v>0</v>
      </c>
      <c r="W178" s="193">
        <f t="shared" si="52"/>
        <v>0</v>
      </c>
      <c r="X178" s="193">
        <f t="shared" si="53"/>
        <v>0</v>
      </c>
      <c r="Y178" s="193">
        <f t="shared" si="54"/>
        <v>0</v>
      </c>
      <c r="Z178" s="193"/>
      <c r="AA178" s="193">
        <f t="shared" si="45"/>
        <v>0</v>
      </c>
      <c r="AB178" s="193">
        <f t="shared" si="46"/>
        <v>5</v>
      </c>
      <c r="AC178" s="193">
        <f t="shared" si="47"/>
        <v>0</v>
      </c>
      <c r="AD178" s="193">
        <f t="shared" si="48"/>
        <v>0</v>
      </c>
    </row>
    <row r="179" spans="2:30" x14ac:dyDescent="0.25">
      <c r="B179" s="272"/>
      <c r="C179" s="273" t="str">
        <f>IF(H179="","",VLOOKUP(H179,Steuerung!$E$26:$G$49,3,FALSE))</f>
        <v/>
      </c>
      <c r="D179" s="274"/>
      <c r="E179" s="275" t="str">
        <f>IF(Stammdaten!$AE$29="2 - Vereinbarte Entgelte",IF(ISNUMBER(D179),IF(YEAR(D179)&lt;Stammdaten!$AE$28,1,IF(YEAR(D179)&gt;Stammdaten!$AE$28,12,MONTH(D179))),""),"")</f>
        <v/>
      </c>
      <c r="F179" s="274"/>
      <c r="G179" s="275" t="str">
        <f>IF(Stammdaten!$AE$29="1 - Vereinnahmte Entgelte",IF(ISNUMBER(F179),IF(YEAR(F179)&lt;Stammdaten!$AE$28,1,IF(YEAR(F179)&gt;Stammdaten!$AE$28,12,MONTH(F179))),""),"")</f>
        <v/>
      </c>
      <c r="H179" s="276"/>
      <c r="I179" s="277"/>
      <c r="J179" s="278"/>
      <c r="K179" s="292" t="str">
        <f t="shared" si="49"/>
        <v/>
      </c>
      <c r="L179" s="293" t="str">
        <f t="shared" si="43"/>
        <v/>
      </c>
      <c r="M179" s="306"/>
      <c r="N179" s="281">
        <f>+IF(Stammdaten!$AE$30="1 - Ja",I179,L179)</f>
        <v>0</v>
      </c>
      <c r="O179" s="282" t="str">
        <f>+IF(Stammdaten!$AE$30="1 - Ja",K179,0)</f>
        <v/>
      </c>
      <c r="P179" s="283"/>
      <c r="Q179" s="284" t="str">
        <f t="shared" si="44"/>
        <v/>
      </c>
      <c r="U179" s="193">
        <f t="shared" si="50"/>
        <v>0</v>
      </c>
      <c r="V179" s="193">
        <f t="shared" si="51"/>
        <v>0</v>
      </c>
      <c r="W179" s="193">
        <f t="shared" si="52"/>
        <v>0</v>
      </c>
      <c r="X179" s="193">
        <f t="shared" si="53"/>
        <v>0</v>
      </c>
      <c r="Y179" s="193">
        <f t="shared" si="54"/>
        <v>0</v>
      </c>
      <c r="Z179" s="193"/>
      <c r="AA179" s="193">
        <f t="shared" si="45"/>
        <v>0</v>
      </c>
      <c r="AB179" s="193">
        <f t="shared" si="46"/>
        <v>5</v>
      </c>
      <c r="AC179" s="193">
        <f t="shared" si="47"/>
        <v>0</v>
      </c>
      <c r="AD179" s="193">
        <f t="shared" si="48"/>
        <v>0</v>
      </c>
    </row>
    <row r="180" spans="2:30" x14ac:dyDescent="0.25">
      <c r="B180" s="272"/>
      <c r="C180" s="273" t="str">
        <f>IF(H180="","",VLOOKUP(H180,Steuerung!$E$26:$G$49,3,FALSE))</f>
        <v/>
      </c>
      <c r="D180" s="274"/>
      <c r="E180" s="275" t="str">
        <f>IF(Stammdaten!$AE$29="2 - Vereinbarte Entgelte",IF(ISNUMBER(D180),IF(YEAR(D180)&lt;Stammdaten!$AE$28,1,IF(YEAR(D180)&gt;Stammdaten!$AE$28,12,MONTH(D180))),""),"")</f>
        <v/>
      </c>
      <c r="F180" s="274"/>
      <c r="G180" s="275" t="str">
        <f>IF(Stammdaten!$AE$29="1 - Vereinnahmte Entgelte",IF(ISNUMBER(F180),IF(YEAR(F180)&lt;Stammdaten!$AE$28,1,IF(YEAR(F180)&gt;Stammdaten!$AE$28,12,MONTH(F180))),""),"")</f>
        <v/>
      </c>
      <c r="H180" s="276"/>
      <c r="I180" s="277"/>
      <c r="J180" s="278"/>
      <c r="K180" s="292" t="str">
        <f t="shared" si="49"/>
        <v/>
      </c>
      <c r="L180" s="293" t="str">
        <f t="shared" si="43"/>
        <v/>
      </c>
      <c r="M180" s="306"/>
      <c r="N180" s="281">
        <f>+IF(Stammdaten!$AE$30="1 - Ja",I180,L180)</f>
        <v>0</v>
      </c>
      <c r="O180" s="282" t="str">
        <f>+IF(Stammdaten!$AE$30="1 - Ja",K180,0)</f>
        <v/>
      </c>
      <c r="P180" s="283"/>
      <c r="Q180" s="284" t="str">
        <f t="shared" si="44"/>
        <v/>
      </c>
      <c r="U180" s="193">
        <f t="shared" si="50"/>
        <v>0</v>
      </c>
      <c r="V180" s="193">
        <f t="shared" si="51"/>
        <v>0</v>
      </c>
      <c r="W180" s="193">
        <f t="shared" si="52"/>
        <v>0</v>
      </c>
      <c r="X180" s="193">
        <f t="shared" si="53"/>
        <v>0</v>
      </c>
      <c r="Y180" s="193">
        <f t="shared" si="54"/>
        <v>0</v>
      </c>
      <c r="Z180" s="193"/>
      <c r="AA180" s="193">
        <f t="shared" si="45"/>
        <v>0</v>
      </c>
      <c r="AB180" s="193">
        <f t="shared" si="46"/>
        <v>5</v>
      </c>
      <c r="AC180" s="193">
        <f t="shared" si="47"/>
        <v>0</v>
      </c>
      <c r="AD180" s="193">
        <f t="shared" si="48"/>
        <v>0</v>
      </c>
    </row>
    <row r="181" spans="2:30" x14ac:dyDescent="0.25">
      <c r="B181" s="272"/>
      <c r="C181" s="273" t="str">
        <f>IF(H181="","",VLOOKUP(H181,Steuerung!$E$26:$G$49,3,FALSE))</f>
        <v/>
      </c>
      <c r="D181" s="274"/>
      <c r="E181" s="275" t="str">
        <f>IF(Stammdaten!$AE$29="2 - Vereinbarte Entgelte",IF(ISNUMBER(D181),IF(YEAR(D181)&lt;Stammdaten!$AE$28,1,IF(YEAR(D181)&gt;Stammdaten!$AE$28,12,MONTH(D181))),""),"")</f>
        <v/>
      </c>
      <c r="F181" s="274"/>
      <c r="G181" s="275" t="str">
        <f>IF(Stammdaten!$AE$29="1 - Vereinnahmte Entgelte",IF(ISNUMBER(F181),IF(YEAR(F181)&lt;Stammdaten!$AE$28,1,IF(YEAR(F181)&gt;Stammdaten!$AE$28,12,MONTH(F181))),""),"")</f>
        <v/>
      </c>
      <c r="H181" s="276"/>
      <c r="I181" s="277"/>
      <c r="J181" s="278"/>
      <c r="K181" s="292" t="str">
        <f t="shared" si="49"/>
        <v/>
      </c>
      <c r="L181" s="293" t="str">
        <f t="shared" si="43"/>
        <v/>
      </c>
      <c r="M181" s="306"/>
      <c r="N181" s="281">
        <f>+IF(Stammdaten!$AE$30="1 - Ja",I181,L181)</f>
        <v>0</v>
      </c>
      <c r="O181" s="282" t="str">
        <f>+IF(Stammdaten!$AE$30="1 - Ja",K181,0)</f>
        <v/>
      </c>
      <c r="P181" s="283"/>
      <c r="Q181" s="284" t="str">
        <f t="shared" si="44"/>
        <v/>
      </c>
      <c r="U181" s="193">
        <f t="shared" si="50"/>
        <v>0</v>
      </c>
      <c r="V181" s="193">
        <f t="shared" si="51"/>
        <v>0</v>
      </c>
      <c r="W181" s="193">
        <f t="shared" si="52"/>
        <v>0</v>
      </c>
      <c r="X181" s="193">
        <f t="shared" si="53"/>
        <v>0</v>
      </c>
      <c r="Y181" s="193">
        <f t="shared" si="54"/>
        <v>0</v>
      </c>
      <c r="Z181" s="193"/>
      <c r="AA181" s="193">
        <f t="shared" si="45"/>
        <v>0</v>
      </c>
      <c r="AB181" s="193">
        <f t="shared" si="46"/>
        <v>5</v>
      </c>
      <c r="AC181" s="193">
        <f t="shared" si="47"/>
        <v>0</v>
      </c>
      <c r="AD181" s="193">
        <f t="shared" si="48"/>
        <v>0</v>
      </c>
    </row>
    <row r="182" spans="2:30" x14ac:dyDescent="0.25">
      <c r="B182" s="272"/>
      <c r="C182" s="273" t="str">
        <f>IF(H182="","",VLOOKUP(H182,Steuerung!$E$26:$G$49,3,FALSE))</f>
        <v/>
      </c>
      <c r="D182" s="274"/>
      <c r="E182" s="275" t="str">
        <f>IF(Stammdaten!$AE$29="2 - Vereinbarte Entgelte",IF(ISNUMBER(D182),IF(YEAR(D182)&lt;Stammdaten!$AE$28,1,IF(YEAR(D182)&gt;Stammdaten!$AE$28,12,MONTH(D182))),""),"")</f>
        <v/>
      </c>
      <c r="F182" s="274"/>
      <c r="G182" s="275" t="str">
        <f>IF(Stammdaten!$AE$29="1 - Vereinnahmte Entgelte",IF(ISNUMBER(F182),IF(YEAR(F182)&lt;Stammdaten!$AE$28,1,IF(YEAR(F182)&gt;Stammdaten!$AE$28,12,MONTH(F182))),""),"")</f>
        <v/>
      </c>
      <c r="H182" s="276"/>
      <c r="I182" s="277"/>
      <c r="J182" s="278"/>
      <c r="K182" s="292" t="str">
        <f t="shared" si="49"/>
        <v/>
      </c>
      <c r="L182" s="293" t="str">
        <f t="shared" si="43"/>
        <v/>
      </c>
      <c r="M182" s="306"/>
      <c r="N182" s="281">
        <f>+IF(Stammdaten!$AE$30="1 - Ja",I182,L182)</f>
        <v>0</v>
      </c>
      <c r="O182" s="282" t="str">
        <f>+IF(Stammdaten!$AE$30="1 - Ja",K182,0)</f>
        <v/>
      </c>
      <c r="P182" s="283"/>
      <c r="Q182" s="284" t="str">
        <f t="shared" si="44"/>
        <v/>
      </c>
      <c r="U182" s="193">
        <f t="shared" si="50"/>
        <v>0</v>
      </c>
      <c r="V182" s="193">
        <f t="shared" si="51"/>
        <v>0</v>
      </c>
      <c r="W182" s="193">
        <f t="shared" si="52"/>
        <v>0</v>
      </c>
      <c r="X182" s="193">
        <f t="shared" si="53"/>
        <v>0</v>
      </c>
      <c r="Y182" s="193">
        <f t="shared" si="54"/>
        <v>0</v>
      </c>
      <c r="Z182" s="193"/>
      <c r="AA182" s="193">
        <f t="shared" si="45"/>
        <v>0</v>
      </c>
      <c r="AB182" s="193">
        <f t="shared" si="46"/>
        <v>5</v>
      </c>
      <c r="AC182" s="193">
        <f t="shared" si="47"/>
        <v>0</v>
      </c>
      <c r="AD182" s="193">
        <f t="shared" si="48"/>
        <v>0</v>
      </c>
    </row>
    <row r="183" spans="2:30" x14ac:dyDescent="0.25">
      <c r="B183" s="272"/>
      <c r="C183" s="273" t="str">
        <f>IF(H183="","",VLOOKUP(H183,Steuerung!$E$26:$G$49,3,FALSE))</f>
        <v/>
      </c>
      <c r="D183" s="274"/>
      <c r="E183" s="275" t="str">
        <f>IF(Stammdaten!$AE$29="2 - Vereinbarte Entgelte",IF(ISNUMBER(D183),IF(YEAR(D183)&lt;Stammdaten!$AE$28,1,IF(YEAR(D183)&gt;Stammdaten!$AE$28,12,MONTH(D183))),""),"")</f>
        <v/>
      </c>
      <c r="F183" s="274"/>
      <c r="G183" s="275" t="str">
        <f>IF(Stammdaten!$AE$29="1 - Vereinnahmte Entgelte",IF(ISNUMBER(F183),IF(YEAR(F183)&lt;Stammdaten!$AE$28,1,IF(YEAR(F183)&gt;Stammdaten!$AE$28,12,MONTH(F183))),""),"")</f>
        <v/>
      </c>
      <c r="H183" s="276"/>
      <c r="I183" s="277"/>
      <c r="J183" s="278"/>
      <c r="K183" s="292" t="str">
        <f t="shared" si="49"/>
        <v/>
      </c>
      <c r="L183" s="293" t="str">
        <f t="shared" si="43"/>
        <v/>
      </c>
      <c r="M183" s="306"/>
      <c r="N183" s="281">
        <f>+IF(Stammdaten!$AE$30="1 - Ja",I183,L183)</f>
        <v>0</v>
      </c>
      <c r="O183" s="282" t="str">
        <f>+IF(Stammdaten!$AE$30="1 - Ja",K183,0)</f>
        <v/>
      </c>
      <c r="P183" s="283"/>
      <c r="Q183" s="284" t="str">
        <f t="shared" si="44"/>
        <v/>
      </c>
      <c r="U183" s="193">
        <f t="shared" si="50"/>
        <v>0</v>
      </c>
      <c r="V183" s="193">
        <f t="shared" si="51"/>
        <v>0</v>
      </c>
      <c r="W183" s="193">
        <f t="shared" si="52"/>
        <v>0</v>
      </c>
      <c r="X183" s="193">
        <f t="shared" si="53"/>
        <v>0</v>
      </c>
      <c r="Y183" s="193">
        <f t="shared" si="54"/>
        <v>0</v>
      </c>
      <c r="Z183" s="193"/>
      <c r="AA183" s="193">
        <f t="shared" si="45"/>
        <v>0</v>
      </c>
      <c r="AB183" s="193">
        <f t="shared" si="46"/>
        <v>5</v>
      </c>
      <c r="AC183" s="193">
        <f t="shared" si="47"/>
        <v>0</v>
      </c>
      <c r="AD183" s="193">
        <f t="shared" si="48"/>
        <v>0</v>
      </c>
    </row>
    <row r="184" spans="2:30" x14ac:dyDescent="0.25">
      <c r="B184" s="272"/>
      <c r="C184" s="273" t="str">
        <f>IF(H184="","",VLOOKUP(H184,Steuerung!$E$26:$G$49,3,FALSE))</f>
        <v/>
      </c>
      <c r="D184" s="274"/>
      <c r="E184" s="275" t="str">
        <f>IF(Stammdaten!$AE$29="2 - Vereinbarte Entgelte",IF(ISNUMBER(D184),IF(YEAR(D184)&lt;Stammdaten!$AE$28,1,IF(YEAR(D184)&gt;Stammdaten!$AE$28,12,MONTH(D184))),""),"")</f>
        <v/>
      </c>
      <c r="F184" s="274"/>
      <c r="G184" s="275" t="str">
        <f>IF(Stammdaten!$AE$29="1 - Vereinnahmte Entgelte",IF(ISNUMBER(F184),IF(YEAR(F184)&lt;Stammdaten!$AE$28,1,IF(YEAR(F184)&gt;Stammdaten!$AE$28,12,MONTH(F184))),""),"")</f>
        <v/>
      </c>
      <c r="H184" s="276"/>
      <c r="I184" s="277"/>
      <c r="J184" s="278"/>
      <c r="K184" s="292" t="str">
        <f t="shared" si="49"/>
        <v/>
      </c>
      <c r="L184" s="293" t="str">
        <f t="shared" si="43"/>
        <v/>
      </c>
      <c r="M184" s="306"/>
      <c r="N184" s="281">
        <f>+IF(Stammdaten!$AE$30="1 - Ja",I184,L184)</f>
        <v>0</v>
      </c>
      <c r="O184" s="282" t="str">
        <f>+IF(Stammdaten!$AE$30="1 - Ja",K184,0)</f>
        <v/>
      </c>
      <c r="P184" s="283"/>
      <c r="Q184" s="284" t="str">
        <f t="shared" si="44"/>
        <v/>
      </c>
      <c r="U184" s="193">
        <f t="shared" si="50"/>
        <v>0</v>
      </c>
      <c r="V184" s="193">
        <f t="shared" si="51"/>
        <v>0</v>
      </c>
      <c r="W184" s="193">
        <f t="shared" si="52"/>
        <v>0</v>
      </c>
      <c r="X184" s="193">
        <f t="shared" si="53"/>
        <v>0</v>
      </c>
      <c r="Y184" s="193">
        <f t="shared" si="54"/>
        <v>0</v>
      </c>
      <c r="Z184" s="193"/>
      <c r="AA184" s="193">
        <f t="shared" si="45"/>
        <v>0</v>
      </c>
      <c r="AB184" s="193">
        <f t="shared" si="46"/>
        <v>5</v>
      </c>
      <c r="AC184" s="193">
        <f t="shared" si="47"/>
        <v>0</v>
      </c>
      <c r="AD184" s="193">
        <f t="shared" si="48"/>
        <v>0</v>
      </c>
    </row>
    <row r="185" spans="2:30" x14ac:dyDescent="0.25">
      <c r="B185" s="272"/>
      <c r="C185" s="273" t="str">
        <f>IF(H185="","",VLOOKUP(H185,Steuerung!$E$26:$G$49,3,FALSE))</f>
        <v/>
      </c>
      <c r="D185" s="274"/>
      <c r="E185" s="275" t="str">
        <f>IF(Stammdaten!$AE$29="2 - Vereinbarte Entgelte",IF(ISNUMBER(D185),IF(YEAR(D185)&lt;Stammdaten!$AE$28,1,IF(YEAR(D185)&gt;Stammdaten!$AE$28,12,MONTH(D185))),""),"")</f>
        <v/>
      </c>
      <c r="F185" s="274"/>
      <c r="G185" s="275" t="str">
        <f>IF(Stammdaten!$AE$29="1 - Vereinnahmte Entgelte",IF(ISNUMBER(F185),IF(YEAR(F185)&lt;Stammdaten!$AE$28,1,IF(YEAR(F185)&gt;Stammdaten!$AE$28,12,MONTH(F185))),""),"")</f>
        <v/>
      </c>
      <c r="H185" s="276"/>
      <c r="I185" s="277"/>
      <c r="J185" s="278"/>
      <c r="K185" s="292" t="str">
        <f t="shared" si="49"/>
        <v/>
      </c>
      <c r="L185" s="293" t="str">
        <f t="shared" si="43"/>
        <v/>
      </c>
      <c r="M185" s="306"/>
      <c r="N185" s="281">
        <f>+IF(Stammdaten!$AE$30="1 - Ja",I185,L185)</f>
        <v>0</v>
      </c>
      <c r="O185" s="282" t="str">
        <f>+IF(Stammdaten!$AE$30="1 - Ja",K185,0)</f>
        <v/>
      </c>
      <c r="P185" s="283"/>
      <c r="Q185" s="284" t="str">
        <f t="shared" si="44"/>
        <v/>
      </c>
      <c r="U185" s="193">
        <f t="shared" si="50"/>
        <v>0</v>
      </c>
      <c r="V185" s="193">
        <f t="shared" si="51"/>
        <v>0</v>
      </c>
      <c r="W185" s="193">
        <f t="shared" si="52"/>
        <v>0</v>
      </c>
      <c r="X185" s="193">
        <f t="shared" si="53"/>
        <v>0</v>
      </c>
      <c r="Y185" s="193">
        <f t="shared" si="54"/>
        <v>0</v>
      </c>
      <c r="Z185" s="193"/>
      <c r="AA185" s="193">
        <f t="shared" si="45"/>
        <v>0</v>
      </c>
      <c r="AB185" s="193">
        <f t="shared" si="46"/>
        <v>5</v>
      </c>
      <c r="AC185" s="193">
        <f t="shared" si="47"/>
        <v>0</v>
      </c>
      <c r="AD185" s="193">
        <f t="shared" si="48"/>
        <v>0</v>
      </c>
    </row>
    <row r="186" spans="2:30" x14ac:dyDescent="0.25">
      <c r="B186" s="272"/>
      <c r="C186" s="273" t="str">
        <f>IF(H186="","",VLOOKUP(H186,Steuerung!$E$26:$G$49,3,FALSE))</f>
        <v/>
      </c>
      <c r="D186" s="274"/>
      <c r="E186" s="275" t="str">
        <f>IF(Stammdaten!$AE$29="2 - Vereinbarte Entgelte",IF(ISNUMBER(D186),IF(YEAR(D186)&lt;Stammdaten!$AE$28,1,IF(YEAR(D186)&gt;Stammdaten!$AE$28,12,MONTH(D186))),""),"")</f>
        <v/>
      </c>
      <c r="F186" s="274"/>
      <c r="G186" s="275" t="str">
        <f>IF(Stammdaten!$AE$29="1 - Vereinnahmte Entgelte",IF(ISNUMBER(F186),IF(YEAR(F186)&lt;Stammdaten!$AE$28,1,IF(YEAR(F186)&gt;Stammdaten!$AE$28,12,MONTH(F186))),""),"")</f>
        <v/>
      </c>
      <c r="H186" s="276"/>
      <c r="I186" s="277"/>
      <c r="J186" s="278"/>
      <c r="K186" s="292" t="str">
        <f t="shared" si="49"/>
        <v/>
      </c>
      <c r="L186" s="293" t="str">
        <f t="shared" si="43"/>
        <v/>
      </c>
      <c r="M186" s="306"/>
      <c r="N186" s="281">
        <f>+IF(Stammdaten!$AE$30="1 - Ja",I186,L186)</f>
        <v>0</v>
      </c>
      <c r="O186" s="282" t="str">
        <f>+IF(Stammdaten!$AE$30="1 - Ja",K186,0)</f>
        <v/>
      </c>
      <c r="P186" s="283"/>
      <c r="Q186" s="284" t="str">
        <f t="shared" si="44"/>
        <v/>
      </c>
      <c r="U186" s="193">
        <f t="shared" si="50"/>
        <v>0</v>
      </c>
      <c r="V186" s="193">
        <f t="shared" si="51"/>
        <v>0</v>
      </c>
      <c r="W186" s="193">
        <f t="shared" si="52"/>
        <v>0</v>
      </c>
      <c r="X186" s="193">
        <f t="shared" si="53"/>
        <v>0</v>
      </c>
      <c r="Y186" s="193">
        <f t="shared" si="54"/>
        <v>0</v>
      </c>
      <c r="Z186" s="193"/>
      <c r="AA186" s="193">
        <f t="shared" si="45"/>
        <v>0</v>
      </c>
      <c r="AB186" s="193">
        <f t="shared" si="46"/>
        <v>5</v>
      </c>
      <c r="AC186" s="193">
        <f t="shared" si="47"/>
        <v>0</v>
      </c>
      <c r="AD186" s="193">
        <f t="shared" si="48"/>
        <v>0</v>
      </c>
    </row>
    <row r="187" spans="2:30" x14ac:dyDescent="0.25">
      <c r="B187" s="272"/>
      <c r="C187" s="273" t="str">
        <f>IF(H187="","",VLOOKUP(H187,Steuerung!$E$26:$G$49,3,FALSE))</f>
        <v/>
      </c>
      <c r="D187" s="274"/>
      <c r="E187" s="275" t="str">
        <f>IF(Stammdaten!$AE$29="2 - Vereinbarte Entgelte",IF(ISNUMBER(D187),IF(YEAR(D187)&lt;Stammdaten!$AE$28,1,IF(YEAR(D187)&gt;Stammdaten!$AE$28,12,MONTH(D187))),""),"")</f>
        <v/>
      </c>
      <c r="F187" s="274"/>
      <c r="G187" s="275" t="str">
        <f>IF(Stammdaten!$AE$29="1 - Vereinnahmte Entgelte",IF(ISNUMBER(F187),IF(YEAR(F187)&lt;Stammdaten!$AE$28,1,IF(YEAR(F187)&gt;Stammdaten!$AE$28,12,MONTH(F187))),""),"")</f>
        <v/>
      </c>
      <c r="H187" s="276"/>
      <c r="I187" s="277"/>
      <c r="J187" s="278"/>
      <c r="K187" s="292" t="str">
        <f t="shared" si="49"/>
        <v/>
      </c>
      <c r="L187" s="293" t="str">
        <f t="shared" si="43"/>
        <v/>
      </c>
      <c r="M187" s="306"/>
      <c r="N187" s="281">
        <f>+IF(Stammdaten!$AE$30="1 - Ja",I187,L187)</f>
        <v>0</v>
      </c>
      <c r="O187" s="282" t="str">
        <f>+IF(Stammdaten!$AE$30="1 - Ja",K187,0)</f>
        <v/>
      </c>
      <c r="P187" s="283"/>
      <c r="Q187" s="284" t="str">
        <f t="shared" si="44"/>
        <v/>
      </c>
      <c r="U187" s="193">
        <f t="shared" si="50"/>
        <v>0</v>
      </c>
      <c r="V187" s="193">
        <f t="shared" si="51"/>
        <v>0</v>
      </c>
      <c r="W187" s="193">
        <f t="shared" si="52"/>
        <v>0</v>
      </c>
      <c r="X187" s="193">
        <f t="shared" si="53"/>
        <v>0</v>
      </c>
      <c r="Y187" s="193">
        <f t="shared" si="54"/>
        <v>0</v>
      </c>
      <c r="Z187" s="193"/>
      <c r="AA187" s="193">
        <f t="shared" si="45"/>
        <v>0</v>
      </c>
      <c r="AB187" s="193">
        <f t="shared" si="46"/>
        <v>5</v>
      </c>
      <c r="AC187" s="193">
        <f t="shared" si="47"/>
        <v>0</v>
      </c>
      <c r="AD187" s="193">
        <f t="shared" si="48"/>
        <v>0</v>
      </c>
    </row>
    <row r="188" spans="2:30" x14ac:dyDescent="0.25">
      <c r="B188" s="272"/>
      <c r="C188" s="273" t="str">
        <f>IF(H188="","",VLOOKUP(H188,Steuerung!$E$26:$G$49,3,FALSE))</f>
        <v/>
      </c>
      <c r="D188" s="274"/>
      <c r="E188" s="275" t="str">
        <f>IF(Stammdaten!$AE$29="2 - Vereinbarte Entgelte",IF(ISNUMBER(D188),IF(YEAR(D188)&lt;Stammdaten!$AE$28,1,IF(YEAR(D188)&gt;Stammdaten!$AE$28,12,MONTH(D188))),""),"")</f>
        <v/>
      </c>
      <c r="F188" s="274"/>
      <c r="G188" s="275" t="str">
        <f>IF(Stammdaten!$AE$29="1 - Vereinnahmte Entgelte",IF(ISNUMBER(F188),IF(YEAR(F188)&lt;Stammdaten!$AE$28,1,IF(YEAR(F188)&gt;Stammdaten!$AE$28,12,MONTH(F188))),""),"")</f>
        <v/>
      </c>
      <c r="H188" s="276"/>
      <c r="I188" s="277"/>
      <c r="J188" s="278"/>
      <c r="K188" s="292" t="str">
        <f t="shared" si="49"/>
        <v/>
      </c>
      <c r="L188" s="293" t="str">
        <f t="shared" si="43"/>
        <v/>
      </c>
      <c r="M188" s="306"/>
      <c r="N188" s="281">
        <f>+IF(Stammdaten!$AE$30="1 - Ja",I188,L188)</f>
        <v>0</v>
      </c>
      <c r="O188" s="282" t="str">
        <f>+IF(Stammdaten!$AE$30="1 - Ja",K188,0)</f>
        <v/>
      </c>
      <c r="P188" s="283"/>
      <c r="Q188" s="284" t="str">
        <f t="shared" si="44"/>
        <v/>
      </c>
      <c r="U188" s="193">
        <f t="shared" si="50"/>
        <v>0</v>
      </c>
      <c r="V188" s="193">
        <f t="shared" si="51"/>
        <v>0</v>
      </c>
      <c r="W188" s="193">
        <f t="shared" si="52"/>
        <v>0</v>
      </c>
      <c r="X188" s="193">
        <f t="shared" si="53"/>
        <v>0</v>
      </c>
      <c r="Y188" s="193">
        <f t="shared" si="54"/>
        <v>0</v>
      </c>
      <c r="Z188" s="193"/>
      <c r="AA188" s="193">
        <f t="shared" si="45"/>
        <v>0</v>
      </c>
      <c r="AB188" s="193">
        <f t="shared" si="46"/>
        <v>5</v>
      </c>
      <c r="AC188" s="193">
        <f t="shared" si="47"/>
        <v>0</v>
      </c>
      <c r="AD188" s="193">
        <f t="shared" si="48"/>
        <v>0</v>
      </c>
    </row>
    <row r="189" spans="2:30" x14ac:dyDescent="0.25">
      <c r="B189" s="272"/>
      <c r="C189" s="273" t="str">
        <f>IF(H189="","",VLOOKUP(H189,Steuerung!$E$26:$G$49,3,FALSE))</f>
        <v/>
      </c>
      <c r="D189" s="274"/>
      <c r="E189" s="275" t="str">
        <f>IF(Stammdaten!$AE$29="2 - Vereinbarte Entgelte",IF(ISNUMBER(D189),IF(YEAR(D189)&lt;Stammdaten!$AE$28,1,IF(YEAR(D189)&gt;Stammdaten!$AE$28,12,MONTH(D189))),""),"")</f>
        <v/>
      </c>
      <c r="F189" s="274"/>
      <c r="G189" s="275" t="str">
        <f>IF(Stammdaten!$AE$29="1 - Vereinnahmte Entgelte",IF(ISNUMBER(F189),IF(YEAR(F189)&lt;Stammdaten!$AE$28,1,IF(YEAR(F189)&gt;Stammdaten!$AE$28,12,MONTH(F189))),""),"")</f>
        <v/>
      </c>
      <c r="H189" s="276"/>
      <c r="I189" s="277"/>
      <c r="J189" s="278"/>
      <c r="K189" s="292" t="str">
        <f t="shared" si="49"/>
        <v/>
      </c>
      <c r="L189" s="293" t="str">
        <f t="shared" si="43"/>
        <v/>
      </c>
      <c r="M189" s="306"/>
      <c r="N189" s="281">
        <f>+IF(Stammdaten!$AE$30="1 - Ja",I189,L189)</f>
        <v>0</v>
      </c>
      <c r="O189" s="282" t="str">
        <f>+IF(Stammdaten!$AE$30="1 - Ja",K189,0)</f>
        <v/>
      </c>
      <c r="P189" s="283"/>
      <c r="Q189" s="284" t="str">
        <f t="shared" si="44"/>
        <v/>
      </c>
      <c r="U189" s="193">
        <f t="shared" si="50"/>
        <v>0</v>
      </c>
      <c r="V189" s="193">
        <f t="shared" si="51"/>
        <v>0</v>
      </c>
      <c r="W189" s="193">
        <f t="shared" si="52"/>
        <v>0</v>
      </c>
      <c r="X189" s="193">
        <f t="shared" si="53"/>
        <v>0</v>
      </c>
      <c r="Y189" s="193">
        <f t="shared" si="54"/>
        <v>0</v>
      </c>
      <c r="Z189" s="193"/>
      <c r="AA189" s="193">
        <f t="shared" si="45"/>
        <v>0</v>
      </c>
      <c r="AB189" s="193">
        <f t="shared" si="46"/>
        <v>5</v>
      </c>
      <c r="AC189" s="193">
        <f t="shared" si="47"/>
        <v>0</v>
      </c>
      <c r="AD189" s="193">
        <f t="shared" si="48"/>
        <v>0</v>
      </c>
    </row>
    <row r="190" spans="2:30" x14ac:dyDescent="0.25">
      <c r="B190" s="272"/>
      <c r="C190" s="273" t="str">
        <f>IF(H190="","",VLOOKUP(H190,Steuerung!$E$26:$G$49,3,FALSE))</f>
        <v/>
      </c>
      <c r="D190" s="274"/>
      <c r="E190" s="275" t="str">
        <f>IF(Stammdaten!$AE$29="2 - Vereinbarte Entgelte",IF(ISNUMBER(D190),IF(YEAR(D190)&lt;Stammdaten!$AE$28,1,IF(YEAR(D190)&gt;Stammdaten!$AE$28,12,MONTH(D190))),""),"")</f>
        <v/>
      </c>
      <c r="F190" s="274"/>
      <c r="G190" s="275" t="str">
        <f>IF(Stammdaten!$AE$29="1 - Vereinnahmte Entgelte",IF(ISNUMBER(F190),IF(YEAR(F190)&lt;Stammdaten!$AE$28,1,IF(YEAR(F190)&gt;Stammdaten!$AE$28,12,MONTH(F190))),""),"")</f>
        <v/>
      </c>
      <c r="H190" s="276"/>
      <c r="I190" s="277"/>
      <c r="J190" s="278"/>
      <c r="K190" s="292" t="str">
        <f t="shared" si="49"/>
        <v/>
      </c>
      <c r="L190" s="293" t="str">
        <f t="shared" si="43"/>
        <v/>
      </c>
      <c r="M190" s="306"/>
      <c r="N190" s="281">
        <f>+IF(Stammdaten!$AE$30="1 - Ja",I190,L190)</f>
        <v>0</v>
      </c>
      <c r="O190" s="282" t="str">
        <f>+IF(Stammdaten!$AE$30="1 - Ja",K190,0)</f>
        <v/>
      </c>
      <c r="P190" s="283"/>
      <c r="Q190" s="284" t="str">
        <f t="shared" si="44"/>
        <v/>
      </c>
      <c r="U190" s="193">
        <f t="shared" si="50"/>
        <v>0</v>
      </c>
      <c r="V190" s="193">
        <f t="shared" si="51"/>
        <v>0</v>
      </c>
      <c r="W190" s="193">
        <f t="shared" si="52"/>
        <v>0</v>
      </c>
      <c r="X190" s="193">
        <f t="shared" si="53"/>
        <v>0</v>
      </c>
      <c r="Y190" s="193">
        <f t="shared" si="54"/>
        <v>0</v>
      </c>
      <c r="Z190" s="193"/>
      <c r="AA190" s="193">
        <f t="shared" si="45"/>
        <v>0</v>
      </c>
      <c r="AB190" s="193">
        <f t="shared" si="46"/>
        <v>5</v>
      </c>
      <c r="AC190" s="193">
        <f t="shared" si="47"/>
        <v>0</v>
      </c>
      <c r="AD190" s="193">
        <f t="shared" si="48"/>
        <v>0</v>
      </c>
    </row>
    <row r="191" spans="2:30" x14ac:dyDescent="0.25">
      <c r="B191" s="272"/>
      <c r="C191" s="273" t="str">
        <f>IF(H191="","",VLOOKUP(H191,Steuerung!$E$26:$G$49,3,FALSE))</f>
        <v/>
      </c>
      <c r="D191" s="274"/>
      <c r="E191" s="275" t="str">
        <f>IF(Stammdaten!$AE$29="2 - Vereinbarte Entgelte",IF(ISNUMBER(D191),IF(YEAR(D191)&lt;Stammdaten!$AE$28,1,IF(YEAR(D191)&gt;Stammdaten!$AE$28,12,MONTH(D191))),""),"")</f>
        <v/>
      </c>
      <c r="F191" s="274"/>
      <c r="G191" s="275" t="str">
        <f>IF(Stammdaten!$AE$29="1 - Vereinnahmte Entgelte",IF(ISNUMBER(F191),IF(YEAR(F191)&lt;Stammdaten!$AE$28,1,IF(YEAR(F191)&gt;Stammdaten!$AE$28,12,MONTH(F191))),""),"")</f>
        <v/>
      </c>
      <c r="H191" s="276"/>
      <c r="I191" s="277"/>
      <c r="J191" s="278"/>
      <c r="K191" s="292" t="str">
        <f t="shared" si="49"/>
        <v/>
      </c>
      <c r="L191" s="293" t="str">
        <f t="shared" si="43"/>
        <v/>
      </c>
      <c r="M191" s="306"/>
      <c r="N191" s="281">
        <f>+IF(Stammdaten!$AE$30="1 - Ja",I191,L191)</f>
        <v>0</v>
      </c>
      <c r="O191" s="282" t="str">
        <f>+IF(Stammdaten!$AE$30="1 - Ja",K191,0)</f>
        <v/>
      </c>
      <c r="P191" s="283"/>
      <c r="Q191" s="284" t="str">
        <f t="shared" si="44"/>
        <v/>
      </c>
      <c r="U191" s="193">
        <f t="shared" si="50"/>
        <v>0</v>
      </c>
      <c r="V191" s="193">
        <f t="shared" si="51"/>
        <v>0</v>
      </c>
      <c r="W191" s="193">
        <f t="shared" si="52"/>
        <v>0</v>
      </c>
      <c r="X191" s="193">
        <f t="shared" si="53"/>
        <v>0</v>
      </c>
      <c r="Y191" s="193">
        <f t="shared" si="54"/>
        <v>0</v>
      </c>
      <c r="Z191" s="193"/>
      <c r="AA191" s="193">
        <f t="shared" si="45"/>
        <v>0</v>
      </c>
      <c r="AB191" s="193">
        <f t="shared" si="46"/>
        <v>5</v>
      </c>
      <c r="AC191" s="193">
        <f t="shared" si="47"/>
        <v>0</v>
      </c>
      <c r="AD191" s="193">
        <f t="shared" si="48"/>
        <v>0</v>
      </c>
    </row>
    <row r="192" spans="2:30" x14ac:dyDescent="0.25">
      <c r="B192" s="272"/>
      <c r="C192" s="273" t="str">
        <f>IF(H192="","",VLOOKUP(H192,Steuerung!$E$26:$G$49,3,FALSE))</f>
        <v/>
      </c>
      <c r="D192" s="274"/>
      <c r="E192" s="275" t="str">
        <f>IF(Stammdaten!$AE$29="2 - Vereinbarte Entgelte",IF(ISNUMBER(D192),IF(YEAR(D192)&lt;Stammdaten!$AE$28,1,IF(YEAR(D192)&gt;Stammdaten!$AE$28,12,MONTH(D192))),""),"")</f>
        <v/>
      </c>
      <c r="F192" s="274"/>
      <c r="G192" s="275" t="str">
        <f>IF(Stammdaten!$AE$29="1 - Vereinnahmte Entgelte",IF(ISNUMBER(F192),IF(YEAR(F192)&lt;Stammdaten!$AE$28,1,IF(YEAR(F192)&gt;Stammdaten!$AE$28,12,MONTH(F192))),""),"")</f>
        <v/>
      </c>
      <c r="H192" s="276"/>
      <c r="I192" s="277"/>
      <c r="J192" s="278"/>
      <c r="K192" s="292" t="str">
        <f t="shared" si="49"/>
        <v/>
      </c>
      <c r="L192" s="293" t="str">
        <f t="shared" si="43"/>
        <v/>
      </c>
      <c r="M192" s="306"/>
      <c r="N192" s="281">
        <f>+IF(Stammdaten!$AE$30="1 - Ja",I192,L192)</f>
        <v>0</v>
      </c>
      <c r="O192" s="282" t="str">
        <f>+IF(Stammdaten!$AE$30="1 - Ja",K192,0)</f>
        <v/>
      </c>
      <c r="P192" s="283"/>
      <c r="Q192" s="284" t="str">
        <f t="shared" si="44"/>
        <v/>
      </c>
      <c r="U192" s="193">
        <f t="shared" si="50"/>
        <v>0</v>
      </c>
      <c r="V192" s="193">
        <f t="shared" si="51"/>
        <v>0</v>
      </c>
      <c r="W192" s="193">
        <f t="shared" si="52"/>
        <v>0</v>
      </c>
      <c r="X192" s="193">
        <f t="shared" si="53"/>
        <v>0</v>
      </c>
      <c r="Y192" s="193">
        <f t="shared" si="54"/>
        <v>0</v>
      </c>
      <c r="Z192" s="193"/>
      <c r="AA192" s="193">
        <f t="shared" si="45"/>
        <v>0</v>
      </c>
      <c r="AB192" s="193">
        <f t="shared" si="46"/>
        <v>5</v>
      </c>
      <c r="AC192" s="193">
        <f t="shared" si="47"/>
        <v>0</v>
      </c>
      <c r="AD192" s="193">
        <f t="shared" si="48"/>
        <v>0</v>
      </c>
    </row>
    <row r="193" spans="2:30" x14ac:dyDescent="0.25">
      <c r="B193" s="272"/>
      <c r="C193" s="273" t="str">
        <f>IF(H193="","",VLOOKUP(H193,Steuerung!$E$26:$G$49,3,FALSE))</f>
        <v/>
      </c>
      <c r="D193" s="274"/>
      <c r="E193" s="275" t="str">
        <f>IF(Stammdaten!$AE$29="2 - Vereinbarte Entgelte",IF(ISNUMBER(D193),IF(YEAR(D193)&lt;Stammdaten!$AE$28,1,IF(YEAR(D193)&gt;Stammdaten!$AE$28,12,MONTH(D193))),""),"")</f>
        <v/>
      </c>
      <c r="F193" s="274"/>
      <c r="G193" s="275" t="str">
        <f>IF(Stammdaten!$AE$29="1 - Vereinnahmte Entgelte",IF(ISNUMBER(F193),IF(YEAR(F193)&lt;Stammdaten!$AE$28,1,IF(YEAR(F193)&gt;Stammdaten!$AE$28,12,MONTH(F193))),""),"")</f>
        <v/>
      </c>
      <c r="H193" s="276"/>
      <c r="I193" s="277"/>
      <c r="J193" s="278"/>
      <c r="K193" s="292" t="str">
        <f t="shared" si="49"/>
        <v/>
      </c>
      <c r="L193" s="293" t="str">
        <f t="shared" si="43"/>
        <v/>
      </c>
      <c r="M193" s="306"/>
      <c r="N193" s="281">
        <f>+IF(Stammdaten!$AE$30="1 - Ja",I193,L193)</f>
        <v>0</v>
      </c>
      <c r="O193" s="282" t="str">
        <f>+IF(Stammdaten!$AE$30="1 - Ja",K193,0)</f>
        <v/>
      </c>
      <c r="P193" s="283"/>
      <c r="Q193" s="284" t="str">
        <f t="shared" si="44"/>
        <v/>
      </c>
      <c r="U193" s="193">
        <f t="shared" si="50"/>
        <v>0</v>
      </c>
      <c r="V193" s="193">
        <f t="shared" si="51"/>
        <v>0</v>
      </c>
      <c r="W193" s="193">
        <f t="shared" si="52"/>
        <v>0</v>
      </c>
      <c r="X193" s="193">
        <f t="shared" si="53"/>
        <v>0</v>
      </c>
      <c r="Y193" s="193">
        <f t="shared" si="54"/>
        <v>0</v>
      </c>
      <c r="Z193" s="193"/>
      <c r="AA193" s="193">
        <f t="shared" si="45"/>
        <v>0</v>
      </c>
      <c r="AB193" s="193">
        <f t="shared" si="46"/>
        <v>5</v>
      </c>
      <c r="AC193" s="193">
        <f t="shared" si="47"/>
        <v>0</v>
      </c>
      <c r="AD193" s="193">
        <f t="shared" si="48"/>
        <v>0</v>
      </c>
    </row>
    <row r="194" spans="2:30" x14ac:dyDescent="0.25">
      <c r="B194" s="272"/>
      <c r="C194" s="273" t="str">
        <f>IF(H194="","",VLOOKUP(H194,Steuerung!$E$26:$G$49,3,FALSE))</f>
        <v/>
      </c>
      <c r="D194" s="274"/>
      <c r="E194" s="275" t="str">
        <f>IF(Stammdaten!$AE$29="2 - Vereinbarte Entgelte",IF(ISNUMBER(D194),IF(YEAR(D194)&lt;Stammdaten!$AE$28,1,IF(YEAR(D194)&gt;Stammdaten!$AE$28,12,MONTH(D194))),""),"")</f>
        <v/>
      </c>
      <c r="F194" s="274"/>
      <c r="G194" s="275" t="str">
        <f>IF(Stammdaten!$AE$29="1 - Vereinnahmte Entgelte",IF(ISNUMBER(F194),IF(YEAR(F194)&lt;Stammdaten!$AE$28,1,IF(YEAR(F194)&gt;Stammdaten!$AE$28,12,MONTH(F194))),""),"")</f>
        <v/>
      </c>
      <c r="H194" s="276"/>
      <c r="I194" s="277"/>
      <c r="J194" s="278"/>
      <c r="K194" s="292" t="str">
        <f t="shared" si="49"/>
        <v/>
      </c>
      <c r="L194" s="293" t="str">
        <f t="shared" si="43"/>
        <v/>
      </c>
      <c r="M194" s="306"/>
      <c r="N194" s="281">
        <f>+IF(Stammdaten!$AE$30="1 - Ja",I194,L194)</f>
        <v>0</v>
      </c>
      <c r="O194" s="282" t="str">
        <f>+IF(Stammdaten!$AE$30="1 - Ja",K194,0)</f>
        <v/>
      </c>
      <c r="P194" s="283"/>
      <c r="Q194" s="284" t="str">
        <f t="shared" si="44"/>
        <v/>
      </c>
      <c r="U194" s="193">
        <f t="shared" si="50"/>
        <v>0</v>
      </c>
      <c r="V194" s="193">
        <f t="shared" si="51"/>
        <v>0</v>
      </c>
      <c r="W194" s="193">
        <f t="shared" si="52"/>
        <v>0</v>
      </c>
      <c r="X194" s="193">
        <f t="shared" si="53"/>
        <v>0</v>
      </c>
      <c r="Y194" s="193">
        <f t="shared" si="54"/>
        <v>0</v>
      </c>
      <c r="Z194" s="193"/>
      <c r="AA194" s="193">
        <f t="shared" si="45"/>
        <v>0</v>
      </c>
      <c r="AB194" s="193">
        <f t="shared" si="46"/>
        <v>5</v>
      </c>
      <c r="AC194" s="193">
        <f t="shared" si="47"/>
        <v>0</v>
      </c>
      <c r="AD194" s="193">
        <f t="shared" si="48"/>
        <v>0</v>
      </c>
    </row>
    <row r="195" spans="2:30" x14ac:dyDescent="0.25">
      <c r="B195" s="272"/>
      <c r="C195" s="273" t="str">
        <f>IF(H195="","",VLOOKUP(H195,Steuerung!$E$26:$G$49,3,FALSE))</f>
        <v/>
      </c>
      <c r="D195" s="274"/>
      <c r="E195" s="275" t="str">
        <f>IF(Stammdaten!$AE$29="2 - Vereinbarte Entgelte",IF(ISNUMBER(D195),IF(YEAR(D195)&lt;Stammdaten!$AE$28,1,IF(YEAR(D195)&gt;Stammdaten!$AE$28,12,MONTH(D195))),""),"")</f>
        <v/>
      </c>
      <c r="F195" s="274"/>
      <c r="G195" s="275" t="str">
        <f>IF(Stammdaten!$AE$29="1 - Vereinnahmte Entgelte",IF(ISNUMBER(F195),IF(YEAR(F195)&lt;Stammdaten!$AE$28,1,IF(YEAR(F195)&gt;Stammdaten!$AE$28,12,MONTH(F195))),""),"")</f>
        <v/>
      </c>
      <c r="H195" s="276"/>
      <c r="I195" s="277"/>
      <c r="J195" s="278"/>
      <c r="K195" s="292" t="str">
        <f t="shared" si="49"/>
        <v/>
      </c>
      <c r="L195" s="293" t="str">
        <f t="shared" si="43"/>
        <v/>
      </c>
      <c r="M195" s="306"/>
      <c r="N195" s="281">
        <f>+IF(Stammdaten!$AE$30="1 - Ja",I195,L195)</f>
        <v>0</v>
      </c>
      <c r="O195" s="282" t="str">
        <f>+IF(Stammdaten!$AE$30="1 - Ja",K195,0)</f>
        <v/>
      </c>
      <c r="P195" s="283"/>
      <c r="Q195" s="284" t="str">
        <f t="shared" si="44"/>
        <v/>
      </c>
      <c r="U195" s="193">
        <f t="shared" si="50"/>
        <v>0</v>
      </c>
      <c r="V195" s="193">
        <f t="shared" si="51"/>
        <v>0</v>
      </c>
      <c r="W195" s="193">
        <f t="shared" si="52"/>
        <v>0</v>
      </c>
      <c r="X195" s="193">
        <f t="shared" si="53"/>
        <v>0</v>
      </c>
      <c r="Y195" s="193">
        <f t="shared" si="54"/>
        <v>0</v>
      </c>
      <c r="Z195" s="193"/>
      <c r="AA195" s="193">
        <f t="shared" si="45"/>
        <v>0</v>
      </c>
      <c r="AB195" s="193">
        <f t="shared" si="46"/>
        <v>5</v>
      </c>
      <c r="AC195" s="193">
        <f t="shared" si="47"/>
        <v>0</v>
      </c>
      <c r="AD195" s="193">
        <f t="shared" si="48"/>
        <v>0</v>
      </c>
    </row>
    <row r="196" spans="2:30" x14ac:dyDescent="0.25">
      <c r="B196" s="272"/>
      <c r="C196" s="273" t="str">
        <f>IF(H196="","",VLOOKUP(H196,Steuerung!$E$26:$G$49,3,FALSE))</f>
        <v/>
      </c>
      <c r="D196" s="274"/>
      <c r="E196" s="275" t="str">
        <f>IF(Stammdaten!$AE$29="2 - Vereinbarte Entgelte",IF(ISNUMBER(D196),IF(YEAR(D196)&lt;Stammdaten!$AE$28,1,IF(YEAR(D196)&gt;Stammdaten!$AE$28,12,MONTH(D196))),""),"")</f>
        <v/>
      </c>
      <c r="F196" s="274"/>
      <c r="G196" s="275" t="str">
        <f>IF(Stammdaten!$AE$29="1 - Vereinnahmte Entgelte",IF(ISNUMBER(F196),IF(YEAR(F196)&lt;Stammdaten!$AE$28,1,IF(YEAR(F196)&gt;Stammdaten!$AE$28,12,MONTH(F196))),""),"")</f>
        <v/>
      </c>
      <c r="H196" s="276"/>
      <c r="I196" s="277"/>
      <c r="J196" s="278"/>
      <c r="K196" s="292" t="str">
        <f t="shared" si="49"/>
        <v/>
      </c>
      <c r="L196" s="293" t="str">
        <f t="shared" si="43"/>
        <v/>
      </c>
      <c r="M196" s="306"/>
      <c r="N196" s="281">
        <f>+IF(Stammdaten!$AE$30="1 - Ja",I196,L196)</f>
        <v>0</v>
      </c>
      <c r="O196" s="282" t="str">
        <f>+IF(Stammdaten!$AE$30="1 - Ja",K196,0)</f>
        <v/>
      </c>
      <c r="P196" s="283"/>
      <c r="Q196" s="284" t="str">
        <f t="shared" si="44"/>
        <v/>
      </c>
      <c r="U196" s="193">
        <f t="shared" si="50"/>
        <v>0</v>
      </c>
      <c r="V196" s="193">
        <f t="shared" si="51"/>
        <v>0</v>
      </c>
      <c r="W196" s="193">
        <f t="shared" si="52"/>
        <v>0</v>
      </c>
      <c r="X196" s="193">
        <f t="shared" si="53"/>
        <v>0</v>
      </c>
      <c r="Y196" s="193">
        <f t="shared" si="54"/>
        <v>0</v>
      </c>
      <c r="Z196" s="193"/>
      <c r="AA196" s="193">
        <f t="shared" si="45"/>
        <v>0</v>
      </c>
      <c r="AB196" s="193">
        <f t="shared" si="46"/>
        <v>5</v>
      </c>
      <c r="AC196" s="193">
        <f t="shared" si="47"/>
        <v>0</v>
      </c>
      <c r="AD196" s="193">
        <f t="shared" si="48"/>
        <v>0</v>
      </c>
    </row>
    <row r="197" spans="2:30" x14ac:dyDescent="0.25">
      <c r="B197" s="272"/>
      <c r="C197" s="273" t="str">
        <f>IF(H197="","",VLOOKUP(H197,Steuerung!$E$26:$G$49,3,FALSE))</f>
        <v/>
      </c>
      <c r="D197" s="274"/>
      <c r="E197" s="275" t="str">
        <f>IF(Stammdaten!$AE$29="2 - Vereinbarte Entgelte",IF(ISNUMBER(D197),IF(YEAR(D197)&lt;Stammdaten!$AE$28,1,IF(YEAR(D197)&gt;Stammdaten!$AE$28,12,MONTH(D197))),""),"")</f>
        <v/>
      </c>
      <c r="F197" s="274"/>
      <c r="G197" s="275" t="str">
        <f>IF(Stammdaten!$AE$29="1 - Vereinnahmte Entgelte",IF(ISNUMBER(F197),IF(YEAR(F197)&lt;Stammdaten!$AE$28,1,IF(YEAR(F197)&gt;Stammdaten!$AE$28,12,MONTH(F197))),""),"")</f>
        <v/>
      </c>
      <c r="H197" s="276"/>
      <c r="I197" s="277"/>
      <c r="J197" s="278"/>
      <c r="K197" s="292" t="str">
        <f>+IF(AND(ISNUMBER(I197),ISNUMBER(J197)),ROUND(I197*J197,2),"")</f>
        <v/>
      </c>
      <c r="L197" s="293" t="str">
        <f t="shared" si="43"/>
        <v/>
      </c>
      <c r="M197" s="306"/>
      <c r="N197" s="281">
        <f>+IF(Stammdaten!$AE$30="1 - Ja",I197,L197)</f>
        <v>0</v>
      </c>
      <c r="O197" s="282" t="str">
        <f>+IF(Stammdaten!$AE$30="1 - Ja",K197,0)</f>
        <v/>
      </c>
      <c r="P197" s="283"/>
      <c r="Q197" s="284" t="str">
        <f t="shared" si="44"/>
        <v/>
      </c>
      <c r="U197" s="193">
        <f t="shared" si="50"/>
        <v>0</v>
      </c>
      <c r="V197" s="193">
        <f t="shared" si="51"/>
        <v>0</v>
      </c>
      <c r="W197" s="193">
        <f t="shared" si="52"/>
        <v>0</v>
      </c>
      <c r="X197" s="193">
        <f t="shared" si="53"/>
        <v>0</v>
      </c>
      <c r="Y197" s="193">
        <f t="shared" si="54"/>
        <v>0</v>
      </c>
      <c r="Z197" s="193"/>
      <c r="AA197" s="193">
        <f t="shared" si="45"/>
        <v>0</v>
      </c>
      <c r="AB197" s="193">
        <f t="shared" si="46"/>
        <v>5</v>
      </c>
      <c r="AC197" s="193">
        <f t="shared" si="47"/>
        <v>0</v>
      </c>
      <c r="AD197" s="193">
        <f t="shared" si="48"/>
        <v>0</v>
      </c>
    </row>
    <row r="198" spans="2:30" x14ac:dyDescent="0.25">
      <c r="B198" s="272"/>
      <c r="C198" s="273" t="str">
        <f>IF(H198="","",VLOOKUP(H198,Steuerung!$E$26:$G$49,3,FALSE))</f>
        <v/>
      </c>
      <c r="D198" s="274"/>
      <c r="E198" s="275" t="str">
        <f>IF(Stammdaten!$AE$29="2 - Vereinbarte Entgelte",IF(ISNUMBER(D198),IF(YEAR(D198)&lt;Stammdaten!$AE$28,1,IF(YEAR(D198)&gt;Stammdaten!$AE$28,12,MONTH(D198))),""),"")</f>
        <v/>
      </c>
      <c r="F198" s="274"/>
      <c r="G198" s="275" t="str">
        <f>IF(Stammdaten!$AE$29="1 - Vereinnahmte Entgelte",IF(ISNUMBER(F198),IF(YEAR(F198)&lt;Stammdaten!$AE$28,1,IF(YEAR(F198)&gt;Stammdaten!$AE$28,12,MONTH(F198))),""),"")</f>
        <v/>
      </c>
      <c r="H198" s="276"/>
      <c r="I198" s="277"/>
      <c r="J198" s="278"/>
      <c r="K198" s="292" t="str">
        <f>+IF(AND(ISNUMBER(I198),ISNUMBER(J198)),ROUND(I198*J198,2),"")</f>
        <v/>
      </c>
      <c r="L198" s="293" t="str">
        <f>+IF(AND(ISNUMBER(I198),ISNUMBER(K198)),I198+K198,"")</f>
        <v/>
      </c>
      <c r="M198" s="306"/>
      <c r="N198" s="281">
        <f>+IF(Stammdaten!$AE$30="1 - Ja",I198,L198)</f>
        <v>0</v>
      </c>
      <c r="O198" s="282" t="str">
        <f>+IF(Stammdaten!$AE$30="1 - Ja",K198,0)</f>
        <v/>
      </c>
      <c r="P198" s="283"/>
      <c r="Q198" s="284" t="str">
        <f>+IF(AD198=0,"","Eingaben unvollständig")</f>
        <v/>
      </c>
      <c r="U198" s="193">
        <f t="shared" si="50"/>
        <v>0</v>
      </c>
      <c r="V198" s="193">
        <f t="shared" si="51"/>
        <v>0</v>
      </c>
      <c r="W198" s="193">
        <f t="shared" si="52"/>
        <v>0</v>
      </c>
      <c r="X198" s="193">
        <f t="shared" si="53"/>
        <v>0</v>
      </c>
      <c r="Y198" s="193">
        <f t="shared" si="54"/>
        <v>0</v>
      </c>
      <c r="Z198" s="193"/>
      <c r="AA198" s="193">
        <f>+SUM(U198:Z198)</f>
        <v>0</v>
      </c>
      <c r="AB198" s="193">
        <f>+$AB$3</f>
        <v>5</v>
      </c>
      <c r="AC198" s="193">
        <f>+IF(AA198=AB198,1,0)</f>
        <v>0</v>
      </c>
      <c r="AD198" s="193">
        <f>+IF(AND(AA198&gt;0,AC198=0),1,0)</f>
        <v>0</v>
      </c>
    </row>
    <row r="199" spans="2:30" x14ac:dyDescent="0.25">
      <c r="B199" s="272"/>
      <c r="C199" s="273" t="str">
        <f>IF(H199="","",VLOOKUP(H199,Steuerung!$E$26:$G$49,3,FALSE))</f>
        <v/>
      </c>
      <c r="D199" s="274"/>
      <c r="E199" s="275" t="str">
        <f>IF(Stammdaten!$AE$29="2 - Vereinbarte Entgelte",IF(ISNUMBER(D199),IF(YEAR(D199)&lt;Stammdaten!$AE$28,1,IF(YEAR(D199)&gt;Stammdaten!$AE$28,12,MONTH(D199))),""),"")</f>
        <v/>
      </c>
      <c r="F199" s="274"/>
      <c r="G199" s="275" t="str">
        <f>IF(Stammdaten!$AE$29="1 - Vereinnahmte Entgelte",IF(ISNUMBER(F199),IF(YEAR(F199)&lt;Stammdaten!$AE$28,1,IF(YEAR(F199)&gt;Stammdaten!$AE$28,12,MONTH(F199))),""),"")</f>
        <v/>
      </c>
      <c r="H199" s="276"/>
      <c r="I199" s="277"/>
      <c r="J199" s="278"/>
      <c r="K199" s="292" t="str">
        <f>+IF(AND(ISNUMBER(I199),ISNUMBER(J199)),ROUND(I199*J199,2),"")</f>
        <v/>
      </c>
      <c r="L199" s="293" t="str">
        <f>+IF(AND(ISNUMBER(I199),ISNUMBER(K199)),I199+K199,"")</f>
        <v/>
      </c>
      <c r="M199" s="306"/>
      <c r="N199" s="281">
        <f>+IF(Stammdaten!$AE$30="1 - Ja",I199,L199)</f>
        <v>0</v>
      </c>
      <c r="O199" s="282" t="str">
        <f>+IF(Stammdaten!$AE$30="1 - Ja",K199,0)</f>
        <v/>
      </c>
      <c r="P199" s="283"/>
      <c r="Q199" s="284" t="str">
        <f>+IF(AD199=0,"","Eingaben unvollständig")</f>
        <v/>
      </c>
      <c r="U199" s="193">
        <f t="shared" si="50"/>
        <v>0</v>
      </c>
      <c r="V199" s="193">
        <f t="shared" si="51"/>
        <v>0</v>
      </c>
      <c r="W199" s="193">
        <f t="shared" si="52"/>
        <v>0</v>
      </c>
      <c r="X199" s="193">
        <f t="shared" si="53"/>
        <v>0</v>
      </c>
      <c r="Y199" s="193">
        <f t="shared" si="54"/>
        <v>0</v>
      </c>
      <c r="Z199" s="193"/>
      <c r="AA199" s="193">
        <f>+SUM(U199:Z199)</f>
        <v>0</v>
      </c>
      <c r="AB199" s="193">
        <f>+$AB$3</f>
        <v>5</v>
      </c>
      <c r="AC199" s="193">
        <f>+IF(AA199=AB199,1,0)</f>
        <v>0</v>
      </c>
      <c r="AD199" s="193">
        <f>+IF(AND(AA199&gt;0,AC199=0),1,0)</f>
        <v>0</v>
      </c>
    </row>
    <row r="200" spans="2:30" ht="15.75" thickBot="1" x14ac:dyDescent="0.3">
      <c r="B200" s="272"/>
      <c r="C200" s="273" t="str">
        <f>IF(H200="","",VLOOKUP(H200,Steuerung!$E$26:$G$49,3,FALSE))</f>
        <v/>
      </c>
      <c r="D200" s="274"/>
      <c r="E200" s="275" t="str">
        <f>IF(Stammdaten!$AE$29="2 - Vereinbarte Entgelte",IF(ISNUMBER(D200),IF(YEAR(D200)&lt;Stammdaten!$AE$28,1,IF(YEAR(D200)&gt;Stammdaten!$AE$28,12,MONTH(D200))),""),"")</f>
        <v/>
      </c>
      <c r="F200" s="274"/>
      <c r="G200" s="275" t="str">
        <f>IF(Stammdaten!$AE$29="1 - Vereinnahmte Entgelte",IF(ISNUMBER(F200),IF(YEAR(F200)&lt;Stammdaten!$AE$28,1,IF(YEAR(F200)&gt;Stammdaten!$AE$28,12,MONTH(F200))),""),"")</f>
        <v/>
      </c>
      <c r="H200" s="276"/>
      <c r="I200" s="277"/>
      <c r="J200" s="278"/>
      <c r="K200" s="301" t="str">
        <f>+IF(AND(ISNUMBER(I200),ISNUMBER(J200)),ROUND(I200*J200,2),"")</f>
        <v/>
      </c>
      <c r="L200" s="302" t="str">
        <f>+IF(AND(ISNUMBER(I200),ISNUMBER(K200)),I200+K200,"")</f>
        <v/>
      </c>
      <c r="M200" s="306"/>
      <c r="N200" s="303">
        <f>+IF(Stammdaten!$AE$30="1 - Ja",I200,L200)</f>
        <v>0</v>
      </c>
      <c r="O200" s="304" t="str">
        <f>+IF(Stammdaten!$AE$30="1 - Ja",K200,0)</f>
        <v/>
      </c>
      <c r="P200" s="283"/>
      <c r="Q200" s="305" t="str">
        <f>+IF(AD200=0,"","Eingaben unvollständig")</f>
        <v/>
      </c>
      <c r="U200" s="193">
        <f t="shared" si="50"/>
        <v>0</v>
      </c>
      <c r="V200" s="193">
        <f t="shared" si="51"/>
        <v>0</v>
      </c>
      <c r="W200" s="193">
        <f t="shared" si="52"/>
        <v>0</v>
      </c>
      <c r="X200" s="193">
        <f t="shared" si="53"/>
        <v>0</v>
      </c>
      <c r="Y200" s="193">
        <f t="shared" si="54"/>
        <v>0</v>
      </c>
      <c r="Z200" s="193"/>
      <c r="AA200" s="193">
        <f>+SUM(U200:Z200)</f>
        <v>0</v>
      </c>
      <c r="AB200" s="193">
        <f>+$AB$3</f>
        <v>5</v>
      </c>
      <c r="AC200" s="193">
        <f>+IF(AA200=AB200,1,0)</f>
        <v>0</v>
      </c>
      <c r="AD200" s="193">
        <f>+IF(AND(AA200&gt;0,AC200=0),1,0)</f>
        <v>0</v>
      </c>
    </row>
    <row r="201" spans="2:30" ht="6" customHeight="1" x14ac:dyDescent="0.25"/>
    <row r="202" spans="2:30" x14ac:dyDescent="0.25">
      <c r="B202" s="150" t="s">
        <v>449</v>
      </c>
    </row>
    <row r="203" spans="2:30" x14ac:dyDescent="0.25">
      <c r="B203" s="150" t="s">
        <v>377</v>
      </c>
    </row>
    <row r="204" spans="2:30" x14ac:dyDescent="0.25">
      <c r="B204" s="150" t="s">
        <v>378</v>
      </c>
    </row>
    <row r="205" spans="2:30" ht="5.25" customHeight="1" x14ac:dyDescent="0.25"/>
  </sheetData>
  <sheetProtection selectLockedCells="1"/>
  <conditionalFormatting sqref="B5 D5 H5:J5 F5 Q5:Q200">
    <cfRule type="expression" dxfId="12" priority="6">
      <formula>$AD5=1</formula>
    </cfRule>
  </conditionalFormatting>
  <conditionalFormatting sqref="B5 D5 F5 H5:J5 M5">
    <cfRule type="expression" dxfId="11" priority="4">
      <formula>$AD5=1</formula>
    </cfRule>
  </conditionalFormatting>
  <conditionalFormatting sqref="B6:B200 D6:D200 H6:J200 F6:F200">
    <cfRule type="expression" dxfId="10" priority="3">
      <formula>$AD6=1</formula>
    </cfRule>
  </conditionalFormatting>
  <conditionalFormatting sqref="B6:B200 D6:D200 F6:F200 H6:J200">
    <cfRule type="expression" dxfId="9" priority="2">
      <formula>$AD6=1</formula>
    </cfRule>
  </conditionalFormatting>
  <conditionalFormatting sqref="M6:M200">
    <cfRule type="expression" dxfId="8" priority="1">
      <formula>$AD6=1</formula>
    </cfRule>
  </conditionalFormatting>
  <dataValidations count="3">
    <dataValidation allowBlank="1" showInputMessage="1" showErrorMessage="1" error="Das Zahlungsdatum muss zwischen dem 21.12. des Vorjahres und dem 10.01. des Folgejahres liegen - gemäß der Eingaben im Arbeitsblatt Steuerung &quot;Rechnungsdatum / Zahlungsdatum erlaubt ab / bis:&quot;" sqref="F5:F200" xr:uid="{00000000-0002-0000-0300-000000000000}"/>
    <dataValidation type="list" allowBlank="1" showInputMessage="1" showErrorMessage="1" sqref="J5:J200" xr:uid="{00000000-0002-0000-0300-000001000000}">
      <formula1>"0%,7%,19%,16%,5%"</formula1>
    </dataValidation>
    <dataValidation type="decimal" allowBlank="1" showInputMessage="1" showErrorMessage="1" errorTitle="Nettobetrag" error="Hier bitte den Nettobetrag eingeben" sqref="I5:I200" xr:uid="{00000000-0002-0000-0300-000002000000}">
      <formula1>0</formula1>
      <formula2>999999999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2" orientation="portrait" r:id="rId1"/>
  <headerFooter>
    <oddHeader>&amp;C&amp;"Arial,Fett"&amp;12Einnahmenüberschussrechnung - Laufende Ausgaben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0" r:id="rId4" name="btnDrucken">
              <controlPr defaultSize="0" print="0" autoFill="0" autoPict="0" macro="[0]!mkr_Drucken">
                <anchor moveWithCells="1">
                  <from>
                    <xdr:col>1</xdr:col>
                    <xdr:colOff>19050</xdr:colOff>
                    <xdr:row>0</xdr:row>
                    <xdr:rowOff>76200</xdr:rowOff>
                  </from>
                  <to>
                    <xdr:col>2</xdr:col>
                    <xdr:colOff>0</xdr:colOff>
                    <xdr:row>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Title="Rechnungs-Datum" error="Das Rechnungsdatum muss zwischen dem 21.12. des Vorjahres und dem 10.01. des Folgejahres liegen - gemäß der Eingaben im Arbeitsblatt Steuerung &quot;Rechnungsdatum / Zahlungsdatum erlaubt ab / bis:&quot;" xr:uid="{00000000-0002-0000-0300-000003000000}">
          <x14:formula1>
            <xm:f>Stammdaten!$AE$32</xm:f>
          </x14:formula1>
          <x14:formula2>
            <xm:f>Stammdaten!$AE$33</xm:f>
          </x14:formula2>
          <xm:sqref>D5:D200</xm:sqref>
        </x14:dataValidation>
        <x14:dataValidation type="list" allowBlank="1" showInputMessage="1" showErrorMessage="1" xr:uid="{00000000-0002-0000-0300-000004000000}">
          <x14:formula1>
            <xm:f>Steuerung!$E$26:$E$49</xm:f>
          </x14:formula1>
          <xm:sqref>H5:H200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3">
    <tabColor rgb="FF00B0F0"/>
    <outlinePr showOutlineSymbols="0"/>
  </sheetPr>
  <dimension ref="A1:AG205"/>
  <sheetViews>
    <sheetView showRowColHeaders="0" showOutlineSymbols="0" zoomScaleNormal="100" workbookViewId="0"/>
  </sheetViews>
  <sheetFormatPr baseColWidth="10" defaultColWidth="0" defaultRowHeight="15" customHeight="1" zeroHeight="1" outlineLevelCol="1" x14ac:dyDescent="0.25"/>
  <cols>
    <col min="1" max="1" width="2.28515625" style="172" customWidth="1"/>
    <col min="2" max="2" width="9" style="184" customWidth="1"/>
    <col min="3" max="3" width="7.28515625" style="174" hidden="1" customWidth="1"/>
    <col min="4" max="4" width="11.42578125" style="195" customWidth="1"/>
    <col min="5" max="5" width="6.42578125" style="196" hidden="1" customWidth="1"/>
    <col min="6" max="6" width="11.5703125" style="195" customWidth="1"/>
    <col min="7" max="7" width="6.42578125" style="172" hidden="1" customWidth="1" outlineLevel="1"/>
    <col min="8" max="8" width="43.85546875" style="172" bestFit="1" customWidth="1" collapsed="1"/>
    <col min="9" max="9" width="12.28515625" style="197" bestFit="1" customWidth="1"/>
    <col min="10" max="10" width="5.42578125" style="174" customWidth="1"/>
    <col min="11" max="11" width="7.140625" style="198" bestFit="1" customWidth="1"/>
    <col min="12" max="12" width="12.28515625" style="197" bestFit="1" customWidth="1"/>
    <col min="13" max="13" width="11.28515625" style="197" customWidth="1"/>
    <col min="14" max="14" width="12.85546875" style="197" bestFit="1" customWidth="1"/>
    <col min="15" max="15" width="18" style="173" customWidth="1"/>
    <col min="16" max="17" width="18" style="172" hidden="1" customWidth="1" outlineLevel="1"/>
    <col min="18" max="18" width="19.42578125" style="172" hidden="1" customWidth="1" outlineLevel="1"/>
    <col min="19" max="19" width="1.85546875" style="172" customWidth="1" collapsed="1"/>
    <col min="20" max="20" width="22" style="172" customWidth="1"/>
    <col min="21" max="21" width="2.28515625" style="172" customWidth="1"/>
    <col min="22" max="23" width="11.42578125" style="172" hidden="1" customWidth="1"/>
    <col min="24" max="26" width="2" style="172" hidden="1" customWidth="1"/>
    <col min="27" max="28" width="3" style="172" hidden="1" customWidth="1"/>
    <col min="29" max="29" width="2.42578125" style="172" hidden="1" customWidth="1"/>
    <col min="30" max="31" width="3.140625" style="172" hidden="1" customWidth="1"/>
    <col min="32" max="32" width="3.28515625" style="172" hidden="1" customWidth="1"/>
    <col min="33" max="33" width="3" style="172" hidden="1" customWidth="1"/>
    <col min="34" max="16384" width="11.42578125" style="172" hidden="1"/>
  </cols>
  <sheetData>
    <row r="1" spans="1:33" ht="15" customHeight="1" x14ac:dyDescent="0.25"/>
    <row r="2" spans="1:33" ht="15" customHeight="1" x14ac:dyDescent="0.25"/>
    <row r="3" spans="1:33" ht="15.75" thickBot="1" x14ac:dyDescent="0.3">
      <c r="B3" s="317" t="s">
        <v>1</v>
      </c>
      <c r="C3" s="317">
        <f>1+B3</f>
        <v>2</v>
      </c>
      <c r="D3" s="317">
        <f t="shared" ref="D3:R3" si="0">1+C3</f>
        <v>3</v>
      </c>
      <c r="E3" s="317">
        <f t="shared" si="0"/>
        <v>4</v>
      </c>
      <c r="F3" s="317">
        <f t="shared" si="0"/>
        <v>5</v>
      </c>
      <c r="G3" s="317">
        <f t="shared" si="0"/>
        <v>6</v>
      </c>
      <c r="H3" s="317">
        <f t="shared" si="0"/>
        <v>7</v>
      </c>
      <c r="I3" s="317">
        <f t="shared" si="0"/>
        <v>8</v>
      </c>
      <c r="J3" s="317">
        <f t="shared" si="0"/>
        <v>9</v>
      </c>
      <c r="K3" s="317">
        <f t="shared" si="0"/>
        <v>10</v>
      </c>
      <c r="L3" s="317">
        <f t="shared" si="0"/>
        <v>11</v>
      </c>
      <c r="M3" s="317">
        <f>1+K3</f>
        <v>11</v>
      </c>
      <c r="N3" s="317">
        <f>1+L3</f>
        <v>12</v>
      </c>
      <c r="O3" s="317">
        <f>1+L3</f>
        <v>12</v>
      </c>
      <c r="P3" s="184">
        <f>1+N3</f>
        <v>13</v>
      </c>
      <c r="Q3" s="184">
        <f>1+O3</f>
        <v>13</v>
      </c>
      <c r="R3" s="184">
        <f t="shared" si="0"/>
        <v>14</v>
      </c>
      <c r="S3" s="184"/>
      <c r="AE3" s="194">
        <v>5</v>
      </c>
    </row>
    <row r="4" spans="1:33" ht="15.75" thickBot="1" x14ac:dyDescent="0.3">
      <c r="B4" s="199" t="s">
        <v>125</v>
      </c>
      <c r="C4" s="200" t="s">
        <v>53</v>
      </c>
      <c r="D4" s="201" t="s">
        <v>126</v>
      </c>
      <c r="E4" s="202" t="s">
        <v>95</v>
      </c>
      <c r="F4" s="201" t="s">
        <v>132</v>
      </c>
      <c r="G4" s="175" t="s">
        <v>95</v>
      </c>
      <c r="H4" s="175" t="s">
        <v>360</v>
      </c>
      <c r="I4" s="203" t="s">
        <v>129</v>
      </c>
      <c r="J4" s="200" t="s">
        <v>131</v>
      </c>
      <c r="K4" s="309" t="s">
        <v>130</v>
      </c>
      <c r="L4" s="203" t="s">
        <v>128</v>
      </c>
      <c r="M4" s="315" t="s">
        <v>364</v>
      </c>
      <c r="N4" s="203" t="s">
        <v>365</v>
      </c>
      <c r="O4" s="204" t="s">
        <v>315</v>
      </c>
      <c r="P4" s="270" t="s">
        <v>367</v>
      </c>
      <c r="Q4" s="311" t="s">
        <v>366</v>
      </c>
      <c r="R4" s="271" t="s">
        <v>323</v>
      </c>
      <c r="T4" s="205" t="s">
        <v>326</v>
      </c>
      <c r="X4" s="172" t="str">
        <f>+B3</f>
        <v>1</v>
      </c>
      <c r="Y4" s="172">
        <f>+D3</f>
        <v>3</v>
      </c>
      <c r="Z4" s="172">
        <f>+H3</f>
        <v>7</v>
      </c>
      <c r="AA4" s="173">
        <f>+L3</f>
        <v>11</v>
      </c>
      <c r="AB4" s="173">
        <f>+F3</f>
        <v>5</v>
      </c>
      <c r="AD4" s="172" t="s">
        <v>134</v>
      </c>
      <c r="AE4" s="172" t="s">
        <v>135</v>
      </c>
      <c r="AF4" s="172" t="s">
        <v>136</v>
      </c>
      <c r="AG4" s="172" t="s">
        <v>137</v>
      </c>
    </row>
    <row r="5" spans="1:33" x14ac:dyDescent="0.25">
      <c r="A5" s="195"/>
      <c r="B5" s="272" t="s">
        <v>1</v>
      </c>
      <c r="C5" s="273">
        <f>IF(H5="","",68)</f>
        <v>68</v>
      </c>
      <c r="D5" s="274">
        <v>45657</v>
      </c>
      <c r="E5" s="275" t="str">
        <f>IF(Stammdaten!$AE$29="2 - Vereinbarte Entgelte",IF(ISNUMBER(D5),IF(YEAR(D5)&lt;Stammdaten!$AE$28,1,IF(YEAR(D5)&gt;Stammdaten!$AE$28,12,MONTH(D5))),""),"")</f>
        <v/>
      </c>
      <c r="F5" s="274">
        <v>45659</v>
      </c>
      <c r="G5" s="275">
        <f>IF(Stammdaten!$AE$29="1 - Vereinnahmte Entgelte",IF(ISNUMBER(F5),IF(YEAR(F5)&lt;Stammdaten!$AE$28,1,IF(YEAR(F5)&gt;Stammdaten!$AE$28,12,MONTH(F5))),""),"")</f>
        <v>1</v>
      </c>
      <c r="H5" s="276" t="s">
        <v>361</v>
      </c>
      <c r="I5" s="277">
        <v>100</v>
      </c>
      <c r="J5" s="278">
        <v>7.0000000000000007E-2</v>
      </c>
      <c r="K5" s="279">
        <f t="shared" ref="K5:K68" si="1">+IF(AND(ISNUMBER(I5),ISNUMBER(J5)),ROUND(I5*J5,2),"")</f>
        <v>7</v>
      </c>
      <c r="L5" s="280">
        <f>+IF(AND(ISNUMBER(I5),ISNUMBER(K5)),I5+K5,"")</f>
        <v>107</v>
      </c>
      <c r="M5" s="280">
        <f>+IF(AND(ISNUMBER(I5),ISNUMBER(K5)),IF(Stammdaten!$AE$30="2 - Nein",L5-N5,I5-N5),"")</f>
        <v>70</v>
      </c>
      <c r="N5" s="280">
        <f>+IF(AND(ISNUMBER(J5),ISNUMBER(L5)),IF(Stammdaten!$AE$30="2 - Nein",ROUND(L5*0.3,2),ROUND(I5*0.3,2)),"")</f>
        <v>30</v>
      </c>
      <c r="O5" s="306"/>
      <c r="P5" s="281">
        <f>+N5</f>
        <v>30</v>
      </c>
      <c r="Q5" s="312">
        <f>+M5</f>
        <v>70</v>
      </c>
      <c r="R5" s="282">
        <f>+IF(Stammdaten!$AE$30="1 - Ja",K5,0)</f>
        <v>7</v>
      </c>
      <c r="S5" s="283"/>
      <c r="T5" s="284" t="str">
        <f>+IF(AG5=0,"","Eingaben unvollständig")</f>
        <v/>
      </c>
      <c r="X5" s="193">
        <f t="shared" ref="X5:X36" si="2">+IF(B5="",0,1)</f>
        <v>1</v>
      </c>
      <c r="Y5" s="193">
        <f t="shared" ref="Y5:Y36" si="3">+IF(ISNUMBER(D5),1,0)</f>
        <v>1</v>
      </c>
      <c r="Z5" s="193">
        <f t="shared" ref="Z5:Z36" si="4">+IF(H5="",0,1)</f>
        <v>1</v>
      </c>
      <c r="AA5" s="193">
        <f t="shared" ref="AA5:AA36" si="5">+IF(ISNUMBER(L5),1,0)</f>
        <v>1</v>
      </c>
      <c r="AB5" s="193">
        <f t="shared" ref="AB5:AB36" si="6">+IF(ISNUMBER(F5),1,0)</f>
        <v>1</v>
      </c>
      <c r="AC5" s="193"/>
      <c r="AD5" s="193">
        <f>+SUM(X5:AC5)</f>
        <v>5</v>
      </c>
      <c r="AE5" s="193">
        <f>+$AE$3</f>
        <v>5</v>
      </c>
      <c r="AF5" s="193">
        <f>+IF(AD5=AE5,1,0)</f>
        <v>1</v>
      </c>
      <c r="AG5" s="193">
        <f>+IF(AND(AD5&gt;0,AF5=0),1,0)</f>
        <v>0</v>
      </c>
    </row>
    <row r="6" spans="1:33" x14ac:dyDescent="0.25">
      <c r="A6" s="195"/>
      <c r="B6" s="272" t="s">
        <v>2</v>
      </c>
      <c r="C6" s="286">
        <f>IF(H6="","",68)</f>
        <v>68</v>
      </c>
      <c r="D6" s="274">
        <v>45703</v>
      </c>
      <c r="E6" s="288" t="str">
        <f>IF(Stammdaten!$AE$29="2 - Vereinbarte Entgelte",IF(ISNUMBER(D6),IF(YEAR(D6)&lt;Stammdaten!$AE$28,1,IF(YEAR(D6)&gt;Stammdaten!$AE$28,12,MONTH(D6))),""),"")</f>
        <v/>
      </c>
      <c r="F6" s="274">
        <v>45716</v>
      </c>
      <c r="G6" s="288">
        <f>IF(Stammdaten!$AE$29="1 - Vereinnahmte Entgelte",IF(ISNUMBER(F6),IF(YEAR(F6)&lt;Stammdaten!$AE$28,1,IF(YEAR(F6)&gt;Stammdaten!$AE$28,12,MONTH(F6))),""),"")</f>
        <v>2</v>
      </c>
      <c r="H6" s="276" t="s">
        <v>362</v>
      </c>
      <c r="I6" s="277">
        <v>50</v>
      </c>
      <c r="J6" s="278">
        <v>0.19</v>
      </c>
      <c r="K6" s="292">
        <f t="shared" si="1"/>
        <v>9.5</v>
      </c>
      <c r="L6" s="293">
        <f t="shared" ref="L6:L69" si="7">+IF(AND(ISNUMBER(I6),ISNUMBER(K6)),I6+K6,"")</f>
        <v>59.5</v>
      </c>
      <c r="M6" s="293">
        <f>+IF(AND(ISNUMBER(I6),ISNUMBER(K6)),IF(Stammdaten!$AE$30="2 - Nein",L6-N6,I6-N6),"")</f>
        <v>35</v>
      </c>
      <c r="N6" s="293">
        <f>+IF(AND(ISNUMBER(J6),ISNUMBER(L6)),IF(Stammdaten!$AE$30="2 - Nein",ROUND(L6*0.3,2),ROUND(I6*0.3,2)),"")</f>
        <v>15</v>
      </c>
      <c r="O6" s="306"/>
      <c r="P6" s="281">
        <f t="shared" ref="P6:P69" si="8">+N6</f>
        <v>15</v>
      </c>
      <c r="Q6" s="312">
        <f t="shared" ref="Q6:Q69" si="9">+M6</f>
        <v>35</v>
      </c>
      <c r="R6" s="282">
        <f>+IF(Stammdaten!$AE$30="1 - Ja",K6,0)</f>
        <v>9.5</v>
      </c>
      <c r="S6" s="283"/>
      <c r="T6" s="284" t="str">
        <f t="shared" ref="T6:T69" si="10">+IF(AG6=0,"","Eingaben unvollständig")</f>
        <v/>
      </c>
      <c r="X6" s="193">
        <f t="shared" si="2"/>
        <v>1</v>
      </c>
      <c r="Y6" s="193">
        <f t="shared" si="3"/>
        <v>1</v>
      </c>
      <c r="Z6" s="193">
        <f t="shared" si="4"/>
        <v>1</v>
      </c>
      <c r="AA6" s="193">
        <f t="shared" si="5"/>
        <v>1</v>
      </c>
      <c r="AB6" s="193">
        <f t="shared" si="6"/>
        <v>1</v>
      </c>
      <c r="AC6" s="193"/>
      <c r="AD6" s="193">
        <f t="shared" ref="AD6:AD69" si="11">+SUM(X6:AC6)</f>
        <v>5</v>
      </c>
      <c r="AE6" s="193">
        <f t="shared" ref="AE6:AE69" si="12">+$AE$3</f>
        <v>5</v>
      </c>
      <c r="AF6" s="193">
        <f t="shared" ref="AF6:AF69" si="13">+IF(AD6=AE6,1,0)</f>
        <v>1</v>
      </c>
      <c r="AG6" s="193">
        <f t="shared" ref="AG6:AG69" si="14">+IF(AND(AD6&gt;0,AF6=0),1,0)</f>
        <v>0</v>
      </c>
    </row>
    <row r="7" spans="1:33" x14ac:dyDescent="0.25">
      <c r="A7" s="195"/>
      <c r="B7" s="272" t="s">
        <v>3</v>
      </c>
      <c r="C7" s="286">
        <f t="shared" ref="C7:C70" si="15">IF(H7="","",68)</f>
        <v>68</v>
      </c>
      <c r="D7" s="274">
        <v>45746</v>
      </c>
      <c r="E7" s="288" t="str">
        <f>IF(Stammdaten!$AE$29="2 - Vereinbarte Entgelte",IF(ISNUMBER(D7),IF(YEAR(D7)&lt;Stammdaten!$AE$28,1,IF(YEAR(D7)&gt;Stammdaten!$AE$28,12,MONTH(D7))),""),"")</f>
        <v/>
      </c>
      <c r="F7" s="274">
        <v>45762</v>
      </c>
      <c r="G7" s="288">
        <f>IF(Stammdaten!$AE$29="1 - Vereinnahmte Entgelte",IF(ISNUMBER(F7),IF(YEAR(F7)&lt;Stammdaten!$AE$28,1,IF(YEAR(F7)&gt;Stammdaten!$AE$28,12,MONTH(F7))),""),"")</f>
        <v>4</v>
      </c>
      <c r="H7" s="276" t="s">
        <v>363</v>
      </c>
      <c r="I7" s="277">
        <v>100</v>
      </c>
      <c r="J7" s="278">
        <v>0.19</v>
      </c>
      <c r="K7" s="292">
        <f t="shared" si="1"/>
        <v>19</v>
      </c>
      <c r="L7" s="293">
        <f t="shared" si="7"/>
        <v>119</v>
      </c>
      <c r="M7" s="293">
        <f>+IF(AND(ISNUMBER(I7),ISNUMBER(K7)),IF(Stammdaten!$AE$30="2 - Nein",L7-N7,I7-N7),"")</f>
        <v>70</v>
      </c>
      <c r="N7" s="293">
        <f>+IF(AND(ISNUMBER(J7),ISNUMBER(L7)),IF(Stammdaten!$AE$30="2 - Nein",ROUND(L7*0.3,2),ROUND(I7*0.3,2)),"")</f>
        <v>30</v>
      </c>
      <c r="O7" s="306"/>
      <c r="P7" s="281">
        <f t="shared" si="8"/>
        <v>30</v>
      </c>
      <c r="Q7" s="312">
        <f t="shared" si="9"/>
        <v>70</v>
      </c>
      <c r="R7" s="282">
        <f>+IF(Stammdaten!$AE$30="1 - Ja",K7,0)</f>
        <v>19</v>
      </c>
      <c r="S7" s="283"/>
      <c r="T7" s="284" t="str">
        <f t="shared" si="10"/>
        <v/>
      </c>
      <c r="X7" s="193">
        <f t="shared" si="2"/>
        <v>1</v>
      </c>
      <c r="Y7" s="193">
        <f t="shared" si="3"/>
        <v>1</v>
      </c>
      <c r="Z7" s="193">
        <f t="shared" si="4"/>
        <v>1</v>
      </c>
      <c r="AA7" s="193">
        <f t="shared" si="5"/>
        <v>1</v>
      </c>
      <c r="AB7" s="193">
        <f t="shared" si="6"/>
        <v>1</v>
      </c>
      <c r="AC7" s="193"/>
      <c r="AD7" s="193">
        <f t="shared" si="11"/>
        <v>5</v>
      </c>
      <c r="AE7" s="193">
        <f t="shared" si="12"/>
        <v>5</v>
      </c>
      <c r="AF7" s="193">
        <f t="shared" si="13"/>
        <v>1</v>
      </c>
      <c r="AG7" s="193">
        <f t="shared" si="14"/>
        <v>0</v>
      </c>
    </row>
    <row r="8" spans="1:33" x14ac:dyDescent="0.25">
      <c r="A8" s="195"/>
      <c r="B8" s="272" t="s">
        <v>133</v>
      </c>
      <c r="C8" s="286">
        <f t="shared" si="15"/>
        <v>68</v>
      </c>
      <c r="D8" s="274">
        <v>45748</v>
      </c>
      <c r="E8" s="288" t="str">
        <f>IF(Stammdaten!$AE$29="2 - Vereinbarte Entgelte",IF(ISNUMBER(D8),IF(YEAR(D8)&lt;Stammdaten!$AE$28,1,IF(YEAR(D8)&gt;Stammdaten!$AE$28,12,MONTH(D8))),""),"")</f>
        <v/>
      </c>
      <c r="F8" s="274">
        <v>45748</v>
      </c>
      <c r="G8" s="288">
        <f>IF(Stammdaten!$AE$29="1 - Vereinnahmte Entgelte",IF(ISNUMBER(F8),IF(YEAR(F8)&lt;Stammdaten!$AE$28,1,IF(YEAR(F8)&gt;Stammdaten!$AE$28,12,MONTH(F8))),""),"")</f>
        <v>4</v>
      </c>
      <c r="H8" s="276" t="s">
        <v>372</v>
      </c>
      <c r="I8" s="277">
        <v>250</v>
      </c>
      <c r="J8" s="278">
        <v>7.0000000000000007E-2</v>
      </c>
      <c r="K8" s="292">
        <f t="shared" si="1"/>
        <v>17.5</v>
      </c>
      <c r="L8" s="293">
        <f t="shared" si="7"/>
        <v>267.5</v>
      </c>
      <c r="M8" s="293">
        <f>+IF(AND(ISNUMBER(I8),ISNUMBER(K8)),IF(Stammdaten!$AE$30="2 - Nein",L8-N8,I8-N8),"")</f>
        <v>175</v>
      </c>
      <c r="N8" s="293">
        <f>+IF(AND(ISNUMBER(J8),ISNUMBER(L8)),IF(Stammdaten!$AE$30="2 - Nein",ROUND(L8*0.3,2),ROUND(I8*0.3,2)),"")</f>
        <v>75</v>
      </c>
      <c r="O8" s="306"/>
      <c r="P8" s="281">
        <f t="shared" si="8"/>
        <v>75</v>
      </c>
      <c r="Q8" s="312">
        <f t="shared" si="9"/>
        <v>175</v>
      </c>
      <c r="R8" s="282">
        <f>+IF(Stammdaten!$AE$30="1 - Ja",K8,0)</f>
        <v>17.5</v>
      </c>
      <c r="S8" s="283"/>
      <c r="T8" s="284" t="str">
        <f t="shared" si="10"/>
        <v/>
      </c>
      <c r="X8" s="193">
        <f t="shared" si="2"/>
        <v>1</v>
      </c>
      <c r="Y8" s="193">
        <f t="shared" si="3"/>
        <v>1</v>
      </c>
      <c r="Z8" s="193">
        <f t="shared" si="4"/>
        <v>1</v>
      </c>
      <c r="AA8" s="193">
        <f t="shared" si="5"/>
        <v>1</v>
      </c>
      <c r="AB8" s="193">
        <f t="shared" si="6"/>
        <v>1</v>
      </c>
      <c r="AC8" s="193"/>
      <c r="AD8" s="193">
        <f t="shared" si="11"/>
        <v>5</v>
      </c>
      <c r="AE8" s="193">
        <f t="shared" si="12"/>
        <v>5</v>
      </c>
      <c r="AF8" s="193">
        <f t="shared" si="13"/>
        <v>1</v>
      </c>
      <c r="AG8" s="193">
        <f t="shared" si="14"/>
        <v>0</v>
      </c>
    </row>
    <row r="9" spans="1:33" x14ac:dyDescent="0.25">
      <c r="A9" s="195"/>
      <c r="B9" s="272"/>
      <c r="C9" s="286" t="str">
        <f t="shared" si="15"/>
        <v/>
      </c>
      <c r="D9" s="274"/>
      <c r="E9" s="288" t="str">
        <f>IF(Stammdaten!$AE$29="2 - Vereinbarte Entgelte",IF(ISNUMBER(D9),IF(YEAR(D9)&lt;Stammdaten!$AE$28,1,IF(YEAR(D9)&gt;Stammdaten!$AE$28,12,MONTH(D9))),""),"")</f>
        <v/>
      </c>
      <c r="F9" s="274"/>
      <c r="G9" s="288" t="str">
        <f>IF(Stammdaten!$AE$29="1 - Vereinnahmte Entgelte",IF(ISNUMBER(F9),IF(YEAR(F9)&lt;Stammdaten!$AE$28,1,IF(YEAR(F9)&gt;Stammdaten!$AE$28,12,MONTH(F9))),""),"")</f>
        <v/>
      </c>
      <c r="H9" s="276"/>
      <c r="I9" s="277"/>
      <c r="J9" s="278"/>
      <c r="K9" s="292" t="str">
        <f t="shared" si="1"/>
        <v/>
      </c>
      <c r="L9" s="293" t="str">
        <f t="shared" si="7"/>
        <v/>
      </c>
      <c r="M9" s="293" t="str">
        <f>+IF(AND(ISNUMBER(I9),ISNUMBER(K9)),IF(Stammdaten!$AE$30="2 - Nein",L9-N9,I9-N9),"")</f>
        <v/>
      </c>
      <c r="N9" s="293" t="str">
        <f>+IF(AND(ISNUMBER(J9),ISNUMBER(L9)),IF(Stammdaten!$AE$30="2 - Nein",ROUND(L9*0.3,2),ROUND(I9*0.3,2)),"")</f>
        <v/>
      </c>
      <c r="O9" s="306"/>
      <c r="P9" s="281" t="str">
        <f t="shared" si="8"/>
        <v/>
      </c>
      <c r="Q9" s="312" t="str">
        <f t="shared" si="9"/>
        <v/>
      </c>
      <c r="R9" s="282" t="str">
        <f>+IF(Stammdaten!$AE$30="1 - Ja",K9,0)</f>
        <v/>
      </c>
      <c r="S9" s="283"/>
      <c r="T9" s="284" t="str">
        <f t="shared" si="10"/>
        <v/>
      </c>
      <c r="X9" s="193">
        <f t="shared" si="2"/>
        <v>0</v>
      </c>
      <c r="Y9" s="193">
        <f t="shared" si="3"/>
        <v>0</v>
      </c>
      <c r="Z9" s="193">
        <f t="shared" si="4"/>
        <v>0</v>
      </c>
      <c r="AA9" s="193">
        <f t="shared" si="5"/>
        <v>0</v>
      </c>
      <c r="AB9" s="193">
        <f t="shared" si="6"/>
        <v>0</v>
      </c>
      <c r="AC9" s="193"/>
      <c r="AD9" s="193">
        <f t="shared" si="11"/>
        <v>0</v>
      </c>
      <c r="AE9" s="193">
        <f t="shared" si="12"/>
        <v>5</v>
      </c>
      <c r="AF9" s="193">
        <f t="shared" si="13"/>
        <v>0</v>
      </c>
      <c r="AG9" s="193">
        <f t="shared" si="14"/>
        <v>0</v>
      </c>
    </row>
    <row r="10" spans="1:33" x14ac:dyDescent="0.25">
      <c r="A10" s="195"/>
      <c r="B10" s="272"/>
      <c r="C10" s="286" t="str">
        <f t="shared" si="15"/>
        <v/>
      </c>
      <c r="D10" s="274"/>
      <c r="E10" s="288" t="str">
        <f>IF(Stammdaten!$AE$29="2 - Vereinbarte Entgelte",IF(ISNUMBER(D10),IF(YEAR(D10)&lt;Stammdaten!$AE$28,1,IF(YEAR(D10)&gt;Stammdaten!$AE$28,12,MONTH(D10))),""),"")</f>
        <v/>
      </c>
      <c r="F10" s="274"/>
      <c r="G10" s="288" t="str">
        <f>IF(Stammdaten!$AE$29="1 - Vereinnahmte Entgelte",IF(ISNUMBER(F10),IF(YEAR(F10)&lt;Stammdaten!$AE$28,1,IF(YEAR(F10)&gt;Stammdaten!$AE$28,12,MONTH(F10))),""),"")</f>
        <v/>
      </c>
      <c r="H10" s="276"/>
      <c r="I10" s="277"/>
      <c r="J10" s="278"/>
      <c r="K10" s="292" t="str">
        <f t="shared" si="1"/>
        <v/>
      </c>
      <c r="L10" s="293" t="str">
        <f t="shared" si="7"/>
        <v/>
      </c>
      <c r="M10" s="293" t="str">
        <f>+IF(AND(ISNUMBER(I10),ISNUMBER(K10)),IF(Stammdaten!$AE$30="2 - Nein",L10-N10,I10-N10),"")</f>
        <v/>
      </c>
      <c r="N10" s="293" t="str">
        <f>+IF(AND(ISNUMBER(J10),ISNUMBER(L10)),IF(Stammdaten!$AE$30="2 - Nein",ROUND(L10*0.3,2),ROUND(I10*0.3,2)),"")</f>
        <v/>
      </c>
      <c r="O10" s="306"/>
      <c r="P10" s="281" t="str">
        <f t="shared" si="8"/>
        <v/>
      </c>
      <c r="Q10" s="312" t="str">
        <f t="shared" si="9"/>
        <v/>
      </c>
      <c r="R10" s="282" t="str">
        <f>+IF(Stammdaten!$AE$30="1 - Ja",K10,0)</f>
        <v/>
      </c>
      <c r="S10" s="283"/>
      <c r="T10" s="284" t="str">
        <f t="shared" si="10"/>
        <v/>
      </c>
      <c r="X10" s="193">
        <f t="shared" si="2"/>
        <v>0</v>
      </c>
      <c r="Y10" s="193">
        <f t="shared" si="3"/>
        <v>0</v>
      </c>
      <c r="Z10" s="193">
        <f t="shared" si="4"/>
        <v>0</v>
      </c>
      <c r="AA10" s="193">
        <f t="shared" si="5"/>
        <v>0</v>
      </c>
      <c r="AB10" s="193">
        <f t="shared" si="6"/>
        <v>0</v>
      </c>
      <c r="AC10" s="193"/>
      <c r="AD10" s="193">
        <f t="shared" si="11"/>
        <v>0</v>
      </c>
      <c r="AE10" s="193">
        <f t="shared" si="12"/>
        <v>5</v>
      </c>
      <c r="AF10" s="193">
        <f t="shared" si="13"/>
        <v>0</v>
      </c>
      <c r="AG10" s="193">
        <f t="shared" si="14"/>
        <v>0</v>
      </c>
    </row>
    <row r="11" spans="1:33" x14ac:dyDescent="0.25">
      <c r="A11" s="195"/>
      <c r="B11" s="272"/>
      <c r="C11" s="286" t="str">
        <f t="shared" si="15"/>
        <v/>
      </c>
      <c r="D11" s="274"/>
      <c r="E11" s="288" t="str">
        <f>IF(Stammdaten!$AE$29="2 - Vereinbarte Entgelte",IF(ISNUMBER(D11),IF(YEAR(D11)&lt;Stammdaten!$AE$28,1,IF(YEAR(D11)&gt;Stammdaten!$AE$28,12,MONTH(D11))),""),"")</f>
        <v/>
      </c>
      <c r="F11" s="274"/>
      <c r="G11" s="288" t="str">
        <f>IF(Stammdaten!$AE$29="1 - Vereinnahmte Entgelte",IF(ISNUMBER(F11),IF(YEAR(F11)&lt;Stammdaten!$AE$28,1,IF(YEAR(F11)&gt;Stammdaten!$AE$28,12,MONTH(F11))),""),"")</f>
        <v/>
      </c>
      <c r="H11" s="276"/>
      <c r="I11" s="277"/>
      <c r="J11" s="278"/>
      <c r="K11" s="292" t="str">
        <f t="shared" si="1"/>
        <v/>
      </c>
      <c r="L11" s="293" t="str">
        <f t="shared" si="7"/>
        <v/>
      </c>
      <c r="M11" s="293" t="str">
        <f>+IF(AND(ISNUMBER(I11),ISNUMBER(K11)),IF(Stammdaten!$AE$30="2 - Nein",L11-N11,I11-N11),"")</f>
        <v/>
      </c>
      <c r="N11" s="293" t="str">
        <f>+IF(AND(ISNUMBER(J11),ISNUMBER(L11)),IF(Stammdaten!$AE$30="2 - Nein",ROUND(L11*0.3,2),ROUND(I11*0.3,2)),"")</f>
        <v/>
      </c>
      <c r="O11" s="306"/>
      <c r="P11" s="281" t="str">
        <f t="shared" si="8"/>
        <v/>
      </c>
      <c r="Q11" s="312" t="str">
        <f t="shared" si="9"/>
        <v/>
      </c>
      <c r="R11" s="282" t="str">
        <f>+IF(Stammdaten!$AE$30="1 - Ja",K11,0)</f>
        <v/>
      </c>
      <c r="S11" s="283"/>
      <c r="T11" s="284" t="str">
        <f t="shared" si="10"/>
        <v/>
      </c>
      <c r="X11" s="193">
        <f t="shared" si="2"/>
        <v>0</v>
      </c>
      <c r="Y11" s="193">
        <f t="shared" si="3"/>
        <v>0</v>
      </c>
      <c r="Z11" s="193">
        <f t="shared" si="4"/>
        <v>0</v>
      </c>
      <c r="AA11" s="193">
        <f t="shared" si="5"/>
        <v>0</v>
      </c>
      <c r="AB11" s="193">
        <f t="shared" si="6"/>
        <v>0</v>
      </c>
      <c r="AC11" s="193"/>
      <c r="AD11" s="193">
        <f t="shared" si="11"/>
        <v>0</v>
      </c>
      <c r="AE11" s="193">
        <f t="shared" si="12"/>
        <v>5</v>
      </c>
      <c r="AF11" s="193">
        <f t="shared" si="13"/>
        <v>0</v>
      </c>
      <c r="AG11" s="193">
        <f t="shared" si="14"/>
        <v>0</v>
      </c>
    </row>
    <row r="12" spans="1:33" x14ac:dyDescent="0.25">
      <c r="A12" s="195"/>
      <c r="B12" s="272"/>
      <c r="C12" s="286" t="str">
        <f t="shared" si="15"/>
        <v/>
      </c>
      <c r="D12" s="274"/>
      <c r="E12" s="288" t="str">
        <f>IF(Stammdaten!$AE$29="2 - Vereinbarte Entgelte",IF(ISNUMBER(D12),IF(YEAR(D12)&lt;Stammdaten!$AE$28,1,IF(YEAR(D12)&gt;Stammdaten!$AE$28,12,MONTH(D12))),""),"")</f>
        <v/>
      </c>
      <c r="F12" s="274"/>
      <c r="G12" s="288" t="str">
        <f>IF(Stammdaten!$AE$29="1 - Vereinnahmte Entgelte",IF(ISNUMBER(F12),IF(YEAR(F12)&lt;Stammdaten!$AE$28,1,IF(YEAR(F12)&gt;Stammdaten!$AE$28,12,MONTH(F12))),""),"")</f>
        <v/>
      </c>
      <c r="H12" s="276"/>
      <c r="I12" s="277"/>
      <c r="J12" s="278"/>
      <c r="K12" s="292" t="str">
        <f t="shared" si="1"/>
        <v/>
      </c>
      <c r="L12" s="293" t="str">
        <f t="shared" si="7"/>
        <v/>
      </c>
      <c r="M12" s="293" t="str">
        <f>+IF(AND(ISNUMBER(I12),ISNUMBER(K12)),IF(Stammdaten!$AE$30="2 - Nein",L12-N12,I12-N12),"")</f>
        <v/>
      </c>
      <c r="N12" s="293" t="str">
        <f>+IF(AND(ISNUMBER(J12),ISNUMBER(L12)),IF(Stammdaten!$AE$30="2 - Nein",ROUND(L12*0.3,2),ROUND(I12*0.3,2)),"")</f>
        <v/>
      </c>
      <c r="O12" s="306"/>
      <c r="P12" s="281" t="str">
        <f t="shared" si="8"/>
        <v/>
      </c>
      <c r="Q12" s="312" t="str">
        <f t="shared" si="9"/>
        <v/>
      </c>
      <c r="R12" s="282" t="str">
        <f>+IF(Stammdaten!$AE$30="1 - Ja",K12,0)</f>
        <v/>
      </c>
      <c r="S12" s="283"/>
      <c r="T12" s="284" t="str">
        <f t="shared" si="10"/>
        <v/>
      </c>
      <c r="X12" s="193">
        <f t="shared" si="2"/>
        <v>0</v>
      </c>
      <c r="Y12" s="193">
        <f t="shared" si="3"/>
        <v>0</v>
      </c>
      <c r="Z12" s="193">
        <f t="shared" si="4"/>
        <v>0</v>
      </c>
      <c r="AA12" s="193">
        <f t="shared" si="5"/>
        <v>0</v>
      </c>
      <c r="AB12" s="193">
        <f t="shared" si="6"/>
        <v>0</v>
      </c>
      <c r="AC12" s="193"/>
      <c r="AD12" s="193">
        <f t="shared" si="11"/>
        <v>0</v>
      </c>
      <c r="AE12" s="193">
        <f t="shared" si="12"/>
        <v>5</v>
      </c>
      <c r="AF12" s="193">
        <f t="shared" si="13"/>
        <v>0</v>
      </c>
      <c r="AG12" s="193">
        <f t="shared" si="14"/>
        <v>0</v>
      </c>
    </row>
    <row r="13" spans="1:33" x14ac:dyDescent="0.25">
      <c r="A13" s="195"/>
      <c r="B13" s="272"/>
      <c r="C13" s="286" t="str">
        <f t="shared" si="15"/>
        <v/>
      </c>
      <c r="D13" s="274"/>
      <c r="E13" s="288" t="str">
        <f>IF(Stammdaten!$AE$29="2 - Vereinbarte Entgelte",IF(ISNUMBER(D13),IF(YEAR(D13)&lt;Stammdaten!$AE$28,1,IF(YEAR(D13)&gt;Stammdaten!$AE$28,12,MONTH(D13))),""),"")</f>
        <v/>
      </c>
      <c r="F13" s="274"/>
      <c r="G13" s="288" t="str">
        <f>IF(Stammdaten!$AE$29="1 - Vereinnahmte Entgelte",IF(ISNUMBER(F13),IF(YEAR(F13)&lt;Stammdaten!$AE$28,1,IF(YEAR(F13)&gt;Stammdaten!$AE$28,12,MONTH(F13))),""),"")</f>
        <v/>
      </c>
      <c r="H13" s="276"/>
      <c r="I13" s="277"/>
      <c r="J13" s="278"/>
      <c r="K13" s="292" t="str">
        <f t="shared" si="1"/>
        <v/>
      </c>
      <c r="L13" s="293" t="str">
        <f t="shared" si="7"/>
        <v/>
      </c>
      <c r="M13" s="293" t="str">
        <f>+IF(AND(ISNUMBER(I13),ISNUMBER(K13)),IF(Stammdaten!$AE$30="2 - Nein",L13-N13,I13-N13),"")</f>
        <v/>
      </c>
      <c r="N13" s="293" t="str">
        <f>+IF(AND(ISNUMBER(J13),ISNUMBER(L13)),IF(Stammdaten!$AE$30="2 - Nein",ROUND(L13*0.3,2),ROUND(I13*0.3,2)),"")</f>
        <v/>
      </c>
      <c r="O13" s="306"/>
      <c r="P13" s="281" t="str">
        <f t="shared" si="8"/>
        <v/>
      </c>
      <c r="Q13" s="312" t="str">
        <f t="shared" si="9"/>
        <v/>
      </c>
      <c r="R13" s="282" t="str">
        <f>+IF(Stammdaten!$AE$30="1 - Ja",K13,0)</f>
        <v/>
      </c>
      <c r="S13" s="283"/>
      <c r="T13" s="284" t="str">
        <f t="shared" si="10"/>
        <v/>
      </c>
      <c r="X13" s="193">
        <f t="shared" si="2"/>
        <v>0</v>
      </c>
      <c r="Y13" s="193">
        <f t="shared" si="3"/>
        <v>0</v>
      </c>
      <c r="Z13" s="193">
        <f t="shared" si="4"/>
        <v>0</v>
      </c>
      <c r="AA13" s="193">
        <f t="shared" si="5"/>
        <v>0</v>
      </c>
      <c r="AB13" s="193">
        <f t="shared" si="6"/>
        <v>0</v>
      </c>
      <c r="AC13" s="193"/>
      <c r="AD13" s="193">
        <f t="shared" si="11"/>
        <v>0</v>
      </c>
      <c r="AE13" s="193">
        <f t="shared" si="12"/>
        <v>5</v>
      </c>
      <c r="AF13" s="193">
        <f t="shared" si="13"/>
        <v>0</v>
      </c>
      <c r="AG13" s="193">
        <f t="shared" si="14"/>
        <v>0</v>
      </c>
    </row>
    <row r="14" spans="1:33" x14ac:dyDescent="0.25">
      <c r="B14" s="272"/>
      <c r="C14" s="286" t="str">
        <f t="shared" si="15"/>
        <v/>
      </c>
      <c r="D14" s="274"/>
      <c r="E14" s="288" t="str">
        <f>IF(Stammdaten!$AE$29="2 - Vereinbarte Entgelte",IF(ISNUMBER(D14),IF(YEAR(D14)&lt;Stammdaten!$AE$28,1,IF(YEAR(D14)&gt;Stammdaten!$AE$28,12,MONTH(D14))),""),"")</f>
        <v/>
      </c>
      <c r="F14" s="274"/>
      <c r="G14" s="288" t="str">
        <f>IF(Stammdaten!$AE$29="1 - Vereinnahmte Entgelte",IF(ISNUMBER(F14),IF(YEAR(F14)&lt;Stammdaten!$AE$28,1,IF(YEAR(F14)&gt;Stammdaten!$AE$28,12,MONTH(F14))),""),"")</f>
        <v/>
      </c>
      <c r="H14" s="276"/>
      <c r="I14" s="277"/>
      <c r="J14" s="278"/>
      <c r="K14" s="292" t="str">
        <f t="shared" si="1"/>
        <v/>
      </c>
      <c r="L14" s="293" t="str">
        <f t="shared" si="7"/>
        <v/>
      </c>
      <c r="M14" s="293" t="str">
        <f>+IF(AND(ISNUMBER(I14),ISNUMBER(K14)),IF(Stammdaten!$AE$30="2 - Nein",L14-N14,I14-N14),"")</f>
        <v/>
      </c>
      <c r="N14" s="293" t="str">
        <f>+IF(AND(ISNUMBER(J14),ISNUMBER(L14)),IF(Stammdaten!$AE$30="2 - Nein",ROUND(L14*0.3,2),ROUND(I14*0.3,2)),"")</f>
        <v/>
      </c>
      <c r="O14" s="306"/>
      <c r="P14" s="281" t="str">
        <f t="shared" si="8"/>
        <v/>
      </c>
      <c r="Q14" s="312" t="str">
        <f t="shared" si="9"/>
        <v/>
      </c>
      <c r="R14" s="282" t="str">
        <f>+IF(Stammdaten!$AE$30="1 - Ja",K14,0)</f>
        <v/>
      </c>
      <c r="S14" s="283"/>
      <c r="T14" s="284" t="str">
        <f t="shared" si="10"/>
        <v/>
      </c>
      <c r="X14" s="193">
        <f t="shared" si="2"/>
        <v>0</v>
      </c>
      <c r="Y14" s="193">
        <f t="shared" si="3"/>
        <v>0</v>
      </c>
      <c r="Z14" s="193">
        <f t="shared" si="4"/>
        <v>0</v>
      </c>
      <c r="AA14" s="193">
        <f t="shared" si="5"/>
        <v>0</v>
      </c>
      <c r="AB14" s="193">
        <f t="shared" si="6"/>
        <v>0</v>
      </c>
      <c r="AC14" s="193"/>
      <c r="AD14" s="193">
        <f t="shared" si="11"/>
        <v>0</v>
      </c>
      <c r="AE14" s="193">
        <f t="shared" si="12"/>
        <v>5</v>
      </c>
      <c r="AF14" s="193">
        <f t="shared" si="13"/>
        <v>0</v>
      </c>
      <c r="AG14" s="193">
        <f t="shared" si="14"/>
        <v>0</v>
      </c>
    </row>
    <row r="15" spans="1:33" x14ac:dyDescent="0.25">
      <c r="B15" s="272"/>
      <c r="C15" s="286" t="str">
        <f t="shared" si="15"/>
        <v/>
      </c>
      <c r="D15" s="274"/>
      <c r="E15" s="288" t="str">
        <f>IF(Stammdaten!$AE$29="2 - Vereinbarte Entgelte",IF(ISNUMBER(D15),IF(YEAR(D15)&lt;Stammdaten!$AE$28,1,IF(YEAR(D15)&gt;Stammdaten!$AE$28,12,MONTH(D15))),""),"")</f>
        <v/>
      </c>
      <c r="F15" s="274"/>
      <c r="G15" s="288" t="str">
        <f>IF(Stammdaten!$AE$29="1 - Vereinnahmte Entgelte",IF(ISNUMBER(F15),IF(YEAR(F15)&lt;Stammdaten!$AE$28,1,IF(YEAR(F15)&gt;Stammdaten!$AE$28,12,MONTH(F15))),""),"")</f>
        <v/>
      </c>
      <c r="H15" s="276"/>
      <c r="I15" s="277"/>
      <c r="J15" s="278"/>
      <c r="K15" s="292" t="str">
        <f t="shared" si="1"/>
        <v/>
      </c>
      <c r="L15" s="293" t="str">
        <f t="shared" si="7"/>
        <v/>
      </c>
      <c r="M15" s="293" t="str">
        <f>+IF(AND(ISNUMBER(I15),ISNUMBER(K15)),IF(Stammdaten!$AE$30="2 - Nein",L15-N15,I15-N15),"")</f>
        <v/>
      </c>
      <c r="N15" s="293" t="str">
        <f>+IF(AND(ISNUMBER(J15),ISNUMBER(L15)),IF(Stammdaten!$AE$30="2 - Nein",ROUND(L15*0.3,2),ROUND(I15*0.3,2)),"")</f>
        <v/>
      </c>
      <c r="O15" s="306"/>
      <c r="P15" s="281" t="str">
        <f t="shared" si="8"/>
        <v/>
      </c>
      <c r="Q15" s="312" t="str">
        <f t="shared" si="9"/>
        <v/>
      </c>
      <c r="R15" s="282" t="str">
        <f>+IF(Stammdaten!$AE$30="1 - Ja",K15,0)</f>
        <v/>
      </c>
      <c r="S15" s="283"/>
      <c r="T15" s="284" t="str">
        <f t="shared" si="10"/>
        <v/>
      </c>
      <c r="X15" s="193">
        <f t="shared" si="2"/>
        <v>0</v>
      </c>
      <c r="Y15" s="193">
        <f t="shared" si="3"/>
        <v>0</v>
      </c>
      <c r="Z15" s="193">
        <f t="shared" si="4"/>
        <v>0</v>
      </c>
      <c r="AA15" s="193">
        <f t="shared" si="5"/>
        <v>0</v>
      </c>
      <c r="AB15" s="193">
        <f t="shared" si="6"/>
        <v>0</v>
      </c>
      <c r="AC15" s="193"/>
      <c r="AD15" s="193">
        <f t="shared" si="11"/>
        <v>0</v>
      </c>
      <c r="AE15" s="193">
        <f t="shared" si="12"/>
        <v>5</v>
      </c>
      <c r="AF15" s="193">
        <f t="shared" si="13"/>
        <v>0</v>
      </c>
      <c r="AG15" s="193">
        <f t="shared" si="14"/>
        <v>0</v>
      </c>
    </row>
    <row r="16" spans="1:33" x14ac:dyDescent="0.25">
      <c r="B16" s="272"/>
      <c r="C16" s="286" t="str">
        <f t="shared" si="15"/>
        <v/>
      </c>
      <c r="D16" s="274"/>
      <c r="E16" s="288" t="str">
        <f>IF(Stammdaten!$AE$29="2 - Vereinbarte Entgelte",IF(ISNUMBER(D16),IF(YEAR(D16)&lt;Stammdaten!$AE$28,1,IF(YEAR(D16)&gt;Stammdaten!$AE$28,12,MONTH(D16))),""),"")</f>
        <v/>
      </c>
      <c r="F16" s="274"/>
      <c r="G16" s="288" t="str">
        <f>IF(Stammdaten!$AE$29="1 - Vereinnahmte Entgelte",IF(ISNUMBER(F16),IF(YEAR(F16)&lt;Stammdaten!$AE$28,1,IF(YEAR(F16)&gt;Stammdaten!$AE$28,12,MONTH(F16))),""),"")</f>
        <v/>
      </c>
      <c r="H16" s="276"/>
      <c r="I16" s="277"/>
      <c r="J16" s="278"/>
      <c r="K16" s="292" t="str">
        <f t="shared" si="1"/>
        <v/>
      </c>
      <c r="L16" s="293" t="str">
        <f t="shared" si="7"/>
        <v/>
      </c>
      <c r="M16" s="293" t="str">
        <f>+IF(AND(ISNUMBER(I16),ISNUMBER(K16)),IF(Stammdaten!$AE$30="2 - Nein",L16-N16,I16-N16),"")</f>
        <v/>
      </c>
      <c r="N16" s="293" t="str">
        <f>+IF(AND(ISNUMBER(J16),ISNUMBER(L16)),IF(Stammdaten!$AE$30="2 - Nein",ROUND(L16*0.3,2),ROUND(I16*0.3,2)),"")</f>
        <v/>
      </c>
      <c r="O16" s="306"/>
      <c r="P16" s="281" t="str">
        <f t="shared" si="8"/>
        <v/>
      </c>
      <c r="Q16" s="312" t="str">
        <f t="shared" si="9"/>
        <v/>
      </c>
      <c r="R16" s="282" t="str">
        <f>+IF(Stammdaten!$AE$30="1 - Ja",K16,0)</f>
        <v/>
      </c>
      <c r="S16" s="283"/>
      <c r="T16" s="284" t="str">
        <f t="shared" si="10"/>
        <v/>
      </c>
      <c r="X16" s="193">
        <f t="shared" si="2"/>
        <v>0</v>
      </c>
      <c r="Y16" s="193">
        <f t="shared" si="3"/>
        <v>0</v>
      </c>
      <c r="Z16" s="193">
        <f t="shared" si="4"/>
        <v>0</v>
      </c>
      <c r="AA16" s="193">
        <f t="shared" si="5"/>
        <v>0</v>
      </c>
      <c r="AB16" s="193">
        <f t="shared" si="6"/>
        <v>0</v>
      </c>
      <c r="AC16" s="193"/>
      <c r="AD16" s="193">
        <f t="shared" si="11"/>
        <v>0</v>
      </c>
      <c r="AE16" s="193">
        <f t="shared" si="12"/>
        <v>5</v>
      </c>
      <c r="AF16" s="193">
        <f t="shared" si="13"/>
        <v>0</v>
      </c>
      <c r="AG16" s="193">
        <f t="shared" si="14"/>
        <v>0</v>
      </c>
    </row>
    <row r="17" spans="2:33" x14ac:dyDescent="0.25">
      <c r="B17" s="272"/>
      <c r="C17" s="286" t="str">
        <f t="shared" si="15"/>
        <v/>
      </c>
      <c r="D17" s="274"/>
      <c r="E17" s="288" t="str">
        <f>IF(Stammdaten!$AE$29="2 - Vereinbarte Entgelte",IF(ISNUMBER(D17),IF(YEAR(D17)&lt;Stammdaten!$AE$28,1,IF(YEAR(D17)&gt;Stammdaten!$AE$28,12,MONTH(D17))),""),"")</f>
        <v/>
      </c>
      <c r="F17" s="274"/>
      <c r="G17" s="288" t="str">
        <f>IF(Stammdaten!$AE$29="1 - Vereinnahmte Entgelte",IF(ISNUMBER(F17),IF(YEAR(F17)&lt;Stammdaten!$AE$28,1,IF(YEAR(F17)&gt;Stammdaten!$AE$28,12,MONTH(F17))),""),"")</f>
        <v/>
      </c>
      <c r="H17" s="276"/>
      <c r="I17" s="277"/>
      <c r="J17" s="278"/>
      <c r="K17" s="292" t="str">
        <f t="shared" si="1"/>
        <v/>
      </c>
      <c r="L17" s="293" t="str">
        <f t="shared" si="7"/>
        <v/>
      </c>
      <c r="M17" s="293" t="str">
        <f>+IF(AND(ISNUMBER(I17),ISNUMBER(K17)),IF(Stammdaten!$AE$30="2 - Nein",L17-N17,I17-N17),"")</f>
        <v/>
      </c>
      <c r="N17" s="293" t="str">
        <f>+IF(AND(ISNUMBER(J17),ISNUMBER(L17)),IF(Stammdaten!$AE$30="2 - Nein",ROUND(L17*0.3,2),ROUND(I17*0.3,2)),"")</f>
        <v/>
      </c>
      <c r="O17" s="306"/>
      <c r="P17" s="281" t="str">
        <f t="shared" si="8"/>
        <v/>
      </c>
      <c r="Q17" s="312" t="str">
        <f t="shared" si="9"/>
        <v/>
      </c>
      <c r="R17" s="282" t="str">
        <f>+IF(Stammdaten!$AE$30="1 - Ja",K17,0)</f>
        <v/>
      </c>
      <c r="S17" s="283"/>
      <c r="T17" s="284" t="str">
        <f t="shared" si="10"/>
        <v/>
      </c>
      <c r="X17" s="193">
        <f t="shared" si="2"/>
        <v>0</v>
      </c>
      <c r="Y17" s="193">
        <f t="shared" si="3"/>
        <v>0</v>
      </c>
      <c r="Z17" s="193">
        <f t="shared" si="4"/>
        <v>0</v>
      </c>
      <c r="AA17" s="193">
        <f t="shared" si="5"/>
        <v>0</v>
      </c>
      <c r="AB17" s="193">
        <f t="shared" si="6"/>
        <v>0</v>
      </c>
      <c r="AC17" s="193"/>
      <c r="AD17" s="193">
        <f t="shared" si="11"/>
        <v>0</v>
      </c>
      <c r="AE17" s="193">
        <f t="shared" si="12"/>
        <v>5</v>
      </c>
      <c r="AF17" s="193">
        <f t="shared" si="13"/>
        <v>0</v>
      </c>
      <c r="AG17" s="193">
        <f t="shared" si="14"/>
        <v>0</v>
      </c>
    </row>
    <row r="18" spans="2:33" x14ac:dyDescent="0.25">
      <c r="B18" s="272"/>
      <c r="C18" s="286" t="str">
        <f t="shared" si="15"/>
        <v/>
      </c>
      <c r="D18" s="274"/>
      <c r="E18" s="288" t="str">
        <f>IF(Stammdaten!$AE$29="2 - Vereinbarte Entgelte",IF(ISNUMBER(D18),IF(YEAR(D18)&lt;Stammdaten!$AE$28,1,IF(YEAR(D18)&gt;Stammdaten!$AE$28,12,MONTH(D18))),""),"")</f>
        <v/>
      </c>
      <c r="F18" s="274"/>
      <c r="G18" s="288" t="str">
        <f>IF(Stammdaten!$AE$29="1 - Vereinnahmte Entgelte",IF(ISNUMBER(F18),IF(YEAR(F18)&lt;Stammdaten!$AE$28,1,IF(YEAR(F18)&gt;Stammdaten!$AE$28,12,MONTH(F18))),""),"")</f>
        <v/>
      </c>
      <c r="H18" s="276"/>
      <c r="I18" s="277"/>
      <c r="J18" s="278"/>
      <c r="K18" s="292" t="str">
        <f t="shared" si="1"/>
        <v/>
      </c>
      <c r="L18" s="293" t="str">
        <f t="shared" si="7"/>
        <v/>
      </c>
      <c r="M18" s="293" t="str">
        <f>+IF(AND(ISNUMBER(I18),ISNUMBER(K18)),IF(Stammdaten!$AE$30="2 - Nein",L18-N18,I18-N18),"")</f>
        <v/>
      </c>
      <c r="N18" s="293" t="str">
        <f>+IF(AND(ISNUMBER(J18),ISNUMBER(L18)),IF(Stammdaten!$AE$30="2 - Nein",ROUND(L18*0.3,2),ROUND(I18*0.3,2)),"")</f>
        <v/>
      </c>
      <c r="O18" s="306"/>
      <c r="P18" s="281" t="str">
        <f t="shared" si="8"/>
        <v/>
      </c>
      <c r="Q18" s="312" t="str">
        <f t="shared" si="9"/>
        <v/>
      </c>
      <c r="R18" s="282" t="str">
        <f>+IF(Stammdaten!$AE$30="1 - Ja",K18,0)</f>
        <v/>
      </c>
      <c r="S18" s="283"/>
      <c r="T18" s="284" t="str">
        <f t="shared" si="10"/>
        <v/>
      </c>
      <c r="X18" s="193">
        <f t="shared" si="2"/>
        <v>0</v>
      </c>
      <c r="Y18" s="193">
        <f t="shared" si="3"/>
        <v>0</v>
      </c>
      <c r="Z18" s="193">
        <f t="shared" si="4"/>
        <v>0</v>
      </c>
      <c r="AA18" s="193">
        <f t="shared" si="5"/>
        <v>0</v>
      </c>
      <c r="AB18" s="193">
        <f t="shared" si="6"/>
        <v>0</v>
      </c>
      <c r="AC18" s="193"/>
      <c r="AD18" s="193">
        <f t="shared" si="11"/>
        <v>0</v>
      </c>
      <c r="AE18" s="193">
        <f t="shared" si="12"/>
        <v>5</v>
      </c>
      <c r="AF18" s="193">
        <f t="shared" si="13"/>
        <v>0</v>
      </c>
      <c r="AG18" s="193">
        <f t="shared" si="14"/>
        <v>0</v>
      </c>
    </row>
    <row r="19" spans="2:33" x14ac:dyDescent="0.25">
      <c r="B19" s="272"/>
      <c r="C19" s="286" t="str">
        <f t="shared" si="15"/>
        <v/>
      </c>
      <c r="D19" s="274"/>
      <c r="E19" s="288" t="str">
        <f>IF(Stammdaten!$AE$29="2 - Vereinbarte Entgelte",IF(ISNUMBER(D19),IF(YEAR(D19)&lt;Stammdaten!$AE$28,1,IF(YEAR(D19)&gt;Stammdaten!$AE$28,12,MONTH(D19))),""),"")</f>
        <v/>
      </c>
      <c r="F19" s="274"/>
      <c r="G19" s="288" t="str">
        <f>IF(Stammdaten!$AE$29="1 - Vereinnahmte Entgelte",IF(ISNUMBER(F19),IF(YEAR(F19)&lt;Stammdaten!$AE$28,1,IF(YEAR(F19)&gt;Stammdaten!$AE$28,12,MONTH(F19))),""),"")</f>
        <v/>
      </c>
      <c r="H19" s="276"/>
      <c r="I19" s="277"/>
      <c r="J19" s="278"/>
      <c r="K19" s="292" t="str">
        <f t="shared" si="1"/>
        <v/>
      </c>
      <c r="L19" s="293" t="str">
        <f t="shared" si="7"/>
        <v/>
      </c>
      <c r="M19" s="293" t="str">
        <f>+IF(AND(ISNUMBER(I19),ISNUMBER(K19)),IF(Stammdaten!$AE$30="2 - Nein",L19-N19,I19-N19),"")</f>
        <v/>
      </c>
      <c r="N19" s="293" t="str">
        <f>+IF(AND(ISNUMBER(J19),ISNUMBER(L19)),IF(Stammdaten!$AE$30="2 - Nein",ROUND(L19*0.3,2),ROUND(I19*0.3,2)),"")</f>
        <v/>
      </c>
      <c r="O19" s="306"/>
      <c r="P19" s="281" t="str">
        <f t="shared" si="8"/>
        <v/>
      </c>
      <c r="Q19" s="312" t="str">
        <f t="shared" si="9"/>
        <v/>
      </c>
      <c r="R19" s="282" t="str">
        <f>+IF(Stammdaten!$AE$30="1 - Ja",K19,0)</f>
        <v/>
      </c>
      <c r="S19" s="283"/>
      <c r="T19" s="284" t="str">
        <f t="shared" si="10"/>
        <v/>
      </c>
      <c r="X19" s="193">
        <f t="shared" si="2"/>
        <v>0</v>
      </c>
      <c r="Y19" s="193">
        <f t="shared" si="3"/>
        <v>0</v>
      </c>
      <c r="Z19" s="193">
        <f t="shared" si="4"/>
        <v>0</v>
      </c>
      <c r="AA19" s="193">
        <f t="shared" si="5"/>
        <v>0</v>
      </c>
      <c r="AB19" s="193">
        <f t="shared" si="6"/>
        <v>0</v>
      </c>
      <c r="AC19" s="193"/>
      <c r="AD19" s="193">
        <f t="shared" si="11"/>
        <v>0</v>
      </c>
      <c r="AE19" s="193">
        <f t="shared" si="12"/>
        <v>5</v>
      </c>
      <c r="AF19" s="193">
        <f t="shared" si="13"/>
        <v>0</v>
      </c>
      <c r="AG19" s="193">
        <f t="shared" si="14"/>
        <v>0</v>
      </c>
    </row>
    <row r="20" spans="2:33" x14ac:dyDescent="0.25">
      <c r="B20" s="272"/>
      <c r="C20" s="286" t="str">
        <f t="shared" si="15"/>
        <v/>
      </c>
      <c r="D20" s="274"/>
      <c r="E20" s="288" t="str">
        <f>IF(Stammdaten!$AE$29="2 - Vereinbarte Entgelte",IF(ISNUMBER(D20),IF(YEAR(D20)&lt;Stammdaten!$AE$28,1,IF(YEAR(D20)&gt;Stammdaten!$AE$28,12,MONTH(D20))),""),"")</f>
        <v/>
      </c>
      <c r="F20" s="274"/>
      <c r="G20" s="288" t="str">
        <f>IF(Stammdaten!$AE$29="1 - Vereinnahmte Entgelte",IF(ISNUMBER(F20),IF(YEAR(F20)&lt;Stammdaten!$AE$28,1,IF(YEAR(F20)&gt;Stammdaten!$AE$28,12,MONTH(F20))),""),"")</f>
        <v/>
      </c>
      <c r="H20" s="276"/>
      <c r="I20" s="277"/>
      <c r="J20" s="278"/>
      <c r="K20" s="292" t="str">
        <f t="shared" si="1"/>
        <v/>
      </c>
      <c r="L20" s="293" t="str">
        <f t="shared" si="7"/>
        <v/>
      </c>
      <c r="M20" s="293" t="str">
        <f>+IF(AND(ISNUMBER(I20),ISNUMBER(K20)),IF(Stammdaten!$AE$30="2 - Nein",L20-N20,I20-N20),"")</f>
        <v/>
      </c>
      <c r="N20" s="293" t="str">
        <f>+IF(AND(ISNUMBER(J20),ISNUMBER(L20)),IF(Stammdaten!$AE$30="2 - Nein",ROUND(L20*0.3,2),ROUND(I20*0.3,2)),"")</f>
        <v/>
      </c>
      <c r="O20" s="306"/>
      <c r="P20" s="281" t="str">
        <f t="shared" si="8"/>
        <v/>
      </c>
      <c r="Q20" s="312" t="str">
        <f t="shared" si="9"/>
        <v/>
      </c>
      <c r="R20" s="282" t="str">
        <f>+IF(Stammdaten!$AE$30="1 - Ja",K20,0)</f>
        <v/>
      </c>
      <c r="S20" s="283"/>
      <c r="T20" s="284" t="str">
        <f t="shared" si="10"/>
        <v/>
      </c>
      <c r="X20" s="193">
        <f t="shared" si="2"/>
        <v>0</v>
      </c>
      <c r="Y20" s="193">
        <f t="shared" si="3"/>
        <v>0</v>
      </c>
      <c r="Z20" s="193">
        <f t="shared" si="4"/>
        <v>0</v>
      </c>
      <c r="AA20" s="193">
        <f t="shared" si="5"/>
        <v>0</v>
      </c>
      <c r="AB20" s="193">
        <f t="shared" si="6"/>
        <v>0</v>
      </c>
      <c r="AC20" s="193"/>
      <c r="AD20" s="193">
        <f t="shared" si="11"/>
        <v>0</v>
      </c>
      <c r="AE20" s="193">
        <f t="shared" si="12"/>
        <v>5</v>
      </c>
      <c r="AF20" s="193">
        <f t="shared" si="13"/>
        <v>0</v>
      </c>
      <c r="AG20" s="193">
        <f t="shared" si="14"/>
        <v>0</v>
      </c>
    </row>
    <row r="21" spans="2:33" x14ac:dyDescent="0.25">
      <c r="B21" s="272"/>
      <c r="C21" s="286" t="str">
        <f t="shared" si="15"/>
        <v/>
      </c>
      <c r="D21" s="274"/>
      <c r="E21" s="288" t="str">
        <f>IF(Stammdaten!$AE$29="2 - Vereinbarte Entgelte",IF(ISNUMBER(D21),IF(YEAR(D21)&lt;Stammdaten!$AE$28,1,IF(YEAR(D21)&gt;Stammdaten!$AE$28,12,MONTH(D21))),""),"")</f>
        <v/>
      </c>
      <c r="F21" s="274"/>
      <c r="G21" s="288" t="str">
        <f>IF(Stammdaten!$AE$29="1 - Vereinnahmte Entgelte",IF(ISNUMBER(F21),IF(YEAR(F21)&lt;Stammdaten!$AE$28,1,IF(YEAR(F21)&gt;Stammdaten!$AE$28,12,MONTH(F21))),""),"")</f>
        <v/>
      </c>
      <c r="H21" s="276"/>
      <c r="I21" s="277"/>
      <c r="J21" s="278"/>
      <c r="K21" s="292" t="str">
        <f t="shared" si="1"/>
        <v/>
      </c>
      <c r="L21" s="293" t="str">
        <f t="shared" si="7"/>
        <v/>
      </c>
      <c r="M21" s="293" t="str">
        <f>+IF(AND(ISNUMBER(I21),ISNUMBER(K21)),IF(Stammdaten!$AE$30="2 - Nein",L21-N21,I21-N21),"")</f>
        <v/>
      </c>
      <c r="N21" s="293" t="str">
        <f>+IF(AND(ISNUMBER(J21),ISNUMBER(L21)),IF(Stammdaten!$AE$30="2 - Nein",ROUND(L21*0.3,2),ROUND(I21*0.3,2)),"")</f>
        <v/>
      </c>
      <c r="O21" s="306"/>
      <c r="P21" s="281" t="str">
        <f t="shared" si="8"/>
        <v/>
      </c>
      <c r="Q21" s="312" t="str">
        <f t="shared" si="9"/>
        <v/>
      </c>
      <c r="R21" s="282" t="str">
        <f>+IF(Stammdaten!$AE$30="1 - Ja",K21,0)</f>
        <v/>
      </c>
      <c r="S21" s="283"/>
      <c r="T21" s="284" t="str">
        <f t="shared" si="10"/>
        <v/>
      </c>
      <c r="X21" s="193">
        <f t="shared" si="2"/>
        <v>0</v>
      </c>
      <c r="Y21" s="193">
        <f t="shared" si="3"/>
        <v>0</v>
      </c>
      <c r="Z21" s="193">
        <f t="shared" si="4"/>
        <v>0</v>
      </c>
      <c r="AA21" s="193">
        <f t="shared" si="5"/>
        <v>0</v>
      </c>
      <c r="AB21" s="193">
        <f t="shared" si="6"/>
        <v>0</v>
      </c>
      <c r="AC21" s="193"/>
      <c r="AD21" s="193">
        <f t="shared" si="11"/>
        <v>0</v>
      </c>
      <c r="AE21" s="193">
        <f t="shared" si="12"/>
        <v>5</v>
      </c>
      <c r="AF21" s="193">
        <f t="shared" si="13"/>
        <v>0</v>
      </c>
      <c r="AG21" s="193">
        <f t="shared" si="14"/>
        <v>0</v>
      </c>
    </row>
    <row r="22" spans="2:33" x14ac:dyDescent="0.25">
      <c r="B22" s="272"/>
      <c r="C22" s="286" t="str">
        <f t="shared" si="15"/>
        <v/>
      </c>
      <c r="D22" s="274"/>
      <c r="E22" s="288" t="str">
        <f>IF(Stammdaten!$AE$29="2 - Vereinbarte Entgelte",IF(ISNUMBER(D22),IF(YEAR(D22)&lt;Stammdaten!$AE$28,1,IF(YEAR(D22)&gt;Stammdaten!$AE$28,12,MONTH(D22))),""),"")</f>
        <v/>
      </c>
      <c r="F22" s="274"/>
      <c r="G22" s="288" t="str">
        <f>IF(Stammdaten!$AE$29="1 - Vereinnahmte Entgelte",IF(ISNUMBER(F22),IF(YEAR(F22)&lt;Stammdaten!$AE$28,1,IF(YEAR(F22)&gt;Stammdaten!$AE$28,12,MONTH(F22))),""),"")</f>
        <v/>
      </c>
      <c r="H22" s="276"/>
      <c r="I22" s="277"/>
      <c r="J22" s="278"/>
      <c r="K22" s="292" t="str">
        <f t="shared" si="1"/>
        <v/>
      </c>
      <c r="L22" s="293" t="str">
        <f t="shared" si="7"/>
        <v/>
      </c>
      <c r="M22" s="293" t="str">
        <f>+IF(AND(ISNUMBER(I22),ISNUMBER(K22)),IF(Stammdaten!$AE$30="2 - Nein",L22-N22,I22-N22),"")</f>
        <v/>
      </c>
      <c r="N22" s="293" t="str">
        <f>+IF(AND(ISNUMBER(J22),ISNUMBER(L22)),IF(Stammdaten!$AE$30="2 - Nein",ROUND(L22*0.3,2),ROUND(I22*0.3,2)),"")</f>
        <v/>
      </c>
      <c r="O22" s="306"/>
      <c r="P22" s="281" t="str">
        <f t="shared" si="8"/>
        <v/>
      </c>
      <c r="Q22" s="312" t="str">
        <f t="shared" si="9"/>
        <v/>
      </c>
      <c r="R22" s="282" t="str">
        <f>+IF(Stammdaten!$AE$30="1 - Ja",K22,0)</f>
        <v/>
      </c>
      <c r="S22" s="283"/>
      <c r="T22" s="284" t="str">
        <f t="shared" si="10"/>
        <v/>
      </c>
      <c r="X22" s="193">
        <f t="shared" si="2"/>
        <v>0</v>
      </c>
      <c r="Y22" s="193">
        <f t="shared" si="3"/>
        <v>0</v>
      </c>
      <c r="Z22" s="193">
        <f t="shared" si="4"/>
        <v>0</v>
      </c>
      <c r="AA22" s="193">
        <f t="shared" si="5"/>
        <v>0</v>
      </c>
      <c r="AB22" s="193">
        <f t="shared" si="6"/>
        <v>0</v>
      </c>
      <c r="AC22" s="193"/>
      <c r="AD22" s="193">
        <f t="shared" si="11"/>
        <v>0</v>
      </c>
      <c r="AE22" s="193">
        <f t="shared" si="12"/>
        <v>5</v>
      </c>
      <c r="AF22" s="193">
        <f t="shared" si="13"/>
        <v>0</v>
      </c>
      <c r="AG22" s="193">
        <f t="shared" si="14"/>
        <v>0</v>
      </c>
    </row>
    <row r="23" spans="2:33" x14ac:dyDescent="0.25">
      <c r="B23" s="272"/>
      <c r="C23" s="286" t="str">
        <f t="shared" si="15"/>
        <v/>
      </c>
      <c r="D23" s="274"/>
      <c r="E23" s="288" t="str">
        <f>IF(Stammdaten!$AE$29="2 - Vereinbarte Entgelte",IF(ISNUMBER(D23),IF(YEAR(D23)&lt;Stammdaten!$AE$28,1,IF(YEAR(D23)&gt;Stammdaten!$AE$28,12,MONTH(D23))),""),"")</f>
        <v/>
      </c>
      <c r="F23" s="274"/>
      <c r="G23" s="288" t="str">
        <f>IF(Stammdaten!$AE$29="1 - Vereinnahmte Entgelte",IF(ISNUMBER(F23),IF(YEAR(F23)&lt;Stammdaten!$AE$28,1,IF(YEAR(F23)&gt;Stammdaten!$AE$28,12,MONTH(F23))),""),"")</f>
        <v/>
      </c>
      <c r="H23" s="276"/>
      <c r="I23" s="277"/>
      <c r="J23" s="278"/>
      <c r="K23" s="292" t="str">
        <f t="shared" si="1"/>
        <v/>
      </c>
      <c r="L23" s="293" t="str">
        <f t="shared" si="7"/>
        <v/>
      </c>
      <c r="M23" s="293" t="str">
        <f>+IF(AND(ISNUMBER(I23),ISNUMBER(K23)),IF(Stammdaten!$AE$30="2 - Nein",L23-N23,I23-N23),"")</f>
        <v/>
      </c>
      <c r="N23" s="293" t="str">
        <f>+IF(AND(ISNUMBER(J23),ISNUMBER(L23)),IF(Stammdaten!$AE$30="2 - Nein",ROUND(L23*0.3,2),ROUND(I23*0.3,2)),"")</f>
        <v/>
      </c>
      <c r="O23" s="306"/>
      <c r="P23" s="281" t="str">
        <f t="shared" si="8"/>
        <v/>
      </c>
      <c r="Q23" s="312" t="str">
        <f t="shared" si="9"/>
        <v/>
      </c>
      <c r="R23" s="282" t="str">
        <f>+IF(Stammdaten!$AE$30="1 - Ja",K23,0)</f>
        <v/>
      </c>
      <c r="S23" s="283"/>
      <c r="T23" s="284" t="str">
        <f t="shared" si="10"/>
        <v/>
      </c>
      <c r="X23" s="193">
        <f t="shared" si="2"/>
        <v>0</v>
      </c>
      <c r="Y23" s="193">
        <f t="shared" si="3"/>
        <v>0</v>
      </c>
      <c r="Z23" s="193">
        <f t="shared" si="4"/>
        <v>0</v>
      </c>
      <c r="AA23" s="193">
        <f t="shared" si="5"/>
        <v>0</v>
      </c>
      <c r="AB23" s="193">
        <f t="shared" si="6"/>
        <v>0</v>
      </c>
      <c r="AC23" s="193"/>
      <c r="AD23" s="193">
        <f t="shared" si="11"/>
        <v>0</v>
      </c>
      <c r="AE23" s="193">
        <f t="shared" si="12"/>
        <v>5</v>
      </c>
      <c r="AF23" s="193">
        <f t="shared" si="13"/>
        <v>0</v>
      </c>
      <c r="AG23" s="193">
        <f t="shared" si="14"/>
        <v>0</v>
      </c>
    </row>
    <row r="24" spans="2:33" x14ac:dyDescent="0.25">
      <c r="B24" s="272"/>
      <c r="C24" s="286" t="str">
        <f t="shared" si="15"/>
        <v/>
      </c>
      <c r="D24" s="274"/>
      <c r="E24" s="288" t="str">
        <f>IF(Stammdaten!$AE$29="2 - Vereinbarte Entgelte",IF(ISNUMBER(D24),IF(YEAR(D24)&lt;Stammdaten!$AE$28,1,IF(YEAR(D24)&gt;Stammdaten!$AE$28,12,MONTH(D24))),""),"")</f>
        <v/>
      </c>
      <c r="F24" s="274"/>
      <c r="G24" s="288" t="str">
        <f>IF(Stammdaten!$AE$29="1 - Vereinnahmte Entgelte",IF(ISNUMBER(F24),IF(YEAR(F24)&lt;Stammdaten!$AE$28,1,IF(YEAR(F24)&gt;Stammdaten!$AE$28,12,MONTH(F24))),""),"")</f>
        <v/>
      </c>
      <c r="H24" s="276"/>
      <c r="I24" s="277"/>
      <c r="J24" s="278"/>
      <c r="K24" s="292" t="str">
        <f t="shared" si="1"/>
        <v/>
      </c>
      <c r="L24" s="293" t="str">
        <f t="shared" si="7"/>
        <v/>
      </c>
      <c r="M24" s="293" t="str">
        <f>+IF(AND(ISNUMBER(I24),ISNUMBER(K24)),IF(Stammdaten!$AE$30="2 - Nein",L24-N24,I24-N24),"")</f>
        <v/>
      </c>
      <c r="N24" s="293" t="str">
        <f>+IF(AND(ISNUMBER(J24),ISNUMBER(L24)),IF(Stammdaten!$AE$30="2 - Nein",ROUND(L24*0.3,2),ROUND(I24*0.3,2)),"")</f>
        <v/>
      </c>
      <c r="O24" s="306"/>
      <c r="P24" s="281" t="str">
        <f t="shared" si="8"/>
        <v/>
      </c>
      <c r="Q24" s="312" t="str">
        <f t="shared" si="9"/>
        <v/>
      </c>
      <c r="R24" s="282" t="str">
        <f>+IF(Stammdaten!$AE$30="1 - Ja",K24,0)</f>
        <v/>
      </c>
      <c r="S24" s="283"/>
      <c r="T24" s="284" t="str">
        <f t="shared" si="10"/>
        <v/>
      </c>
      <c r="X24" s="193">
        <f t="shared" si="2"/>
        <v>0</v>
      </c>
      <c r="Y24" s="193">
        <f t="shared" si="3"/>
        <v>0</v>
      </c>
      <c r="Z24" s="193">
        <f t="shared" si="4"/>
        <v>0</v>
      </c>
      <c r="AA24" s="193">
        <f t="shared" si="5"/>
        <v>0</v>
      </c>
      <c r="AB24" s="193">
        <f t="shared" si="6"/>
        <v>0</v>
      </c>
      <c r="AC24" s="193"/>
      <c r="AD24" s="193">
        <f t="shared" si="11"/>
        <v>0</v>
      </c>
      <c r="AE24" s="193">
        <f t="shared" si="12"/>
        <v>5</v>
      </c>
      <c r="AF24" s="193">
        <f t="shared" si="13"/>
        <v>0</v>
      </c>
      <c r="AG24" s="193">
        <f t="shared" si="14"/>
        <v>0</v>
      </c>
    </row>
    <row r="25" spans="2:33" x14ac:dyDescent="0.25">
      <c r="B25" s="272"/>
      <c r="C25" s="286" t="str">
        <f t="shared" si="15"/>
        <v/>
      </c>
      <c r="D25" s="274"/>
      <c r="E25" s="288" t="str">
        <f>IF(Stammdaten!$AE$29="2 - Vereinbarte Entgelte",IF(ISNUMBER(D25),IF(YEAR(D25)&lt;Stammdaten!$AE$28,1,IF(YEAR(D25)&gt;Stammdaten!$AE$28,12,MONTH(D25))),""),"")</f>
        <v/>
      </c>
      <c r="F25" s="274"/>
      <c r="G25" s="288" t="str">
        <f>IF(Stammdaten!$AE$29="1 - Vereinnahmte Entgelte",IF(ISNUMBER(F25),IF(YEAR(F25)&lt;Stammdaten!$AE$28,1,IF(YEAR(F25)&gt;Stammdaten!$AE$28,12,MONTH(F25))),""),"")</f>
        <v/>
      </c>
      <c r="H25" s="276"/>
      <c r="I25" s="277"/>
      <c r="J25" s="278"/>
      <c r="K25" s="292" t="str">
        <f t="shared" si="1"/>
        <v/>
      </c>
      <c r="L25" s="293" t="str">
        <f t="shared" si="7"/>
        <v/>
      </c>
      <c r="M25" s="293" t="str">
        <f>+IF(AND(ISNUMBER(I25),ISNUMBER(K25)),IF(Stammdaten!$AE$30="2 - Nein",L25-N25,I25-N25),"")</f>
        <v/>
      </c>
      <c r="N25" s="293" t="str">
        <f>+IF(AND(ISNUMBER(J25),ISNUMBER(L25)),IF(Stammdaten!$AE$30="2 - Nein",ROUND(L25*0.3,2),ROUND(I25*0.3,2)),"")</f>
        <v/>
      </c>
      <c r="O25" s="306"/>
      <c r="P25" s="281" t="str">
        <f t="shared" si="8"/>
        <v/>
      </c>
      <c r="Q25" s="312" t="str">
        <f t="shared" si="9"/>
        <v/>
      </c>
      <c r="R25" s="282" t="str">
        <f>+IF(Stammdaten!$AE$30="1 - Ja",K25,0)</f>
        <v/>
      </c>
      <c r="S25" s="283"/>
      <c r="T25" s="284" t="str">
        <f t="shared" si="10"/>
        <v/>
      </c>
      <c r="X25" s="193">
        <f t="shared" si="2"/>
        <v>0</v>
      </c>
      <c r="Y25" s="193">
        <f t="shared" si="3"/>
        <v>0</v>
      </c>
      <c r="Z25" s="193">
        <f t="shared" si="4"/>
        <v>0</v>
      </c>
      <c r="AA25" s="193">
        <f t="shared" si="5"/>
        <v>0</v>
      </c>
      <c r="AB25" s="193">
        <f t="shared" si="6"/>
        <v>0</v>
      </c>
      <c r="AC25" s="193"/>
      <c r="AD25" s="193">
        <f t="shared" si="11"/>
        <v>0</v>
      </c>
      <c r="AE25" s="193">
        <f t="shared" si="12"/>
        <v>5</v>
      </c>
      <c r="AF25" s="193">
        <f t="shared" si="13"/>
        <v>0</v>
      </c>
      <c r="AG25" s="193">
        <f t="shared" si="14"/>
        <v>0</v>
      </c>
    </row>
    <row r="26" spans="2:33" x14ac:dyDescent="0.25">
      <c r="B26" s="272"/>
      <c r="C26" s="286" t="str">
        <f t="shared" si="15"/>
        <v/>
      </c>
      <c r="D26" s="274"/>
      <c r="E26" s="288" t="str">
        <f>IF(Stammdaten!$AE$29="2 - Vereinbarte Entgelte",IF(ISNUMBER(D26),IF(YEAR(D26)&lt;Stammdaten!$AE$28,1,IF(YEAR(D26)&gt;Stammdaten!$AE$28,12,MONTH(D26))),""),"")</f>
        <v/>
      </c>
      <c r="F26" s="274"/>
      <c r="G26" s="288" t="str">
        <f>IF(Stammdaten!$AE$29="1 - Vereinnahmte Entgelte",IF(ISNUMBER(F26),IF(YEAR(F26)&lt;Stammdaten!$AE$28,1,IF(YEAR(F26)&gt;Stammdaten!$AE$28,12,MONTH(F26))),""),"")</f>
        <v/>
      </c>
      <c r="H26" s="276"/>
      <c r="I26" s="277"/>
      <c r="J26" s="278"/>
      <c r="K26" s="292" t="str">
        <f t="shared" si="1"/>
        <v/>
      </c>
      <c r="L26" s="293" t="str">
        <f t="shared" si="7"/>
        <v/>
      </c>
      <c r="M26" s="293" t="str">
        <f>+IF(AND(ISNUMBER(I26),ISNUMBER(K26)),IF(Stammdaten!$AE$30="2 - Nein",L26-N26,I26-N26),"")</f>
        <v/>
      </c>
      <c r="N26" s="293" t="str">
        <f>+IF(AND(ISNUMBER(J26),ISNUMBER(L26)),IF(Stammdaten!$AE$30="2 - Nein",ROUND(L26*0.3,2),ROUND(I26*0.3,2)),"")</f>
        <v/>
      </c>
      <c r="O26" s="306"/>
      <c r="P26" s="281" t="str">
        <f t="shared" si="8"/>
        <v/>
      </c>
      <c r="Q26" s="312" t="str">
        <f t="shared" si="9"/>
        <v/>
      </c>
      <c r="R26" s="282" t="str">
        <f>+IF(Stammdaten!$AE$30="1 - Ja",K26,0)</f>
        <v/>
      </c>
      <c r="S26" s="283"/>
      <c r="T26" s="284" t="str">
        <f t="shared" si="10"/>
        <v/>
      </c>
      <c r="X26" s="193">
        <f t="shared" si="2"/>
        <v>0</v>
      </c>
      <c r="Y26" s="193">
        <f t="shared" si="3"/>
        <v>0</v>
      </c>
      <c r="Z26" s="193">
        <f t="shared" si="4"/>
        <v>0</v>
      </c>
      <c r="AA26" s="193">
        <f t="shared" si="5"/>
        <v>0</v>
      </c>
      <c r="AB26" s="193">
        <f t="shared" si="6"/>
        <v>0</v>
      </c>
      <c r="AC26" s="193"/>
      <c r="AD26" s="193">
        <f t="shared" si="11"/>
        <v>0</v>
      </c>
      <c r="AE26" s="193">
        <f t="shared" si="12"/>
        <v>5</v>
      </c>
      <c r="AF26" s="193">
        <f t="shared" si="13"/>
        <v>0</v>
      </c>
      <c r="AG26" s="193">
        <f t="shared" si="14"/>
        <v>0</v>
      </c>
    </row>
    <row r="27" spans="2:33" x14ac:dyDescent="0.25">
      <c r="B27" s="272"/>
      <c r="C27" s="286" t="str">
        <f t="shared" si="15"/>
        <v/>
      </c>
      <c r="D27" s="274"/>
      <c r="E27" s="288" t="str">
        <f>IF(Stammdaten!$AE$29="2 - Vereinbarte Entgelte",IF(ISNUMBER(D27),IF(YEAR(D27)&lt;Stammdaten!$AE$28,1,IF(YEAR(D27)&gt;Stammdaten!$AE$28,12,MONTH(D27))),""),"")</f>
        <v/>
      </c>
      <c r="F27" s="274"/>
      <c r="G27" s="288" t="str">
        <f>IF(Stammdaten!$AE$29="1 - Vereinnahmte Entgelte",IF(ISNUMBER(F27),IF(YEAR(F27)&lt;Stammdaten!$AE$28,1,IF(YEAR(F27)&gt;Stammdaten!$AE$28,12,MONTH(F27))),""),"")</f>
        <v/>
      </c>
      <c r="H27" s="276"/>
      <c r="I27" s="277"/>
      <c r="J27" s="278"/>
      <c r="K27" s="292" t="str">
        <f t="shared" si="1"/>
        <v/>
      </c>
      <c r="L27" s="293" t="str">
        <f t="shared" si="7"/>
        <v/>
      </c>
      <c r="M27" s="293" t="str">
        <f>+IF(AND(ISNUMBER(I27),ISNUMBER(K27)),IF(Stammdaten!$AE$30="2 - Nein",L27-N27,I27-N27),"")</f>
        <v/>
      </c>
      <c r="N27" s="293" t="str">
        <f>+IF(AND(ISNUMBER(J27),ISNUMBER(L27)),IF(Stammdaten!$AE$30="2 - Nein",ROUND(L27*0.3,2),ROUND(I27*0.3,2)),"")</f>
        <v/>
      </c>
      <c r="O27" s="306"/>
      <c r="P27" s="281" t="str">
        <f t="shared" si="8"/>
        <v/>
      </c>
      <c r="Q27" s="312" t="str">
        <f t="shared" si="9"/>
        <v/>
      </c>
      <c r="R27" s="282" t="str">
        <f>+IF(Stammdaten!$AE$30="1 - Ja",K27,0)</f>
        <v/>
      </c>
      <c r="S27" s="283"/>
      <c r="T27" s="284" t="str">
        <f t="shared" si="10"/>
        <v/>
      </c>
      <c r="X27" s="193">
        <f t="shared" si="2"/>
        <v>0</v>
      </c>
      <c r="Y27" s="193">
        <f t="shared" si="3"/>
        <v>0</v>
      </c>
      <c r="Z27" s="193">
        <f t="shared" si="4"/>
        <v>0</v>
      </c>
      <c r="AA27" s="193">
        <f t="shared" si="5"/>
        <v>0</v>
      </c>
      <c r="AB27" s="193">
        <f t="shared" si="6"/>
        <v>0</v>
      </c>
      <c r="AC27" s="193"/>
      <c r="AD27" s="193">
        <f t="shared" si="11"/>
        <v>0</v>
      </c>
      <c r="AE27" s="193">
        <f t="shared" si="12"/>
        <v>5</v>
      </c>
      <c r="AF27" s="193">
        <f t="shared" si="13"/>
        <v>0</v>
      </c>
      <c r="AG27" s="193">
        <f t="shared" si="14"/>
        <v>0</v>
      </c>
    </row>
    <row r="28" spans="2:33" x14ac:dyDescent="0.25">
      <c r="B28" s="272"/>
      <c r="C28" s="286" t="str">
        <f t="shared" si="15"/>
        <v/>
      </c>
      <c r="D28" s="274"/>
      <c r="E28" s="288" t="str">
        <f>IF(Stammdaten!$AE$29="2 - Vereinbarte Entgelte",IF(ISNUMBER(D28),IF(YEAR(D28)&lt;Stammdaten!$AE$28,1,IF(YEAR(D28)&gt;Stammdaten!$AE$28,12,MONTH(D28))),""),"")</f>
        <v/>
      </c>
      <c r="F28" s="274"/>
      <c r="G28" s="288" t="str">
        <f>IF(Stammdaten!$AE$29="1 - Vereinnahmte Entgelte",IF(ISNUMBER(F28),IF(YEAR(F28)&lt;Stammdaten!$AE$28,1,IF(YEAR(F28)&gt;Stammdaten!$AE$28,12,MONTH(F28))),""),"")</f>
        <v/>
      </c>
      <c r="H28" s="276"/>
      <c r="I28" s="277"/>
      <c r="J28" s="278"/>
      <c r="K28" s="292" t="str">
        <f t="shared" si="1"/>
        <v/>
      </c>
      <c r="L28" s="293" t="str">
        <f t="shared" si="7"/>
        <v/>
      </c>
      <c r="M28" s="293" t="str">
        <f>+IF(AND(ISNUMBER(I28),ISNUMBER(K28)),IF(Stammdaten!$AE$30="2 - Nein",L28-N28,I28-N28),"")</f>
        <v/>
      </c>
      <c r="N28" s="293" t="str">
        <f>+IF(AND(ISNUMBER(J28),ISNUMBER(L28)),IF(Stammdaten!$AE$30="2 - Nein",ROUND(L28*0.3,2),ROUND(I28*0.3,2)),"")</f>
        <v/>
      </c>
      <c r="O28" s="306"/>
      <c r="P28" s="281" t="str">
        <f t="shared" si="8"/>
        <v/>
      </c>
      <c r="Q28" s="312" t="str">
        <f t="shared" si="9"/>
        <v/>
      </c>
      <c r="R28" s="282" t="str">
        <f>+IF(Stammdaten!$AE$30="1 - Ja",K28,0)</f>
        <v/>
      </c>
      <c r="S28" s="283"/>
      <c r="T28" s="284" t="str">
        <f t="shared" si="10"/>
        <v/>
      </c>
      <c r="X28" s="193">
        <f t="shared" si="2"/>
        <v>0</v>
      </c>
      <c r="Y28" s="193">
        <f t="shared" si="3"/>
        <v>0</v>
      </c>
      <c r="Z28" s="193">
        <f t="shared" si="4"/>
        <v>0</v>
      </c>
      <c r="AA28" s="193">
        <f t="shared" si="5"/>
        <v>0</v>
      </c>
      <c r="AB28" s="193">
        <f t="shared" si="6"/>
        <v>0</v>
      </c>
      <c r="AC28" s="193"/>
      <c r="AD28" s="193">
        <f t="shared" si="11"/>
        <v>0</v>
      </c>
      <c r="AE28" s="193">
        <f t="shared" si="12"/>
        <v>5</v>
      </c>
      <c r="AF28" s="193">
        <f t="shared" si="13"/>
        <v>0</v>
      </c>
      <c r="AG28" s="193">
        <f t="shared" si="14"/>
        <v>0</v>
      </c>
    </row>
    <row r="29" spans="2:33" x14ac:dyDescent="0.25">
      <c r="B29" s="272"/>
      <c r="C29" s="286" t="str">
        <f t="shared" si="15"/>
        <v/>
      </c>
      <c r="D29" s="274"/>
      <c r="E29" s="288" t="str">
        <f>IF(Stammdaten!$AE$29="2 - Vereinbarte Entgelte",IF(ISNUMBER(D29),IF(YEAR(D29)&lt;Stammdaten!$AE$28,1,IF(YEAR(D29)&gt;Stammdaten!$AE$28,12,MONTH(D29))),""),"")</f>
        <v/>
      </c>
      <c r="F29" s="274"/>
      <c r="G29" s="288" t="str">
        <f>IF(Stammdaten!$AE$29="1 - Vereinnahmte Entgelte",IF(ISNUMBER(F29),IF(YEAR(F29)&lt;Stammdaten!$AE$28,1,IF(YEAR(F29)&gt;Stammdaten!$AE$28,12,MONTH(F29))),""),"")</f>
        <v/>
      </c>
      <c r="H29" s="276"/>
      <c r="I29" s="277"/>
      <c r="J29" s="278"/>
      <c r="K29" s="292" t="str">
        <f t="shared" si="1"/>
        <v/>
      </c>
      <c r="L29" s="293" t="str">
        <f t="shared" si="7"/>
        <v/>
      </c>
      <c r="M29" s="293" t="str">
        <f>+IF(AND(ISNUMBER(I29),ISNUMBER(K29)),IF(Stammdaten!$AE$30="2 - Nein",L29-N29,I29-N29),"")</f>
        <v/>
      </c>
      <c r="N29" s="293" t="str">
        <f>+IF(AND(ISNUMBER(J29),ISNUMBER(L29)),IF(Stammdaten!$AE$30="2 - Nein",ROUND(L29*0.3,2),ROUND(I29*0.3,2)),"")</f>
        <v/>
      </c>
      <c r="O29" s="306"/>
      <c r="P29" s="281" t="str">
        <f t="shared" si="8"/>
        <v/>
      </c>
      <c r="Q29" s="312" t="str">
        <f t="shared" si="9"/>
        <v/>
      </c>
      <c r="R29" s="282" t="str">
        <f>+IF(Stammdaten!$AE$30="1 - Ja",K29,0)</f>
        <v/>
      </c>
      <c r="S29" s="283"/>
      <c r="T29" s="284" t="str">
        <f t="shared" si="10"/>
        <v/>
      </c>
      <c r="X29" s="193">
        <f t="shared" si="2"/>
        <v>0</v>
      </c>
      <c r="Y29" s="193">
        <f t="shared" si="3"/>
        <v>0</v>
      </c>
      <c r="Z29" s="193">
        <f t="shared" si="4"/>
        <v>0</v>
      </c>
      <c r="AA29" s="193">
        <f t="shared" si="5"/>
        <v>0</v>
      </c>
      <c r="AB29" s="193">
        <f t="shared" si="6"/>
        <v>0</v>
      </c>
      <c r="AC29" s="193"/>
      <c r="AD29" s="193">
        <f t="shared" si="11"/>
        <v>0</v>
      </c>
      <c r="AE29" s="193">
        <f t="shared" si="12"/>
        <v>5</v>
      </c>
      <c r="AF29" s="193">
        <f t="shared" si="13"/>
        <v>0</v>
      </c>
      <c r="AG29" s="193">
        <f t="shared" si="14"/>
        <v>0</v>
      </c>
    </row>
    <row r="30" spans="2:33" x14ac:dyDescent="0.25">
      <c r="B30" s="272"/>
      <c r="C30" s="286" t="str">
        <f t="shared" si="15"/>
        <v/>
      </c>
      <c r="D30" s="274"/>
      <c r="E30" s="288" t="str">
        <f>IF(Stammdaten!$AE$29="2 - Vereinbarte Entgelte",IF(ISNUMBER(D30),IF(YEAR(D30)&lt;Stammdaten!$AE$28,1,IF(YEAR(D30)&gt;Stammdaten!$AE$28,12,MONTH(D30))),""),"")</f>
        <v/>
      </c>
      <c r="F30" s="274"/>
      <c r="G30" s="288" t="str">
        <f>IF(Stammdaten!$AE$29="1 - Vereinnahmte Entgelte",IF(ISNUMBER(F30),IF(YEAR(F30)&lt;Stammdaten!$AE$28,1,IF(YEAR(F30)&gt;Stammdaten!$AE$28,12,MONTH(F30))),""),"")</f>
        <v/>
      </c>
      <c r="H30" s="276"/>
      <c r="I30" s="277"/>
      <c r="J30" s="278"/>
      <c r="K30" s="292" t="str">
        <f t="shared" si="1"/>
        <v/>
      </c>
      <c r="L30" s="293" t="str">
        <f t="shared" si="7"/>
        <v/>
      </c>
      <c r="M30" s="293" t="str">
        <f>+IF(AND(ISNUMBER(I30),ISNUMBER(K30)),IF(Stammdaten!$AE$30="2 - Nein",L30-N30,I30-N30),"")</f>
        <v/>
      </c>
      <c r="N30" s="293" t="str">
        <f>+IF(AND(ISNUMBER(J30),ISNUMBER(L30)),IF(Stammdaten!$AE$30="2 - Nein",ROUND(L30*0.3,2),ROUND(I30*0.3,2)),"")</f>
        <v/>
      </c>
      <c r="O30" s="306"/>
      <c r="P30" s="281" t="str">
        <f t="shared" si="8"/>
        <v/>
      </c>
      <c r="Q30" s="312" t="str">
        <f t="shared" si="9"/>
        <v/>
      </c>
      <c r="R30" s="282" t="str">
        <f>+IF(Stammdaten!$AE$30="1 - Ja",K30,0)</f>
        <v/>
      </c>
      <c r="S30" s="283"/>
      <c r="T30" s="284" t="str">
        <f t="shared" si="10"/>
        <v/>
      </c>
      <c r="X30" s="193">
        <f t="shared" si="2"/>
        <v>0</v>
      </c>
      <c r="Y30" s="193">
        <f t="shared" si="3"/>
        <v>0</v>
      </c>
      <c r="Z30" s="193">
        <f t="shared" si="4"/>
        <v>0</v>
      </c>
      <c r="AA30" s="193">
        <f t="shared" si="5"/>
        <v>0</v>
      </c>
      <c r="AB30" s="193">
        <f t="shared" si="6"/>
        <v>0</v>
      </c>
      <c r="AC30" s="193"/>
      <c r="AD30" s="193">
        <f t="shared" si="11"/>
        <v>0</v>
      </c>
      <c r="AE30" s="193">
        <f t="shared" si="12"/>
        <v>5</v>
      </c>
      <c r="AF30" s="193">
        <f t="shared" si="13"/>
        <v>0</v>
      </c>
      <c r="AG30" s="193">
        <f t="shared" si="14"/>
        <v>0</v>
      </c>
    </row>
    <row r="31" spans="2:33" x14ac:dyDescent="0.25">
      <c r="B31" s="272"/>
      <c r="C31" s="286" t="str">
        <f t="shared" si="15"/>
        <v/>
      </c>
      <c r="D31" s="274"/>
      <c r="E31" s="288" t="str">
        <f>IF(Stammdaten!$AE$29="2 - Vereinbarte Entgelte",IF(ISNUMBER(D31),IF(YEAR(D31)&lt;Stammdaten!$AE$28,1,IF(YEAR(D31)&gt;Stammdaten!$AE$28,12,MONTH(D31))),""),"")</f>
        <v/>
      </c>
      <c r="F31" s="274"/>
      <c r="G31" s="288" t="str">
        <f>IF(Stammdaten!$AE$29="1 - Vereinnahmte Entgelte",IF(ISNUMBER(F31),IF(YEAR(F31)&lt;Stammdaten!$AE$28,1,IF(YEAR(F31)&gt;Stammdaten!$AE$28,12,MONTH(F31))),""),"")</f>
        <v/>
      </c>
      <c r="H31" s="276"/>
      <c r="I31" s="277"/>
      <c r="J31" s="278"/>
      <c r="K31" s="292" t="str">
        <f t="shared" si="1"/>
        <v/>
      </c>
      <c r="L31" s="293" t="str">
        <f t="shared" si="7"/>
        <v/>
      </c>
      <c r="M31" s="293" t="str">
        <f>+IF(AND(ISNUMBER(I31),ISNUMBER(K31)),IF(Stammdaten!$AE$30="2 - Nein",L31-N31,I31-N31),"")</f>
        <v/>
      </c>
      <c r="N31" s="293" t="str">
        <f>+IF(AND(ISNUMBER(J31),ISNUMBER(L31)),IF(Stammdaten!$AE$30="2 - Nein",ROUND(L31*0.3,2),ROUND(I31*0.3,2)),"")</f>
        <v/>
      </c>
      <c r="O31" s="306"/>
      <c r="P31" s="281" t="str">
        <f t="shared" si="8"/>
        <v/>
      </c>
      <c r="Q31" s="312" t="str">
        <f t="shared" si="9"/>
        <v/>
      </c>
      <c r="R31" s="282" t="str">
        <f>+IF(Stammdaten!$AE$30="1 - Ja",K31,0)</f>
        <v/>
      </c>
      <c r="S31" s="283"/>
      <c r="T31" s="284" t="str">
        <f t="shared" si="10"/>
        <v/>
      </c>
      <c r="X31" s="193">
        <f t="shared" si="2"/>
        <v>0</v>
      </c>
      <c r="Y31" s="193">
        <f t="shared" si="3"/>
        <v>0</v>
      </c>
      <c r="Z31" s="193">
        <f t="shared" si="4"/>
        <v>0</v>
      </c>
      <c r="AA31" s="193">
        <f t="shared" si="5"/>
        <v>0</v>
      </c>
      <c r="AB31" s="193">
        <f t="shared" si="6"/>
        <v>0</v>
      </c>
      <c r="AC31" s="193"/>
      <c r="AD31" s="193">
        <f t="shared" si="11"/>
        <v>0</v>
      </c>
      <c r="AE31" s="193">
        <f t="shared" si="12"/>
        <v>5</v>
      </c>
      <c r="AF31" s="193">
        <f t="shared" si="13"/>
        <v>0</v>
      </c>
      <c r="AG31" s="193">
        <f t="shared" si="14"/>
        <v>0</v>
      </c>
    </row>
    <row r="32" spans="2:33" x14ac:dyDescent="0.25">
      <c r="B32" s="272"/>
      <c r="C32" s="286" t="str">
        <f t="shared" si="15"/>
        <v/>
      </c>
      <c r="D32" s="274"/>
      <c r="E32" s="288" t="str">
        <f>IF(Stammdaten!$AE$29="2 - Vereinbarte Entgelte",IF(ISNUMBER(D32),IF(YEAR(D32)&lt;Stammdaten!$AE$28,1,IF(YEAR(D32)&gt;Stammdaten!$AE$28,12,MONTH(D32))),""),"")</f>
        <v/>
      </c>
      <c r="F32" s="274"/>
      <c r="G32" s="288" t="str">
        <f>IF(Stammdaten!$AE$29="1 - Vereinnahmte Entgelte",IF(ISNUMBER(F32),IF(YEAR(F32)&lt;Stammdaten!$AE$28,1,IF(YEAR(F32)&gt;Stammdaten!$AE$28,12,MONTH(F32))),""),"")</f>
        <v/>
      </c>
      <c r="H32" s="276"/>
      <c r="I32" s="277"/>
      <c r="J32" s="278"/>
      <c r="K32" s="292" t="str">
        <f t="shared" si="1"/>
        <v/>
      </c>
      <c r="L32" s="293" t="str">
        <f t="shared" si="7"/>
        <v/>
      </c>
      <c r="M32" s="293" t="str">
        <f>+IF(AND(ISNUMBER(I32),ISNUMBER(K32)),IF(Stammdaten!$AE$30="2 - Nein",L32-N32,I32-N32),"")</f>
        <v/>
      </c>
      <c r="N32" s="293" t="str">
        <f>+IF(AND(ISNUMBER(J32),ISNUMBER(L32)),IF(Stammdaten!$AE$30="2 - Nein",ROUND(L32*0.3,2),ROUND(I32*0.3,2)),"")</f>
        <v/>
      </c>
      <c r="O32" s="306"/>
      <c r="P32" s="281" t="str">
        <f t="shared" si="8"/>
        <v/>
      </c>
      <c r="Q32" s="312" t="str">
        <f t="shared" si="9"/>
        <v/>
      </c>
      <c r="R32" s="282" t="str">
        <f>+IF(Stammdaten!$AE$30="1 - Ja",K32,0)</f>
        <v/>
      </c>
      <c r="S32" s="283"/>
      <c r="T32" s="284" t="str">
        <f t="shared" si="10"/>
        <v/>
      </c>
      <c r="X32" s="193">
        <f t="shared" si="2"/>
        <v>0</v>
      </c>
      <c r="Y32" s="193">
        <f t="shared" si="3"/>
        <v>0</v>
      </c>
      <c r="Z32" s="193">
        <f t="shared" si="4"/>
        <v>0</v>
      </c>
      <c r="AA32" s="193">
        <f t="shared" si="5"/>
        <v>0</v>
      </c>
      <c r="AB32" s="193">
        <f t="shared" si="6"/>
        <v>0</v>
      </c>
      <c r="AC32" s="193"/>
      <c r="AD32" s="193">
        <f t="shared" si="11"/>
        <v>0</v>
      </c>
      <c r="AE32" s="193">
        <f t="shared" si="12"/>
        <v>5</v>
      </c>
      <c r="AF32" s="193">
        <f t="shared" si="13"/>
        <v>0</v>
      </c>
      <c r="AG32" s="193">
        <f t="shared" si="14"/>
        <v>0</v>
      </c>
    </row>
    <row r="33" spans="2:33" x14ac:dyDescent="0.25">
      <c r="B33" s="272"/>
      <c r="C33" s="286" t="str">
        <f t="shared" si="15"/>
        <v/>
      </c>
      <c r="D33" s="274"/>
      <c r="E33" s="288" t="str">
        <f>IF(Stammdaten!$AE$29="2 - Vereinbarte Entgelte",IF(ISNUMBER(D33),IF(YEAR(D33)&lt;Stammdaten!$AE$28,1,IF(YEAR(D33)&gt;Stammdaten!$AE$28,12,MONTH(D33))),""),"")</f>
        <v/>
      </c>
      <c r="F33" s="274"/>
      <c r="G33" s="288" t="str">
        <f>IF(Stammdaten!$AE$29="1 - Vereinnahmte Entgelte",IF(ISNUMBER(F33),IF(YEAR(F33)&lt;Stammdaten!$AE$28,1,IF(YEAR(F33)&gt;Stammdaten!$AE$28,12,MONTH(F33))),""),"")</f>
        <v/>
      </c>
      <c r="H33" s="276"/>
      <c r="I33" s="277"/>
      <c r="J33" s="278"/>
      <c r="K33" s="292" t="str">
        <f t="shared" si="1"/>
        <v/>
      </c>
      <c r="L33" s="293" t="str">
        <f t="shared" si="7"/>
        <v/>
      </c>
      <c r="M33" s="293" t="str">
        <f>+IF(AND(ISNUMBER(I33),ISNUMBER(K33)),IF(Stammdaten!$AE$30="2 - Nein",L33-N33,I33-N33),"")</f>
        <v/>
      </c>
      <c r="N33" s="293" t="str">
        <f>+IF(AND(ISNUMBER(J33),ISNUMBER(L33)),IF(Stammdaten!$AE$30="2 - Nein",ROUND(L33*0.3,2),ROUND(I33*0.3,2)),"")</f>
        <v/>
      </c>
      <c r="O33" s="306"/>
      <c r="P33" s="281" t="str">
        <f t="shared" si="8"/>
        <v/>
      </c>
      <c r="Q33" s="312" t="str">
        <f t="shared" si="9"/>
        <v/>
      </c>
      <c r="R33" s="282" t="str">
        <f>+IF(Stammdaten!$AE$30="1 - Ja",K33,0)</f>
        <v/>
      </c>
      <c r="S33" s="283"/>
      <c r="T33" s="284" t="str">
        <f t="shared" si="10"/>
        <v/>
      </c>
      <c r="X33" s="193">
        <f t="shared" si="2"/>
        <v>0</v>
      </c>
      <c r="Y33" s="193">
        <f t="shared" si="3"/>
        <v>0</v>
      </c>
      <c r="Z33" s="193">
        <f t="shared" si="4"/>
        <v>0</v>
      </c>
      <c r="AA33" s="193">
        <f t="shared" si="5"/>
        <v>0</v>
      </c>
      <c r="AB33" s="193">
        <f t="shared" si="6"/>
        <v>0</v>
      </c>
      <c r="AC33" s="193"/>
      <c r="AD33" s="193">
        <f t="shared" si="11"/>
        <v>0</v>
      </c>
      <c r="AE33" s="193">
        <f t="shared" si="12"/>
        <v>5</v>
      </c>
      <c r="AF33" s="193">
        <f t="shared" si="13"/>
        <v>0</v>
      </c>
      <c r="AG33" s="193">
        <f t="shared" si="14"/>
        <v>0</v>
      </c>
    </row>
    <row r="34" spans="2:33" x14ac:dyDescent="0.25">
      <c r="B34" s="272"/>
      <c r="C34" s="286" t="str">
        <f t="shared" si="15"/>
        <v/>
      </c>
      <c r="D34" s="274"/>
      <c r="E34" s="288" t="str">
        <f>IF(Stammdaten!$AE$29="2 - Vereinbarte Entgelte",IF(ISNUMBER(D34),IF(YEAR(D34)&lt;Stammdaten!$AE$28,1,IF(YEAR(D34)&gt;Stammdaten!$AE$28,12,MONTH(D34))),""),"")</f>
        <v/>
      </c>
      <c r="F34" s="274"/>
      <c r="G34" s="288" t="str">
        <f>IF(Stammdaten!$AE$29="1 - Vereinnahmte Entgelte",IF(ISNUMBER(F34),IF(YEAR(F34)&lt;Stammdaten!$AE$28,1,IF(YEAR(F34)&gt;Stammdaten!$AE$28,12,MONTH(F34))),""),"")</f>
        <v/>
      </c>
      <c r="H34" s="276"/>
      <c r="I34" s="277"/>
      <c r="J34" s="278"/>
      <c r="K34" s="292" t="str">
        <f t="shared" si="1"/>
        <v/>
      </c>
      <c r="L34" s="293" t="str">
        <f t="shared" si="7"/>
        <v/>
      </c>
      <c r="M34" s="293" t="str">
        <f>+IF(AND(ISNUMBER(I34),ISNUMBER(K34)),IF(Stammdaten!$AE$30="2 - Nein",L34-N34,I34-N34),"")</f>
        <v/>
      </c>
      <c r="N34" s="293" t="str">
        <f>+IF(AND(ISNUMBER(J34),ISNUMBER(L34)),IF(Stammdaten!$AE$30="2 - Nein",ROUND(L34*0.3,2),ROUND(I34*0.3,2)),"")</f>
        <v/>
      </c>
      <c r="O34" s="306"/>
      <c r="P34" s="281" t="str">
        <f t="shared" si="8"/>
        <v/>
      </c>
      <c r="Q34" s="312" t="str">
        <f t="shared" si="9"/>
        <v/>
      </c>
      <c r="R34" s="282" t="str">
        <f>+IF(Stammdaten!$AE$30="1 - Ja",K34,0)</f>
        <v/>
      </c>
      <c r="S34" s="283"/>
      <c r="T34" s="284" t="str">
        <f t="shared" si="10"/>
        <v/>
      </c>
      <c r="X34" s="193">
        <f t="shared" si="2"/>
        <v>0</v>
      </c>
      <c r="Y34" s="193">
        <f t="shared" si="3"/>
        <v>0</v>
      </c>
      <c r="Z34" s="193">
        <f t="shared" si="4"/>
        <v>0</v>
      </c>
      <c r="AA34" s="193">
        <f t="shared" si="5"/>
        <v>0</v>
      </c>
      <c r="AB34" s="193">
        <f t="shared" si="6"/>
        <v>0</v>
      </c>
      <c r="AC34" s="193"/>
      <c r="AD34" s="193">
        <f t="shared" si="11"/>
        <v>0</v>
      </c>
      <c r="AE34" s="193">
        <f t="shared" si="12"/>
        <v>5</v>
      </c>
      <c r="AF34" s="193">
        <f t="shared" si="13"/>
        <v>0</v>
      </c>
      <c r="AG34" s="193">
        <f t="shared" si="14"/>
        <v>0</v>
      </c>
    </row>
    <row r="35" spans="2:33" x14ac:dyDescent="0.25">
      <c r="B35" s="272"/>
      <c r="C35" s="286" t="str">
        <f t="shared" si="15"/>
        <v/>
      </c>
      <c r="D35" s="274"/>
      <c r="E35" s="288" t="str">
        <f>IF(Stammdaten!$AE$29="2 - Vereinbarte Entgelte",IF(ISNUMBER(D35),IF(YEAR(D35)&lt;Stammdaten!$AE$28,1,IF(YEAR(D35)&gt;Stammdaten!$AE$28,12,MONTH(D35))),""),"")</f>
        <v/>
      </c>
      <c r="F35" s="274"/>
      <c r="G35" s="288" t="str">
        <f>IF(Stammdaten!$AE$29="1 - Vereinnahmte Entgelte",IF(ISNUMBER(F35),IF(YEAR(F35)&lt;Stammdaten!$AE$28,1,IF(YEAR(F35)&gt;Stammdaten!$AE$28,12,MONTH(F35))),""),"")</f>
        <v/>
      </c>
      <c r="H35" s="276"/>
      <c r="I35" s="277"/>
      <c r="J35" s="278"/>
      <c r="K35" s="292" t="str">
        <f t="shared" si="1"/>
        <v/>
      </c>
      <c r="L35" s="293" t="str">
        <f t="shared" si="7"/>
        <v/>
      </c>
      <c r="M35" s="293" t="str">
        <f>+IF(AND(ISNUMBER(I35),ISNUMBER(K35)),IF(Stammdaten!$AE$30="2 - Nein",L35-N35,I35-N35),"")</f>
        <v/>
      </c>
      <c r="N35" s="293" t="str">
        <f>+IF(AND(ISNUMBER(J35),ISNUMBER(L35)),IF(Stammdaten!$AE$30="2 - Nein",ROUND(L35*0.3,2),ROUND(I35*0.3,2)),"")</f>
        <v/>
      </c>
      <c r="O35" s="306"/>
      <c r="P35" s="281" t="str">
        <f t="shared" si="8"/>
        <v/>
      </c>
      <c r="Q35" s="312" t="str">
        <f t="shared" si="9"/>
        <v/>
      </c>
      <c r="R35" s="282" t="str">
        <f>+IF(Stammdaten!$AE$30="1 - Ja",K35,0)</f>
        <v/>
      </c>
      <c r="S35" s="283"/>
      <c r="T35" s="284" t="str">
        <f t="shared" si="10"/>
        <v/>
      </c>
      <c r="X35" s="193">
        <f t="shared" si="2"/>
        <v>0</v>
      </c>
      <c r="Y35" s="193">
        <f t="shared" si="3"/>
        <v>0</v>
      </c>
      <c r="Z35" s="193">
        <f t="shared" si="4"/>
        <v>0</v>
      </c>
      <c r="AA35" s="193">
        <f t="shared" si="5"/>
        <v>0</v>
      </c>
      <c r="AB35" s="193">
        <f t="shared" si="6"/>
        <v>0</v>
      </c>
      <c r="AC35" s="193"/>
      <c r="AD35" s="193">
        <f t="shared" si="11"/>
        <v>0</v>
      </c>
      <c r="AE35" s="193">
        <f t="shared" si="12"/>
        <v>5</v>
      </c>
      <c r="AF35" s="193">
        <f t="shared" si="13"/>
        <v>0</v>
      </c>
      <c r="AG35" s="193">
        <f t="shared" si="14"/>
        <v>0</v>
      </c>
    </row>
    <row r="36" spans="2:33" x14ac:dyDescent="0.25">
      <c r="B36" s="272"/>
      <c r="C36" s="286" t="str">
        <f t="shared" si="15"/>
        <v/>
      </c>
      <c r="D36" s="274"/>
      <c r="E36" s="288" t="str">
        <f>IF(Stammdaten!$AE$29="2 - Vereinbarte Entgelte",IF(ISNUMBER(D36),IF(YEAR(D36)&lt;Stammdaten!$AE$28,1,IF(YEAR(D36)&gt;Stammdaten!$AE$28,12,MONTH(D36))),""),"")</f>
        <v/>
      </c>
      <c r="F36" s="274"/>
      <c r="G36" s="288" t="str">
        <f>IF(Stammdaten!$AE$29="1 - Vereinnahmte Entgelte",IF(ISNUMBER(F36),IF(YEAR(F36)&lt;Stammdaten!$AE$28,1,IF(YEAR(F36)&gt;Stammdaten!$AE$28,12,MONTH(F36))),""),"")</f>
        <v/>
      </c>
      <c r="H36" s="276"/>
      <c r="I36" s="277"/>
      <c r="J36" s="278"/>
      <c r="K36" s="292" t="str">
        <f t="shared" si="1"/>
        <v/>
      </c>
      <c r="L36" s="293" t="str">
        <f t="shared" si="7"/>
        <v/>
      </c>
      <c r="M36" s="293" t="str">
        <f>+IF(AND(ISNUMBER(I36),ISNUMBER(K36)),IF(Stammdaten!$AE$30="2 - Nein",L36-N36,I36-N36),"")</f>
        <v/>
      </c>
      <c r="N36" s="293" t="str">
        <f>+IF(AND(ISNUMBER(J36),ISNUMBER(L36)),IF(Stammdaten!$AE$30="2 - Nein",ROUND(L36*0.3,2),ROUND(I36*0.3,2)),"")</f>
        <v/>
      </c>
      <c r="O36" s="306"/>
      <c r="P36" s="281" t="str">
        <f t="shared" si="8"/>
        <v/>
      </c>
      <c r="Q36" s="312" t="str">
        <f t="shared" si="9"/>
        <v/>
      </c>
      <c r="R36" s="282" t="str">
        <f>+IF(Stammdaten!$AE$30="1 - Ja",K36,0)</f>
        <v/>
      </c>
      <c r="S36" s="283"/>
      <c r="T36" s="284" t="str">
        <f t="shared" si="10"/>
        <v/>
      </c>
      <c r="X36" s="193">
        <f t="shared" si="2"/>
        <v>0</v>
      </c>
      <c r="Y36" s="193">
        <f t="shared" si="3"/>
        <v>0</v>
      </c>
      <c r="Z36" s="193">
        <f t="shared" si="4"/>
        <v>0</v>
      </c>
      <c r="AA36" s="193">
        <f t="shared" si="5"/>
        <v>0</v>
      </c>
      <c r="AB36" s="193">
        <f t="shared" si="6"/>
        <v>0</v>
      </c>
      <c r="AC36" s="193"/>
      <c r="AD36" s="193">
        <f t="shared" si="11"/>
        <v>0</v>
      </c>
      <c r="AE36" s="193">
        <f t="shared" si="12"/>
        <v>5</v>
      </c>
      <c r="AF36" s="193">
        <f t="shared" si="13"/>
        <v>0</v>
      </c>
      <c r="AG36" s="193">
        <f t="shared" si="14"/>
        <v>0</v>
      </c>
    </row>
    <row r="37" spans="2:33" x14ac:dyDescent="0.25">
      <c r="B37" s="272"/>
      <c r="C37" s="286" t="str">
        <f t="shared" si="15"/>
        <v/>
      </c>
      <c r="D37" s="274"/>
      <c r="E37" s="288" t="str">
        <f>IF(Stammdaten!$AE$29="2 - Vereinbarte Entgelte",IF(ISNUMBER(D37),IF(YEAR(D37)&lt;Stammdaten!$AE$28,1,IF(YEAR(D37)&gt;Stammdaten!$AE$28,12,MONTH(D37))),""),"")</f>
        <v/>
      </c>
      <c r="F37" s="274"/>
      <c r="G37" s="288" t="str">
        <f>IF(Stammdaten!$AE$29="1 - Vereinnahmte Entgelte",IF(ISNUMBER(F37),IF(YEAR(F37)&lt;Stammdaten!$AE$28,1,IF(YEAR(F37)&gt;Stammdaten!$AE$28,12,MONTH(F37))),""),"")</f>
        <v/>
      </c>
      <c r="H37" s="276"/>
      <c r="I37" s="277"/>
      <c r="J37" s="278"/>
      <c r="K37" s="292" t="str">
        <f t="shared" si="1"/>
        <v/>
      </c>
      <c r="L37" s="293" t="str">
        <f t="shared" si="7"/>
        <v/>
      </c>
      <c r="M37" s="293" t="str">
        <f>+IF(AND(ISNUMBER(I37),ISNUMBER(K37)),IF(Stammdaten!$AE$30="2 - Nein",L37-N37,I37-N37),"")</f>
        <v/>
      </c>
      <c r="N37" s="293" t="str">
        <f>+IF(AND(ISNUMBER(J37),ISNUMBER(L37)),IF(Stammdaten!$AE$30="2 - Nein",ROUND(L37*0.3,2),ROUND(I37*0.3,2)),"")</f>
        <v/>
      </c>
      <c r="O37" s="306"/>
      <c r="P37" s="281" t="str">
        <f t="shared" si="8"/>
        <v/>
      </c>
      <c r="Q37" s="312" t="str">
        <f t="shared" si="9"/>
        <v/>
      </c>
      <c r="R37" s="282" t="str">
        <f>+IF(Stammdaten!$AE$30="1 - Ja",K37,0)</f>
        <v/>
      </c>
      <c r="S37" s="283"/>
      <c r="T37" s="284" t="str">
        <f t="shared" si="10"/>
        <v/>
      </c>
      <c r="X37" s="193">
        <f t="shared" ref="X37:X68" si="16">+IF(B37="",0,1)</f>
        <v>0</v>
      </c>
      <c r="Y37" s="193">
        <f t="shared" ref="Y37:Y68" si="17">+IF(ISNUMBER(D37),1,0)</f>
        <v>0</v>
      </c>
      <c r="Z37" s="193">
        <f t="shared" ref="Z37:Z68" si="18">+IF(H37="",0,1)</f>
        <v>0</v>
      </c>
      <c r="AA37" s="193">
        <f t="shared" ref="AA37:AA68" si="19">+IF(ISNUMBER(L37),1,0)</f>
        <v>0</v>
      </c>
      <c r="AB37" s="193">
        <f t="shared" ref="AB37:AB68" si="20">+IF(ISNUMBER(F37),1,0)</f>
        <v>0</v>
      </c>
      <c r="AC37" s="193"/>
      <c r="AD37" s="193">
        <f t="shared" si="11"/>
        <v>0</v>
      </c>
      <c r="AE37" s="193">
        <f t="shared" si="12"/>
        <v>5</v>
      </c>
      <c r="AF37" s="193">
        <f t="shared" si="13"/>
        <v>0</v>
      </c>
      <c r="AG37" s="193">
        <f t="shared" si="14"/>
        <v>0</v>
      </c>
    </row>
    <row r="38" spans="2:33" x14ac:dyDescent="0.25">
      <c r="B38" s="272"/>
      <c r="C38" s="286" t="str">
        <f t="shared" si="15"/>
        <v/>
      </c>
      <c r="D38" s="274"/>
      <c r="E38" s="288" t="str">
        <f>IF(Stammdaten!$AE$29="2 - Vereinbarte Entgelte",IF(ISNUMBER(D38),IF(YEAR(D38)&lt;Stammdaten!$AE$28,1,IF(YEAR(D38)&gt;Stammdaten!$AE$28,12,MONTH(D38))),""),"")</f>
        <v/>
      </c>
      <c r="F38" s="274"/>
      <c r="G38" s="288" t="str">
        <f>IF(Stammdaten!$AE$29="1 - Vereinnahmte Entgelte",IF(ISNUMBER(F38),IF(YEAR(F38)&lt;Stammdaten!$AE$28,1,IF(YEAR(F38)&gt;Stammdaten!$AE$28,12,MONTH(F38))),""),"")</f>
        <v/>
      </c>
      <c r="H38" s="276"/>
      <c r="I38" s="277"/>
      <c r="J38" s="278"/>
      <c r="K38" s="292" t="str">
        <f t="shared" si="1"/>
        <v/>
      </c>
      <c r="L38" s="293" t="str">
        <f t="shared" si="7"/>
        <v/>
      </c>
      <c r="M38" s="293" t="str">
        <f>+IF(AND(ISNUMBER(I38),ISNUMBER(K38)),IF(Stammdaten!$AE$30="2 - Nein",L38-N38,I38-N38),"")</f>
        <v/>
      </c>
      <c r="N38" s="293" t="str">
        <f>+IF(AND(ISNUMBER(J38),ISNUMBER(L38)),IF(Stammdaten!$AE$30="2 - Nein",ROUND(L38*0.3,2),ROUND(I38*0.3,2)),"")</f>
        <v/>
      </c>
      <c r="O38" s="306"/>
      <c r="P38" s="281" t="str">
        <f t="shared" si="8"/>
        <v/>
      </c>
      <c r="Q38" s="312" t="str">
        <f t="shared" si="9"/>
        <v/>
      </c>
      <c r="R38" s="282" t="str">
        <f>+IF(Stammdaten!$AE$30="1 - Ja",K38,0)</f>
        <v/>
      </c>
      <c r="S38" s="283"/>
      <c r="T38" s="284" t="str">
        <f t="shared" si="10"/>
        <v/>
      </c>
      <c r="X38" s="193">
        <f t="shared" si="16"/>
        <v>0</v>
      </c>
      <c r="Y38" s="193">
        <f t="shared" si="17"/>
        <v>0</v>
      </c>
      <c r="Z38" s="193">
        <f t="shared" si="18"/>
        <v>0</v>
      </c>
      <c r="AA38" s="193">
        <f t="shared" si="19"/>
        <v>0</v>
      </c>
      <c r="AB38" s="193">
        <f t="shared" si="20"/>
        <v>0</v>
      </c>
      <c r="AC38" s="193"/>
      <c r="AD38" s="193">
        <f t="shared" si="11"/>
        <v>0</v>
      </c>
      <c r="AE38" s="193">
        <f t="shared" si="12"/>
        <v>5</v>
      </c>
      <c r="AF38" s="193">
        <f t="shared" si="13"/>
        <v>0</v>
      </c>
      <c r="AG38" s="193">
        <f t="shared" si="14"/>
        <v>0</v>
      </c>
    </row>
    <row r="39" spans="2:33" x14ac:dyDescent="0.25">
      <c r="B39" s="272"/>
      <c r="C39" s="286" t="str">
        <f t="shared" si="15"/>
        <v/>
      </c>
      <c r="D39" s="274"/>
      <c r="E39" s="288" t="str">
        <f>IF(Stammdaten!$AE$29="2 - Vereinbarte Entgelte",IF(ISNUMBER(D39),IF(YEAR(D39)&lt;Stammdaten!$AE$28,1,IF(YEAR(D39)&gt;Stammdaten!$AE$28,12,MONTH(D39))),""),"")</f>
        <v/>
      </c>
      <c r="F39" s="274"/>
      <c r="G39" s="288" t="str">
        <f>IF(Stammdaten!$AE$29="1 - Vereinnahmte Entgelte",IF(ISNUMBER(F39),IF(YEAR(F39)&lt;Stammdaten!$AE$28,1,IF(YEAR(F39)&gt;Stammdaten!$AE$28,12,MONTH(F39))),""),"")</f>
        <v/>
      </c>
      <c r="H39" s="276"/>
      <c r="I39" s="277"/>
      <c r="J39" s="278"/>
      <c r="K39" s="292" t="str">
        <f t="shared" si="1"/>
        <v/>
      </c>
      <c r="L39" s="293" t="str">
        <f t="shared" si="7"/>
        <v/>
      </c>
      <c r="M39" s="293" t="str">
        <f>+IF(AND(ISNUMBER(I39),ISNUMBER(K39)),IF(Stammdaten!$AE$30="2 - Nein",L39-N39,I39-N39),"")</f>
        <v/>
      </c>
      <c r="N39" s="293" t="str">
        <f>+IF(AND(ISNUMBER(J39),ISNUMBER(L39)),IF(Stammdaten!$AE$30="2 - Nein",ROUND(L39*0.3,2),ROUND(I39*0.3,2)),"")</f>
        <v/>
      </c>
      <c r="O39" s="306"/>
      <c r="P39" s="281" t="str">
        <f t="shared" si="8"/>
        <v/>
      </c>
      <c r="Q39" s="312" t="str">
        <f t="shared" si="9"/>
        <v/>
      </c>
      <c r="R39" s="282" t="str">
        <f>+IF(Stammdaten!$AE$30="1 - Ja",K39,0)</f>
        <v/>
      </c>
      <c r="S39" s="283"/>
      <c r="T39" s="284" t="str">
        <f t="shared" si="10"/>
        <v/>
      </c>
      <c r="X39" s="193">
        <f t="shared" si="16"/>
        <v>0</v>
      </c>
      <c r="Y39" s="193">
        <f t="shared" si="17"/>
        <v>0</v>
      </c>
      <c r="Z39" s="193">
        <f t="shared" si="18"/>
        <v>0</v>
      </c>
      <c r="AA39" s="193">
        <f t="shared" si="19"/>
        <v>0</v>
      </c>
      <c r="AB39" s="193">
        <f t="shared" si="20"/>
        <v>0</v>
      </c>
      <c r="AC39" s="193"/>
      <c r="AD39" s="193">
        <f t="shared" si="11"/>
        <v>0</v>
      </c>
      <c r="AE39" s="193">
        <f t="shared" si="12"/>
        <v>5</v>
      </c>
      <c r="AF39" s="193">
        <f t="shared" si="13"/>
        <v>0</v>
      </c>
      <c r="AG39" s="193">
        <f t="shared" si="14"/>
        <v>0</v>
      </c>
    </row>
    <row r="40" spans="2:33" x14ac:dyDescent="0.25">
      <c r="B40" s="272"/>
      <c r="C40" s="286" t="str">
        <f t="shared" si="15"/>
        <v/>
      </c>
      <c r="D40" s="274"/>
      <c r="E40" s="288" t="str">
        <f>IF(Stammdaten!$AE$29="2 - Vereinbarte Entgelte",IF(ISNUMBER(D40),IF(YEAR(D40)&lt;Stammdaten!$AE$28,1,IF(YEAR(D40)&gt;Stammdaten!$AE$28,12,MONTH(D40))),""),"")</f>
        <v/>
      </c>
      <c r="F40" s="274"/>
      <c r="G40" s="288" t="str">
        <f>IF(Stammdaten!$AE$29="1 - Vereinnahmte Entgelte",IF(ISNUMBER(F40),IF(YEAR(F40)&lt;Stammdaten!$AE$28,1,IF(YEAR(F40)&gt;Stammdaten!$AE$28,12,MONTH(F40))),""),"")</f>
        <v/>
      </c>
      <c r="H40" s="276"/>
      <c r="I40" s="277"/>
      <c r="J40" s="278"/>
      <c r="K40" s="292" t="str">
        <f t="shared" si="1"/>
        <v/>
      </c>
      <c r="L40" s="293" t="str">
        <f t="shared" si="7"/>
        <v/>
      </c>
      <c r="M40" s="293" t="str">
        <f>+IF(AND(ISNUMBER(I40),ISNUMBER(K40)),IF(Stammdaten!$AE$30="2 - Nein",L40-N40,I40-N40),"")</f>
        <v/>
      </c>
      <c r="N40" s="293" t="str">
        <f>+IF(AND(ISNUMBER(J40),ISNUMBER(L40)),IF(Stammdaten!$AE$30="2 - Nein",ROUND(L40*0.3,2),ROUND(I40*0.3,2)),"")</f>
        <v/>
      </c>
      <c r="O40" s="306"/>
      <c r="P40" s="281" t="str">
        <f t="shared" si="8"/>
        <v/>
      </c>
      <c r="Q40" s="312" t="str">
        <f t="shared" si="9"/>
        <v/>
      </c>
      <c r="R40" s="282" t="str">
        <f>+IF(Stammdaten!$AE$30="1 - Ja",K40,0)</f>
        <v/>
      </c>
      <c r="S40" s="283"/>
      <c r="T40" s="284" t="str">
        <f t="shared" si="10"/>
        <v/>
      </c>
      <c r="X40" s="193">
        <f t="shared" si="16"/>
        <v>0</v>
      </c>
      <c r="Y40" s="193">
        <f t="shared" si="17"/>
        <v>0</v>
      </c>
      <c r="Z40" s="193">
        <f t="shared" si="18"/>
        <v>0</v>
      </c>
      <c r="AA40" s="193">
        <f t="shared" si="19"/>
        <v>0</v>
      </c>
      <c r="AB40" s="193">
        <f t="shared" si="20"/>
        <v>0</v>
      </c>
      <c r="AC40" s="193"/>
      <c r="AD40" s="193">
        <f t="shared" si="11"/>
        <v>0</v>
      </c>
      <c r="AE40" s="193">
        <f t="shared" si="12"/>
        <v>5</v>
      </c>
      <c r="AF40" s="193">
        <f t="shared" si="13"/>
        <v>0</v>
      </c>
      <c r="AG40" s="193">
        <f t="shared" si="14"/>
        <v>0</v>
      </c>
    </row>
    <row r="41" spans="2:33" x14ac:dyDescent="0.25">
      <c r="B41" s="272"/>
      <c r="C41" s="286" t="str">
        <f t="shared" si="15"/>
        <v/>
      </c>
      <c r="D41" s="274"/>
      <c r="E41" s="288" t="str">
        <f>IF(Stammdaten!$AE$29="2 - Vereinbarte Entgelte",IF(ISNUMBER(D41),IF(YEAR(D41)&lt;Stammdaten!$AE$28,1,IF(YEAR(D41)&gt;Stammdaten!$AE$28,12,MONTH(D41))),""),"")</f>
        <v/>
      </c>
      <c r="F41" s="274"/>
      <c r="G41" s="288" t="str">
        <f>IF(Stammdaten!$AE$29="1 - Vereinnahmte Entgelte",IF(ISNUMBER(F41),IF(YEAR(F41)&lt;Stammdaten!$AE$28,1,IF(YEAR(F41)&gt;Stammdaten!$AE$28,12,MONTH(F41))),""),"")</f>
        <v/>
      </c>
      <c r="H41" s="276"/>
      <c r="I41" s="277"/>
      <c r="J41" s="278"/>
      <c r="K41" s="292" t="str">
        <f t="shared" si="1"/>
        <v/>
      </c>
      <c r="L41" s="293" t="str">
        <f t="shared" si="7"/>
        <v/>
      </c>
      <c r="M41" s="293" t="str">
        <f>+IF(AND(ISNUMBER(I41),ISNUMBER(K41)),IF(Stammdaten!$AE$30="2 - Nein",L41-N41,I41-N41),"")</f>
        <v/>
      </c>
      <c r="N41" s="293" t="str">
        <f>+IF(AND(ISNUMBER(J41),ISNUMBER(L41)),IF(Stammdaten!$AE$30="2 - Nein",ROUND(L41*0.3,2),ROUND(I41*0.3,2)),"")</f>
        <v/>
      </c>
      <c r="O41" s="306"/>
      <c r="P41" s="281" t="str">
        <f t="shared" si="8"/>
        <v/>
      </c>
      <c r="Q41" s="312" t="str">
        <f t="shared" si="9"/>
        <v/>
      </c>
      <c r="R41" s="282" t="str">
        <f>+IF(Stammdaten!$AE$30="1 - Ja",K41,0)</f>
        <v/>
      </c>
      <c r="S41" s="283"/>
      <c r="T41" s="284" t="str">
        <f t="shared" si="10"/>
        <v/>
      </c>
      <c r="X41" s="193">
        <f t="shared" si="16"/>
        <v>0</v>
      </c>
      <c r="Y41" s="193">
        <f t="shared" si="17"/>
        <v>0</v>
      </c>
      <c r="Z41" s="193">
        <f t="shared" si="18"/>
        <v>0</v>
      </c>
      <c r="AA41" s="193">
        <f t="shared" si="19"/>
        <v>0</v>
      </c>
      <c r="AB41" s="193">
        <f t="shared" si="20"/>
        <v>0</v>
      </c>
      <c r="AC41" s="193"/>
      <c r="AD41" s="193">
        <f t="shared" si="11"/>
        <v>0</v>
      </c>
      <c r="AE41" s="193">
        <f t="shared" si="12"/>
        <v>5</v>
      </c>
      <c r="AF41" s="193">
        <f t="shared" si="13"/>
        <v>0</v>
      </c>
      <c r="AG41" s="193">
        <f t="shared" si="14"/>
        <v>0</v>
      </c>
    </row>
    <row r="42" spans="2:33" x14ac:dyDescent="0.25">
      <c r="B42" s="272"/>
      <c r="C42" s="286" t="str">
        <f t="shared" si="15"/>
        <v/>
      </c>
      <c r="D42" s="274"/>
      <c r="E42" s="288" t="str">
        <f>IF(Stammdaten!$AE$29="2 - Vereinbarte Entgelte",IF(ISNUMBER(D42),IF(YEAR(D42)&lt;Stammdaten!$AE$28,1,IF(YEAR(D42)&gt;Stammdaten!$AE$28,12,MONTH(D42))),""),"")</f>
        <v/>
      </c>
      <c r="F42" s="274"/>
      <c r="G42" s="288" t="str">
        <f>IF(Stammdaten!$AE$29="1 - Vereinnahmte Entgelte",IF(ISNUMBER(F42),IF(YEAR(F42)&lt;Stammdaten!$AE$28,1,IF(YEAR(F42)&gt;Stammdaten!$AE$28,12,MONTH(F42))),""),"")</f>
        <v/>
      </c>
      <c r="H42" s="276"/>
      <c r="I42" s="277"/>
      <c r="J42" s="278"/>
      <c r="K42" s="292" t="str">
        <f t="shared" si="1"/>
        <v/>
      </c>
      <c r="L42" s="293" t="str">
        <f t="shared" si="7"/>
        <v/>
      </c>
      <c r="M42" s="293" t="str">
        <f>+IF(AND(ISNUMBER(I42),ISNUMBER(K42)),IF(Stammdaten!$AE$30="2 - Nein",L42-N42,I42-N42),"")</f>
        <v/>
      </c>
      <c r="N42" s="293" t="str">
        <f>+IF(AND(ISNUMBER(J42),ISNUMBER(L42)),IF(Stammdaten!$AE$30="2 - Nein",ROUND(L42*0.3,2),ROUND(I42*0.3,2)),"")</f>
        <v/>
      </c>
      <c r="O42" s="306"/>
      <c r="P42" s="281" t="str">
        <f t="shared" si="8"/>
        <v/>
      </c>
      <c r="Q42" s="312" t="str">
        <f t="shared" si="9"/>
        <v/>
      </c>
      <c r="R42" s="282" t="str">
        <f>+IF(Stammdaten!$AE$30="1 - Ja",K42,0)</f>
        <v/>
      </c>
      <c r="S42" s="283"/>
      <c r="T42" s="284" t="str">
        <f t="shared" si="10"/>
        <v/>
      </c>
      <c r="X42" s="193">
        <f t="shared" si="16"/>
        <v>0</v>
      </c>
      <c r="Y42" s="193">
        <f t="shared" si="17"/>
        <v>0</v>
      </c>
      <c r="Z42" s="193">
        <f t="shared" si="18"/>
        <v>0</v>
      </c>
      <c r="AA42" s="193">
        <f t="shared" si="19"/>
        <v>0</v>
      </c>
      <c r="AB42" s="193">
        <f t="shared" si="20"/>
        <v>0</v>
      </c>
      <c r="AC42" s="193"/>
      <c r="AD42" s="193">
        <f t="shared" si="11"/>
        <v>0</v>
      </c>
      <c r="AE42" s="193">
        <f t="shared" si="12"/>
        <v>5</v>
      </c>
      <c r="AF42" s="193">
        <f t="shared" si="13"/>
        <v>0</v>
      </c>
      <c r="AG42" s="193">
        <f t="shared" si="14"/>
        <v>0</v>
      </c>
    </row>
    <row r="43" spans="2:33" x14ac:dyDescent="0.25">
      <c r="B43" s="272"/>
      <c r="C43" s="286" t="str">
        <f t="shared" si="15"/>
        <v/>
      </c>
      <c r="D43" s="274"/>
      <c r="E43" s="288" t="str">
        <f>IF(Stammdaten!$AE$29="2 - Vereinbarte Entgelte",IF(ISNUMBER(D43),IF(YEAR(D43)&lt;Stammdaten!$AE$28,1,IF(YEAR(D43)&gt;Stammdaten!$AE$28,12,MONTH(D43))),""),"")</f>
        <v/>
      </c>
      <c r="F43" s="274"/>
      <c r="G43" s="288" t="str">
        <f>IF(Stammdaten!$AE$29="1 - Vereinnahmte Entgelte",IF(ISNUMBER(F43),IF(YEAR(F43)&lt;Stammdaten!$AE$28,1,IF(YEAR(F43)&gt;Stammdaten!$AE$28,12,MONTH(F43))),""),"")</f>
        <v/>
      </c>
      <c r="H43" s="276"/>
      <c r="I43" s="277"/>
      <c r="J43" s="278"/>
      <c r="K43" s="292" t="str">
        <f t="shared" si="1"/>
        <v/>
      </c>
      <c r="L43" s="293" t="str">
        <f t="shared" si="7"/>
        <v/>
      </c>
      <c r="M43" s="293" t="str">
        <f>+IF(AND(ISNUMBER(I43),ISNUMBER(K43)),IF(Stammdaten!$AE$30="2 - Nein",L43-N43,I43-N43),"")</f>
        <v/>
      </c>
      <c r="N43" s="293" t="str">
        <f>+IF(AND(ISNUMBER(J43),ISNUMBER(L43)),IF(Stammdaten!$AE$30="2 - Nein",ROUND(L43*0.3,2),ROUND(I43*0.3,2)),"")</f>
        <v/>
      </c>
      <c r="O43" s="306"/>
      <c r="P43" s="281" t="str">
        <f t="shared" si="8"/>
        <v/>
      </c>
      <c r="Q43" s="312" t="str">
        <f t="shared" si="9"/>
        <v/>
      </c>
      <c r="R43" s="282" t="str">
        <f>+IF(Stammdaten!$AE$30="1 - Ja",K43,0)</f>
        <v/>
      </c>
      <c r="S43" s="283"/>
      <c r="T43" s="284" t="str">
        <f t="shared" si="10"/>
        <v/>
      </c>
      <c r="X43" s="193">
        <f t="shared" si="16"/>
        <v>0</v>
      </c>
      <c r="Y43" s="193">
        <f t="shared" si="17"/>
        <v>0</v>
      </c>
      <c r="Z43" s="193">
        <f t="shared" si="18"/>
        <v>0</v>
      </c>
      <c r="AA43" s="193">
        <f t="shared" si="19"/>
        <v>0</v>
      </c>
      <c r="AB43" s="193">
        <f t="shared" si="20"/>
        <v>0</v>
      </c>
      <c r="AC43" s="193"/>
      <c r="AD43" s="193">
        <f t="shared" si="11"/>
        <v>0</v>
      </c>
      <c r="AE43" s="193">
        <f t="shared" si="12"/>
        <v>5</v>
      </c>
      <c r="AF43" s="193">
        <f t="shared" si="13"/>
        <v>0</v>
      </c>
      <c r="AG43" s="193">
        <f t="shared" si="14"/>
        <v>0</v>
      </c>
    </row>
    <row r="44" spans="2:33" x14ac:dyDescent="0.25">
      <c r="B44" s="272"/>
      <c r="C44" s="286" t="str">
        <f t="shared" si="15"/>
        <v/>
      </c>
      <c r="D44" s="274"/>
      <c r="E44" s="288" t="str">
        <f>IF(Stammdaten!$AE$29="2 - Vereinbarte Entgelte",IF(ISNUMBER(D44),IF(YEAR(D44)&lt;Stammdaten!$AE$28,1,IF(YEAR(D44)&gt;Stammdaten!$AE$28,12,MONTH(D44))),""),"")</f>
        <v/>
      </c>
      <c r="F44" s="274"/>
      <c r="G44" s="288" t="str">
        <f>IF(Stammdaten!$AE$29="1 - Vereinnahmte Entgelte",IF(ISNUMBER(F44),IF(YEAR(F44)&lt;Stammdaten!$AE$28,1,IF(YEAR(F44)&gt;Stammdaten!$AE$28,12,MONTH(F44))),""),"")</f>
        <v/>
      </c>
      <c r="H44" s="276"/>
      <c r="I44" s="277"/>
      <c r="J44" s="278"/>
      <c r="K44" s="292" t="str">
        <f t="shared" si="1"/>
        <v/>
      </c>
      <c r="L44" s="293" t="str">
        <f t="shared" si="7"/>
        <v/>
      </c>
      <c r="M44" s="293" t="str">
        <f>+IF(AND(ISNUMBER(I44),ISNUMBER(K44)),IF(Stammdaten!$AE$30="2 - Nein",L44-N44,I44-N44),"")</f>
        <v/>
      </c>
      <c r="N44" s="293" t="str">
        <f>+IF(AND(ISNUMBER(J44),ISNUMBER(L44)),IF(Stammdaten!$AE$30="2 - Nein",ROUND(L44*0.3,2),ROUND(I44*0.3,2)),"")</f>
        <v/>
      </c>
      <c r="O44" s="306"/>
      <c r="P44" s="281" t="str">
        <f t="shared" si="8"/>
        <v/>
      </c>
      <c r="Q44" s="312" t="str">
        <f t="shared" si="9"/>
        <v/>
      </c>
      <c r="R44" s="282" t="str">
        <f>+IF(Stammdaten!$AE$30="1 - Ja",K44,0)</f>
        <v/>
      </c>
      <c r="S44" s="283"/>
      <c r="T44" s="284" t="str">
        <f t="shared" si="10"/>
        <v/>
      </c>
      <c r="X44" s="193">
        <f t="shared" si="16"/>
        <v>0</v>
      </c>
      <c r="Y44" s="193">
        <f t="shared" si="17"/>
        <v>0</v>
      </c>
      <c r="Z44" s="193">
        <f t="shared" si="18"/>
        <v>0</v>
      </c>
      <c r="AA44" s="193">
        <f t="shared" si="19"/>
        <v>0</v>
      </c>
      <c r="AB44" s="193">
        <f t="shared" si="20"/>
        <v>0</v>
      </c>
      <c r="AC44" s="193"/>
      <c r="AD44" s="193">
        <f t="shared" si="11"/>
        <v>0</v>
      </c>
      <c r="AE44" s="193">
        <f t="shared" si="12"/>
        <v>5</v>
      </c>
      <c r="AF44" s="193">
        <f t="shared" si="13"/>
        <v>0</v>
      </c>
      <c r="AG44" s="193">
        <f t="shared" si="14"/>
        <v>0</v>
      </c>
    </row>
    <row r="45" spans="2:33" x14ac:dyDescent="0.25">
      <c r="B45" s="272"/>
      <c r="C45" s="286" t="str">
        <f t="shared" si="15"/>
        <v/>
      </c>
      <c r="D45" s="274"/>
      <c r="E45" s="288" t="str">
        <f>IF(Stammdaten!$AE$29="2 - Vereinbarte Entgelte",IF(ISNUMBER(D45),IF(YEAR(D45)&lt;Stammdaten!$AE$28,1,IF(YEAR(D45)&gt;Stammdaten!$AE$28,12,MONTH(D45))),""),"")</f>
        <v/>
      </c>
      <c r="F45" s="274"/>
      <c r="G45" s="288" t="str">
        <f>IF(Stammdaten!$AE$29="1 - Vereinnahmte Entgelte",IF(ISNUMBER(F45),IF(YEAR(F45)&lt;Stammdaten!$AE$28,1,IF(YEAR(F45)&gt;Stammdaten!$AE$28,12,MONTH(F45))),""),"")</f>
        <v/>
      </c>
      <c r="H45" s="276"/>
      <c r="I45" s="277"/>
      <c r="J45" s="278"/>
      <c r="K45" s="292" t="str">
        <f t="shared" si="1"/>
        <v/>
      </c>
      <c r="L45" s="293" t="str">
        <f t="shared" si="7"/>
        <v/>
      </c>
      <c r="M45" s="293" t="str">
        <f>+IF(AND(ISNUMBER(I45),ISNUMBER(K45)),IF(Stammdaten!$AE$30="2 - Nein",L45-N45,I45-N45),"")</f>
        <v/>
      </c>
      <c r="N45" s="293" t="str">
        <f>+IF(AND(ISNUMBER(J45),ISNUMBER(L45)),IF(Stammdaten!$AE$30="2 - Nein",ROUND(L45*0.3,2),ROUND(I45*0.3,2)),"")</f>
        <v/>
      </c>
      <c r="O45" s="306"/>
      <c r="P45" s="281" t="str">
        <f t="shared" si="8"/>
        <v/>
      </c>
      <c r="Q45" s="312" t="str">
        <f t="shared" si="9"/>
        <v/>
      </c>
      <c r="R45" s="282" t="str">
        <f>+IF(Stammdaten!$AE$30="1 - Ja",K45,0)</f>
        <v/>
      </c>
      <c r="S45" s="283"/>
      <c r="T45" s="284" t="str">
        <f t="shared" si="10"/>
        <v/>
      </c>
      <c r="X45" s="193">
        <f t="shared" si="16"/>
        <v>0</v>
      </c>
      <c r="Y45" s="193">
        <f t="shared" si="17"/>
        <v>0</v>
      </c>
      <c r="Z45" s="193">
        <f t="shared" si="18"/>
        <v>0</v>
      </c>
      <c r="AA45" s="193">
        <f t="shared" si="19"/>
        <v>0</v>
      </c>
      <c r="AB45" s="193">
        <f t="shared" si="20"/>
        <v>0</v>
      </c>
      <c r="AC45" s="193"/>
      <c r="AD45" s="193">
        <f t="shared" si="11"/>
        <v>0</v>
      </c>
      <c r="AE45" s="193">
        <f t="shared" si="12"/>
        <v>5</v>
      </c>
      <c r="AF45" s="193">
        <f t="shared" si="13"/>
        <v>0</v>
      </c>
      <c r="AG45" s="193">
        <f t="shared" si="14"/>
        <v>0</v>
      </c>
    </row>
    <row r="46" spans="2:33" x14ac:dyDescent="0.25">
      <c r="B46" s="272"/>
      <c r="C46" s="286" t="str">
        <f t="shared" si="15"/>
        <v/>
      </c>
      <c r="D46" s="274"/>
      <c r="E46" s="288" t="str">
        <f>IF(Stammdaten!$AE$29="2 - Vereinbarte Entgelte",IF(ISNUMBER(D46),IF(YEAR(D46)&lt;Stammdaten!$AE$28,1,IF(YEAR(D46)&gt;Stammdaten!$AE$28,12,MONTH(D46))),""),"")</f>
        <v/>
      </c>
      <c r="F46" s="274"/>
      <c r="G46" s="288" t="str">
        <f>IF(Stammdaten!$AE$29="1 - Vereinnahmte Entgelte",IF(ISNUMBER(F46),IF(YEAR(F46)&lt;Stammdaten!$AE$28,1,IF(YEAR(F46)&gt;Stammdaten!$AE$28,12,MONTH(F46))),""),"")</f>
        <v/>
      </c>
      <c r="H46" s="276"/>
      <c r="I46" s="277"/>
      <c r="J46" s="278"/>
      <c r="K46" s="292" t="str">
        <f t="shared" si="1"/>
        <v/>
      </c>
      <c r="L46" s="293" t="str">
        <f t="shared" si="7"/>
        <v/>
      </c>
      <c r="M46" s="293" t="str">
        <f>+IF(AND(ISNUMBER(I46),ISNUMBER(K46)),IF(Stammdaten!$AE$30="2 - Nein",L46-N46,I46-N46),"")</f>
        <v/>
      </c>
      <c r="N46" s="293" t="str">
        <f>+IF(AND(ISNUMBER(J46),ISNUMBER(L46)),IF(Stammdaten!$AE$30="2 - Nein",ROUND(L46*0.3,2),ROUND(I46*0.3,2)),"")</f>
        <v/>
      </c>
      <c r="O46" s="306"/>
      <c r="P46" s="281" t="str">
        <f t="shared" si="8"/>
        <v/>
      </c>
      <c r="Q46" s="312" t="str">
        <f t="shared" si="9"/>
        <v/>
      </c>
      <c r="R46" s="282" t="str">
        <f>+IF(Stammdaten!$AE$30="1 - Ja",K46,0)</f>
        <v/>
      </c>
      <c r="S46" s="283"/>
      <c r="T46" s="284" t="str">
        <f t="shared" si="10"/>
        <v/>
      </c>
      <c r="X46" s="193">
        <f t="shared" si="16"/>
        <v>0</v>
      </c>
      <c r="Y46" s="193">
        <f t="shared" si="17"/>
        <v>0</v>
      </c>
      <c r="Z46" s="193">
        <f t="shared" si="18"/>
        <v>0</v>
      </c>
      <c r="AA46" s="193">
        <f t="shared" si="19"/>
        <v>0</v>
      </c>
      <c r="AB46" s="193">
        <f t="shared" si="20"/>
        <v>0</v>
      </c>
      <c r="AC46" s="193"/>
      <c r="AD46" s="193">
        <f t="shared" si="11"/>
        <v>0</v>
      </c>
      <c r="AE46" s="193">
        <f t="shared" si="12"/>
        <v>5</v>
      </c>
      <c r="AF46" s="193">
        <f t="shared" si="13"/>
        <v>0</v>
      </c>
      <c r="AG46" s="193">
        <f t="shared" si="14"/>
        <v>0</v>
      </c>
    </row>
    <row r="47" spans="2:33" x14ac:dyDescent="0.25">
      <c r="B47" s="272"/>
      <c r="C47" s="286" t="str">
        <f t="shared" si="15"/>
        <v/>
      </c>
      <c r="D47" s="274"/>
      <c r="E47" s="288" t="str">
        <f>IF(Stammdaten!$AE$29="2 - Vereinbarte Entgelte",IF(ISNUMBER(D47),IF(YEAR(D47)&lt;Stammdaten!$AE$28,1,IF(YEAR(D47)&gt;Stammdaten!$AE$28,12,MONTH(D47))),""),"")</f>
        <v/>
      </c>
      <c r="F47" s="274"/>
      <c r="G47" s="288" t="str">
        <f>IF(Stammdaten!$AE$29="1 - Vereinnahmte Entgelte",IF(ISNUMBER(F47),IF(YEAR(F47)&lt;Stammdaten!$AE$28,1,IF(YEAR(F47)&gt;Stammdaten!$AE$28,12,MONTH(F47))),""),"")</f>
        <v/>
      </c>
      <c r="H47" s="276"/>
      <c r="I47" s="277"/>
      <c r="J47" s="278"/>
      <c r="K47" s="292" t="str">
        <f t="shared" si="1"/>
        <v/>
      </c>
      <c r="L47" s="293" t="str">
        <f t="shared" si="7"/>
        <v/>
      </c>
      <c r="M47" s="293" t="str">
        <f>+IF(AND(ISNUMBER(I47),ISNUMBER(K47)),IF(Stammdaten!$AE$30="2 - Nein",L47-N47,I47-N47),"")</f>
        <v/>
      </c>
      <c r="N47" s="293" t="str">
        <f>+IF(AND(ISNUMBER(J47),ISNUMBER(L47)),IF(Stammdaten!$AE$30="2 - Nein",ROUND(L47*0.3,2),ROUND(I47*0.3,2)),"")</f>
        <v/>
      </c>
      <c r="O47" s="306"/>
      <c r="P47" s="281" t="str">
        <f t="shared" si="8"/>
        <v/>
      </c>
      <c r="Q47" s="312" t="str">
        <f t="shared" si="9"/>
        <v/>
      </c>
      <c r="R47" s="282" t="str">
        <f>+IF(Stammdaten!$AE$30="1 - Ja",K47,0)</f>
        <v/>
      </c>
      <c r="S47" s="283"/>
      <c r="T47" s="284" t="str">
        <f t="shared" si="10"/>
        <v/>
      </c>
      <c r="X47" s="193">
        <f t="shared" si="16"/>
        <v>0</v>
      </c>
      <c r="Y47" s="193">
        <f t="shared" si="17"/>
        <v>0</v>
      </c>
      <c r="Z47" s="193">
        <f t="shared" si="18"/>
        <v>0</v>
      </c>
      <c r="AA47" s="193">
        <f t="shared" si="19"/>
        <v>0</v>
      </c>
      <c r="AB47" s="193">
        <f t="shared" si="20"/>
        <v>0</v>
      </c>
      <c r="AC47" s="193"/>
      <c r="AD47" s="193">
        <f t="shared" si="11"/>
        <v>0</v>
      </c>
      <c r="AE47" s="193">
        <f t="shared" si="12"/>
        <v>5</v>
      </c>
      <c r="AF47" s="193">
        <f t="shared" si="13"/>
        <v>0</v>
      </c>
      <c r="AG47" s="193">
        <f t="shared" si="14"/>
        <v>0</v>
      </c>
    </row>
    <row r="48" spans="2:33" x14ac:dyDescent="0.25">
      <c r="B48" s="272"/>
      <c r="C48" s="286" t="str">
        <f t="shared" si="15"/>
        <v/>
      </c>
      <c r="D48" s="274"/>
      <c r="E48" s="288" t="str">
        <f>IF(Stammdaten!$AE$29="2 - Vereinbarte Entgelte",IF(ISNUMBER(D48),IF(YEAR(D48)&lt;Stammdaten!$AE$28,1,IF(YEAR(D48)&gt;Stammdaten!$AE$28,12,MONTH(D48))),""),"")</f>
        <v/>
      </c>
      <c r="F48" s="274"/>
      <c r="G48" s="288" t="str">
        <f>IF(Stammdaten!$AE$29="1 - Vereinnahmte Entgelte",IF(ISNUMBER(F48),IF(YEAR(F48)&lt;Stammdaten!$AE$28,1,IF(YEAR(F48)&gt;Stammdaten!$AE$28,12,MONTH(F48))),""),"")</f>
        <v/>
      </c>
      <c r="H48" s="276"/>
      <c r="I48" s="277"/>
      <c r="J48" s="278"/>
      <c r="K48" s="292" t="str">
        <f t="shared" si="1"/>
        <v/>
      </c>
      <c r="L48" s="293" t="str">
        <f t="shared" si="7"/>
        <v/>
      </c>
      <c r="M48" s="293" t="str">
        <f>+IF(AND(ISNUMBER(I48),ISNUMBER(K48)),IF(Stammdaten!$AE$30="2 - Nein",L48-N48,I48-N48),"")</f>
        <v/>
      </c>
      <c r="N48" s="293" t="str">
        <f>+IF(AND(ISNUMBER(J48),ISNUMBER(L48)),IF(Stammdaten!$AE$30="2 - Nein",ROUND(L48*0.3,2),ROUND(I48*0.3,2)),"")</f>
        <v/>
      </c>
      <c r="O48" s="306"/>
      <c r="P48" s="281" t="str">
        <f t="shared" si="8"/>
        <v/>
      </c>
      <c r="Q48" s="312" t="str">
        <f t="shared" si="9"/>
        <v/>
      </c>
      <c r="R48" s="282" t="str">
        <f>+IF(Stammdaten!$AE$30="1 - Ja",K48,0)</f>
        <v/>
      </c>
      <c r="S48" s="283"/>
      <c r="T48" s="284" t="str">
        <f t="shared" si="10"/>
        <v/>
      </c>
      <c r="X48" s="193">
        <f t="shared" si="16"/>
        <v>0</v>
      </c>
      <c r="Y48" s="193">
        <f t="shared" si="17"/>
        <v>0</v>
      </c>
      <c r="Z48" s="193">
        <f t="shared" si="18"/>
        <v>0</v>
      </c>
      <c r="AA48" s="193">
        <f t="shared" si="19"/>
        <v>0</v>
      </c>
      <c r="AB48" s="193">
        <f t="shared" si="20"/>
        <v>0</v>
      </c>
      <c r="AC48" s="193"/>
      <c r="AD48" s="193">
        <f t="shared" si="11"/>
        <v>0</v>
      </c>
      <c r="AE48" s="193">
        <f t="shared" si="12"/>
        <v>5</v>
      </c>
      <c r="AF48" s="193">
        <f t="shared" si="13"/>
        <v>0</v>
      </c>
      <c r="AG48" s="193">
        <f t="shared" si="14"/>
        <v>0</v>
      </c>
    </row>
    <row r="49" spans="2:33" x14ac:dyDescent="0.25">
      <c r="B49" s="272"/>
      <c r="C49" s="286" t="str">
        <f t="shared" si="15"/>
        <v/>
      </c>
      <c r="D49" s="274"/>
      <c r="E49" s="288" t="str">
        <f>IF(Stammdaten!$AE$29="2 - Vereinbarte Entgelte",IF(ISNUMBER(D49),IF(YEAR(D49)&lt;Stammdaten!$AE$28,1,IF(YEAR(D49)&gt;Stammdaten!$AE$28,12,MONTH(D49))),""),"")</f>
        <v/>
      </c>
      <c r="F49" s="274"/>
      <c r="G49" s="288" t="str">
        <f>IF(Stammdaten!$AE$29="1 - Vereinnahmte Entgelte",IF(ISNUMBER(F49),IF(YEAR(F49)&lt;Stammdaten!$AE$28,1,IF(YEAR(F49)&gt;Stammdaten!$AE$28,12,MONTH(F49))),""),"")</f>
        <v/>
      </c>
      <c r="H49" s="276"/>
      <c r="I49" s="277"/>
      <c r="J49" s="278"/>
      <c r="K49" s="292" t="str">
        <f t="shared" si="1"/>
        <v/>
      </c>
      <c r="L49" s="293" t="str">
        <f t="shared" si="7"/>
        <v/>
      </c>
      <c r="M49" s="293" t="str">
        <f>+IF(AND(ISNUMBER(I49),ISNUMBER(K49)),IF(Stammdaten!$AE$30="2 - Nein",L49-N49,I49-N49),"")</f>
        <v/>
      </c>
      <c r="N49" s="293" t="str">
        <f>+IF(AND(ISNUMBER(J49),ISNUMBER(L49)),IF(Stammdaten!$AE$30="2 - Nein",ROUND(L49*0.3,2),ROUND(I49*0.3,2)),"")</f>
        <v/>
      </c>
      <c r="O49" s="306"/>
      <c r="P49" s="281" t="str">
        <f t="shared" si="8"/>
        <v/>
      </c>
      <c r="Q49" s="312" t="str">
        <f t="shared" si="9"/>
        <v/>
      </c>
      <c r="R49" s="282" t="str">
        <f>+IF(Stammdaten!$AE$30="1 - Ja",K49,0)</f>
        <v/>
      </c>
      <c r="S49" s="283"/>
      <c r="T49" s="284" t="str">
        <f t="shared" si="10"/>
        <v/>
      </c>
      <c r="X49" s="193">
        <f t="shared" si="16"/>
        <v>0</v>
      </c>
      <c r="Y49" s="193">
        <f t="shared" si="17"/>
        <v>0</v>
      </c>
      <c r="Z49" s="193">
        <f t="shared" si="18"/>
        <v>0</v>
      </c>
      <c r="AA49" s="193">
        <f t="shared" si="19"/>
        <v>0</v>
      </c>
      <c r="AB49" s="193">
        <f t="shared" si="20"/>
        <v>0</v>
      </c>
      <c r="AC49" s="193"/>
      <c r="AD49" s="193">
        <f t="shared" si="11"/>
        <v>0</v>
      </c>
      <c r="AE49" s="193">
        <f t="shared" si="12"/>
        <v>5</v>
      </c>
      <c r="AF49" s="193">
        <f t="shared" si="13"/>
        <v>0</v>
      </c>
      <c r="AG49" s="193">
        <f t="shared" si="14"/>
        <v>0</v>
      </c>
    </row>
    <row r="50" spans="2:33" x14ac:dyDescent="0.25">
      <c r="B50" s="272"/>
      <c r="C50" s="286" t="str">
        <f t="shared" si="15"/>
        <v/>
      </c>
      <c r="D50" s="274"/>
      <c r="E50" s="288" t="str">
        <f>IF(Stammdaten!$AE$29="2 - Vereinbarte Entgelte",IF(ISNUMBER(D50),IF(YEAR(D50)&lt;Stammdaten!$AE$28,1,IF(YEAR(D50)&gt;Stammdaten!$AE$28,12,MONTH(D50))),""),"")</f>
        <v/>
      </c>
      <c r="F50" s="274"/>
      <c r="G50" s="288" t="str">
        <f>IF(Stammdaten!$AE$29="1 - Vereinnahmte Entgelte",IF(ISNUMBER(F50),IF(YEAR(F50)&lt;Stammdaten!$AE$28,1,IF(YEAR(F50)&gt;Stammdaten!$AE$28,12,MONTH(F50))),""),"")</f>
        <v/>
      </c>
      <c r="H50" s="276"/>
      <c r="I50" s="277"/>
      <c r="J50" s="278"/>
      <c r="K50" s="292" t="str">
        <f t="shared" si="1"/>
        <v/>
      </c>
      <c r="L50" s="293" t="str">
        <f t="shared" si="7"/>
        <v/>
      </c>
      <c r="M50" s="293" t="str">
        <f>+IF(AND(ISNUMBER(I50),ISNUMBER(K50)),IF(Stammdaten!$AE$30="2 - Nein",L50-N50,I50-N50),"")</f>
        <v/>
      </c>
      <c r="N50" s="293" t="str">
        <f>+IF(AND(ISNUMBER(J50),ISNUMBER(L50)),IF(Stammdaten!$AE$30="2 - Nein",ROUND(L50*0.3,2),ROUND(I50*0.3,2)),"")</f>
        <v/>
      </c>
      <c r="O50" s="306"/>
      <c r="P50" s="281" t="str">
        <f t="shared" si="8"/>
        <v/>
      </c>
      <c r="Q50" s="312" t="str">
        <f t="shared" si="9"/>
        <v/>
      </c>
      <c r="R50" s="282" t="str">
        <f>+IF(Stammdaten!$AE$30="1 - Ja",K50,0)</f>
        <v/>
      </c>
      <c r="S50" s="283"/>
      <c r="T50" s="284" t="str">
        <f t="shared" si="10"/>
        <v/>
      </c>
      <c r="X50" s="193">
        <f t="shared" si="16"/>
        <v>0</v>
      </c>
      <c r="Y50" s="193">
        <f t="shared" si="17"/>
        <v>0</v>
      </c>
      <c r="Z50" s="193">
        <f t="shared" si="18"/>
        <v>0</v>
      </c>
      <c r="AA50" s="193">
        <f t="shared" si="19"/>
        <v>0</v>
      </c>
      <c r="AB50" s="193">
        <f t="shared" si="20"/>
        <v>0</v>
      </c>
      <c r="AC50" s="193"/>
      <c r="AD50" s="193">
        <f t="shared" si="11"/>
        <v>0</v>
      </c>
      <c r="AE50" s="193">
        <f t="shared" si="12"/>
        <v>5</v>
      </c>
      <c r="AF50" s="193">
        <f t="shared" si="13"/>
        <v>0</v>
      </c>
      <c r="AG50" s="193">
        <f t="shared" si="14"/>
        <v>0</v>
      </c>
    </row>
    <row r="51" spans="2:33" x14ac:dyDescent="0.25">
      <c r="B51" s="272"/>
      <c r="C51" s="286" t="str">
        <f t="shared" si="15"/>
        <v/>
      </c>
      <c r="D51" s="274"/>
      <c r="E51" s="288" t="str">
        <f>IF(Stammdaten!$AE$29="2 - Vereinbarte Entgelte",IF(ISNUMBER(D51),IF(YEAR(D51)&lt;Stammdaten!$AE$28,1,IF(YEAR(D51)&gt;Stammdaten!$AE$28,12,MONTH(D51))),""),"")</f>
        <v/>
      </c>
      <c r="F51" s="274"/>
      <c r="G51" s="288" t="str">
        <f>IF(Stammdaten!$AE$29="1 - Vereinnahmte Entgelte",IF(ISNUMBER(F51),IF(YEAR(F51)&lt;Stammdaten!$AE$28,1,IF(YEAR(F51)&gt;Stammdaten!$AE$28,12,MONTH(F51))),""),"")</f>
        <v/>
      </c>
      <c r="H51" s="276"/>
      <c r="I51" s="277"/>
      <c r="J51" s="278"/>
      <c r="K51" s="292" t="str">
        <f t="shared" si="1"/>
        <v/>
      </c>
      <c r="L51" s="293" t="str">
        <f t="shared" si="7"/>
        <v/>
      </c>
      <c r="M51" s="293" t="str">
        <f>+IF(AND(ISNUMBER(I51),ISNUMBER(K51)),IF(Stammdaten!$AE$30="2 - Nein",L51-N51,I51-N51),"")</f>
        <v/>
      </c>
      <c r="N51" s="293" t="str">
        <f>+IF(AND(ISNUMBER(J51),ISNUMBER(L51)),IF(Stammdaten!$AE$30="2 - Nein",ROUND(L51*0.3,2),ROUND(I51*0.3,2)),"")</f>
        <v/>
      </c>
      <c r="O51" s="306"/>
      <c r="P51" s="281" t="str">
        <f t="shared" si="8"/>
        <v/>
      </c>
      <c r="Q51" s="312" t="str">
        <f t="shared" si="9"/>
        <v/>
      </c>
      <c r="R51" s="282" t="str">
        <f>+IF(Stammdaten!$AE$30="1 - Ja",K51,0)</f>
        <v/>
      </c>
      <c r="S51" s="283"/>
      <c r="T51" s="284" t="str">
        <f t="shared" si="10"/>
        <v/>
      </c>
      <c r="X51" s="193">
        <f t="shared" si="16"/>
        <v>0</v>
      </c>
      <c r="Y51" s="193">
        <f t="shared" si="17"/>
        <v>0</v>
      </c>
      <c r="Z51" s="193">
        <f t="shared" si="18"/>
        <v>0</v>
      </c>
      <c r="AA51" s="193">
        <f t="shared" si="19"/>
        <v>0</v>
      </c>
      <c r="AB51" s="193">
        <f t="shared" si="20"/>
        <v>0</v>
      </c>
      <c r="AC51" s="193"/>
      <c r="AD51" s="193">
        <f t="shared" si="11"/>
        <v>0</v>
      </c>
      <c r="AE51" s="193">
        <f t="shared" si="12"/>
        <v>5</v>
      </c>
      <c r="AF51" s="193">
        <f t="shared" si="13"/>
        <v>0</v>
      </c>
      <c r="AG51" s="193">
        <f t="shared" si="14"/>
        <v>0</v>
      </c>
    </row>
    <row r="52" spans="2:33" x14ac:dyDescent="0.25">
      <c r="B52" s="272"/>
      <c r="C52" s="286" t="str">
        <f t="shared" si="15"/>
        <v/>
      </c>
      <c r="D52" s="274"/>
      <c r="E52" s="288" t="str">
        <f>IF(Stammdaten!$AE$29="2 - Vereinbarte Entgelte",IF(ISNUMBER(D52),IF(YEAR(D52)&lt;Stammdaten!$AE$28,1,IF(YEAR(D52)&gt;Stammdaten!$AE$28,12,MONTH(D52))),""),"")</f>
        <v/>
      </c>
      <c r="F52" s="274"/>
      <c r="G52" s="288" t="str">
        <f>IF(Stammdaten!$AE$29="1 - Vereinnahmte Entgelte",IF(ISNUMBER(F52),IF(YEAR(F52)&lt;Stammdaten!$AE$28,1,IF(YEAR(F52)&gt;Stammdaten!$AE$28,12,MONTH(F52))),""),"")</f>
        <v/>
      </c>
      <c r="H52" s="276"/>
      <c r="I52" s="277"/>
      <c r="J52" s="278"/>
      <c r="K52" s="292" t="str">
        <f t="shared" si="1"/>
        <v/>
      </c>
      <c r="L52" s="293" t="str">
        <f t="shared" si="7"/>
        <v/>
      </c>
      <c r="M52" s="293" t="str">
        <f>+IF(AND(ISNUMBER(I52),ISNUMBER(K52)),IF(Stammdaten!$AE$30="2 - Nein",L52-N52,I52-N52),"")</f>
        <v/>
      </c>
      <c r="N52" s="293" t="str">
        <f>+IF(AND(ISNUMBER(J52),ISNUMBER(L52)),IF(Stammdaten!$AE$30="2 - Nein",ROUND(L52*0.3,2),ROUND(I52*0.3,2)),"")</f>
        <v/>
      </c>
      <c r="O52" s="306"/>
      <c r="P52" s="281" t="str">
        <f t="shared" si="8"/>
        <v/>
      </c>
      <c r="Q52" s="312" t="str">
        <f t="shared" si="9"/>
        <v/>
      </c>
      <c r="R52" s="282" t="str">
        <f>+IF(Stammdaten!$AE$30="1 - Ja",K52,0)</f>
        <v/>
      </c>
      <c r="S52" s="283"/>
      <c r="T52" s="284" t="str">
        <f t="shared" si="10"/>
        <v/>
      </c>
      <c r="X52" s="193">
        <f t="shared" si="16"/>
        <v>0</v>
      </c>
      <c r="Y52" s="193">
        <f t="shared" si="17"/>
        <v>0</v>
      </c>
      <c r="Z52" s="193">
        <f t="shared" si="18"/>
        <v>0</v>
      </c>
      <c r="AA52" s="193">
        <f t="shared" si="19"/>
        <v>0</v>
      </c>
      <c r="AB52" s="193">
        <f t="shared" si="20"/>
        <v>0</v>
      </c>
      <c r="AC52" s="193"/>
      <c r="AD52" s="193">
        <f t="shared" si="11"/>
        <v>0</v>
      </c>
      <c r="AE52" s="193">
        <f t="shared" si="12"/>
        <v>5</v>
      </c>
      <c r="AF52" s="193">
        <f t="shared" si="13"/>
        <v>0</v>
      </c>
      <c r="AG52" s="193">
        <f t="shared" si="14"/>
        <v>0</v>
      </c>
    </row>
    <row r="53" spans="2:33" x14ac:dyDescent="0.25">
      <c r="B53" s="272"/>
      <c r="C53" s="286" t="str">
        <f t="shared" si="15"/>
        <v/>
      </c>
      <c r="D53" s="274"/>
      <c r="E53" s="288" t="str">
        <f>IF(Stammdaten!$AE$29="2 - Vereinbarte Entgelte",IF(ISNUMBER(D53),IF(YEAR(D53)&lt;Stammdaten!$AE$28,1,IF(YEAR(D53)&gt;Stammdaten!$AE$28,12,MONTH(D53))),""),"")</f>
        <v/>
      </c>
      <c r="F53" s="274"/>
      <c r="G53" s="288" t="str">
        <f>IF(Stammdaten!$AE$29="1 - Vereinnahmte Entgelte",IF(ISNUMBER(F53),IF(YEAR(F53)&lt;Stammdaten!$AE$28,1,IF(YEAR(F53)&gt;Stammdaten!$AE$28,12,MONTH(F53))),""),"")</f>
        <v/>
      </c>
      <c r="H53" s="276"/>
      <c r="I53" s="277"/>
      <c r="J53" s="278"/>
      <c r="K53" s="292" t="str">
        <f t="shared" si="1"/>
        <v/>
      </c>
      <c r="L53" s="293" t="str">
        <f t="shared" si="7"/>
        <v/>
      </c>
      <c r="M53" s="293" t="str">
        <f>+IF(AND(ISNUMBER(I53),ISNUMBER(K53)),IF(Stammdaten!$AE$30="2 - Nein",L53-N53,I53-N53),"")</f>
        <v/>
      </c>
      <c r="N53" s="293" t="str">
        <f>+IF(AND(ISNUMBER(J53),ISNUMBER(L53)),IF(Stammdaten!$AE$30="2 - Nein",ROUND(L53*0.3,2),ROUND(I53*0.3,2)),"")</f>
        <v/>
      </c>
      <c r="O53" s="306"/>
      <c r="P53" s="281" t="str">
        <f t="shared" si="8"/>
        <v/>
      </c>
      <c r="Q53" s="312" t="str">
        <f t="shared" si="9"/>
        <v/>
      </c>
      <c r="R53" s="282" t="str">
        <f>+IF(Stammdaten!$AE$30="1 - Ja",K53,0)</f>
        <v/>
      </c>
      <c r="S53" s="283"/>
      <c r="T53" s="284" t="str">
        <f t="shared" si="10"/>
        <v/>
      </c>
      <c r="X53" s="193">
        <f t="shared" si="16"/>
        <v>0</v>
      </c>
      <c r="Y53" s="193">
        <f t="shared" si="17"/>
        <v>0</v>
      </c>
      <c r="Z53" s="193">
        <f t="shared" si="18"/>
        <v>0</v>
      </c>
      <c r="AA53" s="193">
        <f t="shared" si="19"/>
        <v>0</v>
      </c>
      <c r="AB53" s="193">
        <f t="shared" si="20"/>
        <v>0</v>
      </c>
      <c r="AC53" s="193"/>
      <c r="AD53" s="193">
        <f t="shared" si="11"/>
        <v>0</v>
      </c>
      <c r="AE53" s="193">
        <f t="shared" si="12"/>
        <v>5</v>
      </c>
      <c r="AF53" s="193">
        <f t="shared" si="13"/>
        <v>0</v>
      </c>
      <c r="AG53" s="193">
        <f t="shared" si="14"/>
        <v>0</v>
      </c>
    </row>
    <row r="54" spans="2:33" x14ac:dyDescent="0.25">
      <c r="B54" s="272"/>
      <c r="C54" s="286" t="str">
        <f t="shared" si="15"/>
        <v/>
      </c>
      <c r="D54" s="274"/>
      <c r="E54" s="288" t="str">
        <f>IF(Stammdaten!$AE$29="2 - Vereinbarte Entgelte",IF(ISNUMBER(D54),IF(YEAR(D54)&lt;Stammdaten!$AE$28,1,IF(YEAR(D54)&gt;Stammdaten!$AE$28,12,MONTH(D54))),""),"")</f>
        <v/>
      </c>
      <c r="F54" s="274"/>
      <c r="G54" s="288" t="str">
        <f>IF(Stammdaten!$AE$29="1 - Vereinnahmte Entgelte",IF(ISNUMBER(F54),IF(YEAR(F54)&lt;Stammdaten!$AE$28,1,IF(YEAR(F54)&gt;Stammdaten!$AE$28,12,MONTH(F54))),""),"")</f>
        <v/>
      </c>
      <c r="H54" s="276"/>
      <c r="I54" s="277"/>
      <c r="J54" s="278"/>
      <c r="K54" s="292" t="str">
        <f t="shared" si="1"/>
        <v/>
      </c>
      <c r="L54" s="293" t="str">
        <f t="shared" si="7"/>
        <v/>
      </c>
      <c r="M54" s="293" t="str">
        <f>+IF(AND(ISNUMBER(I54),ISNUMBER(K54)),IF(Stammdaten!$AE$30="2 - Nein",L54-N54,I54-N54),"")</f>
        <v/>
      </c>
      <c r="N54" s="293" t="str">
        <f>+IF(AND(ISNUMBER(J54),ISNUMBER(L54)),IF(Stammdaten!$AE$30="2 - Nein",ROUND(L54*0.3,2),ROUND(I54*0.3,2)),"")</f>
        <v/>
      </c>
      <c r="O54" s="306"/>
      <c r="P54" s="281" t="str">
        <f t="shared" si="8"/>
        <v/>
      </c>
      <c r="Q54" s="312" t="str">
        <f t="shared" si="9"/>
        <v/>
      </c>
      <c r="R54" s="282" t="str">
        <f>+IF(Stammdaten!$AE$30="1 - Ja",K54,0)</f>
        <v/>
      </c>
      <c r="S54" s="283"/>
      <c r="T54" s="284" t="str">
        <f t="shared" si="10"/>
        <v/>
      </c>
      <c r="X54" s="193">
        <f t="shared" si="16"/>
        <v>0</v>
      </c>
      <c r="Y54" s="193">
        <f t="shared" si="17"/>
        <v>0</v>
      </c>
      <c r="Z54" s="193">
        <f t="shared" si="18"/>
        <v>0</v>
      </c>
      <c r="AA54" s="193">
        <f t="shared" si="19"/>
        <v>0</v>
      </c>
      <c r="AB54" s="193">
        <f t="shared" si="20"/>
        <v>0</v>
      </c>
      <c r="AC54" s="193"/>
      <c r="AD54" s="193">
        <f t="shared" si="11"/>
        <v>0</v>
      </c>
      <c r="AE54" s="193">
        <f t="shared" si="12"/>
        <v>5</v>
      </c>
      <c r="AF54" s="193">
        <f t="shared" si="13"/>
        <v>0</v>
      </c>
      <c r="AG54" s="193">
        <f t="shared" si="14"/>
        <v>0</v>
      </c>
    </row>
    <row r="55" spans="2:33" x14ac:dyDescent="0.25">
      <c r="B55" s="272"/>
      <c r="C55" s="286" t="str">
        <f t="shared" si="15"/>
        <v/>
      </c>
      <c r="D55" s="274"/>
      <c r="E55" s="288" t="str">
        <f>IF(Stammdaten!$AE$29="2 - Vereinbarte Entgelte",IF(ISNUMBER(D55),IF(YEAR(D55)&lt;Stammdaten!$AE$28,1,IF(YEAR(D55)&gt;Stammdaten!$AE$28,12,MONTH(D55))),""),"")</f>
        <v/>
      </c>
      <c r="F55" s="274"/>
      <c r="G55" s="288" t="str">
        <f>IF(Stammdaten!$AE$29="1 - Vereinnahmte Entgelte",IF(ISNUMBER(F55),IF(YEAR(F55)&lt;Stammdaten!$AE$28,1,IF(YEAR(F55)&gt;Stammdaten!$AE$28,12,MONTH(F55))),""),"")</f>
        <v/>
      </c>
      <c r="H55" s="276"/>
      <c r="I55" s="277"/>
      <c r="J55" s="278"/>
      <c r="K55" s="292" t="str">
        <f t="shared" si="1"/>
        <v/>
      </c>
      <c r="L55" s="293" t="str">
        <f t="shared" si="7"/>
        <v/>
      </c>
      <c r="M55" s="293" t="str">
        <f>+IF(AND(ISNUMBER(I55),ISNUMBER(K55)),IF(Stammdaten!$AE$30="2 - Nein",L55-N55,I55-N55),"")</f>
        <v/>
      </c>
      <c r="N55" s="293" t="str">
        <f>+IF(AND(ISNUMBER(J55),ISNUMBER(L55)),IF(Stammdaten!$AE$30="2 - Nein",ROUND(L55*0.3,2),ROUND(I55*0.3,2)),"")</f>
        <v/>
      </c>
      <c r="O55" s="306"/>
      <c r="P55" s="281" t="str">
        <f t="shared" si="8"/>
        <v/>
      </c>
      <c r="Q55" s="312" t="str">
        <f t="shared" si="9"/>
        <v/>
      </c>
      <c r="R55" s="282" t="str">
        <f>+IF(Stammdaten!$AE$30="1 - Ja",K55,0)</f>
        <v/>
      </c>
      <c r="S55" s="283"/>
      <c r="T55" s="284" t="str">
        <f t="shared" si="10"/>
        <v/>
      </c>
      <c r="X55" s="193">
        <f t="shared" si="16"/>
        <v>0</v>
      </c>
      <c r="Y55" s="193">
        <f t="shared" si="17"/>
        <v>0</v>
      </c>
      <c r="Z55" s="193">
        <f t="shared" si="18"/>
        <v>0</v>
      </c>
      <c r="AA55" s="193">
        <f t="shared" si="19"/>
        <v>0</v>
      </c>
      <c r="AB55" s="193">
        <f t="shared" si="20"/>
        <v>0</v>
      </c>
      <c r="AC55" s="193"/>
      <c r="AD55" s="193">
        <f t="shared" si="11"/>
        <v>0</v>
      </c>
      <c r="AE55" s="193">
        <f t="shared" si="12"/>
        <v>5</v>
      </c>
      <c r="AF55" s="193">
        <f t="shared" si="13"/>
        <v>0</v>
      </c>
      <c r="AG55" s="193">
        <f t="shared" si="14"/>
        <v>0</v>
      </c>
    </row>
    <row r="56" spans="2:33" x14ac:dyDescent="0.25">
      <c r="B56" s="272"/>
      <c r="C56" s="286" t="str">
        <f t="shared" si="15"/>
        <v/>
      </c>
      <c r="D56" s="274"/>
      <c r="E56" s="288" t="str">
        <f>IF(Stammdaten!$AE$29="2 - Vereinbarte Entgelte",IF(ISNUMBER(D56),IF(YEAR(D56)&lt;Stammdaten!$AE$28,1,IF(YEAR(D56)&gt;Stammdaten!$AE$28,12,MONTH(D56))),""),"")</f>
        <v/>
      </c>
      <c r="F56" s="274"/>
      <c r="G56" s="288" t="str">
        <f>IF(Stammdaten!$AE$29="1 - Vereinnahmte Entgelte",IF(ISNUMBER(F56),IF(YEAR(F56)&lt;Stammdaten!$AE$28,1,IF(YEAR(F56)&gt;Stammdaten!$AE$28,12,MONTH(F56))),""),"")</f>
        <v/>
      </c>
      <c r="H56" s="276"/>
      <c r="I56" s="277"/>
      <c r="J56" s="278"/>
      <c r="K56" s="292" t="str">
        <f t="shared" si="1"/>
        <v/>
      </c>
      <c r="L56" s="293" t="str">
        <f t="shared" si="7"/>
        <v/>
      </c>
      <c r="M56" s="293" t="str">
        <f>+IF(AND(ISNUMBER(I56),ISNUMBER(K56)),IF(Stammdaten!$AE$30="2 - Nein",L56-N56,I56-N56),"")</f>
        <v/>
      </c>
      <c r="N56" s="293" t="str">
        <f>+IF(AND(ISNUMBER(J56),ISNUMBER(L56)),IF(Stammdaten!$AE$30="2 - Nein",ROUND(L56*0.3,2),ROUND(I56*0.3,2)),"")</f>
        <v/>
      </c>
      <c r="O56" s="306"/>
      <c r="P56" s="281" t="str">
        <f t="shared" si="8"/>
        <v/>
      </c>
      <c r="Q56" s="312" t="str">
        <f t="shared" si="9"/>
        <v/>
      </c>
      <c r="R56" s="282" t="str">
        <f>+IF(Stammdaten!$AE$30="1 - Ja",K56,0)</f>
        <v/>
      </c>
      <c r="S56" s="283"/>
      <c r="T56" s="284" t="str">
        <f t="shared" si="10"/>
        <v/>
      </c>
      <c r="X56" s="193">
        <f t="shared" si="16"/>
        <v>0</v>
      </c>
      <c r="Y56" s="193">
        <f t="shared" si="17"/>
        <v>0</v>
      </c>
      <c r="Z56" s="193">
        <f t="shared" si="18"/>
        <v>0</v>
      </c>
      <c r="AA56" s="193">
        <f t="shared" si="19"/>
        <v>0</v>
      </c>
      <c r="AB56" s="193">
        <f t="shared" si="20"/>
        <v>0</v>
      </c>
      <c r="AC56" s="193"/>
      <c r="AD56" s="193">
        <f t="shared" si="11"/>
        <v>0</v>
      </c>
      <c r="AE56" s="193">
        <f t="shared" si="12"/>
        <v>5</v>
      </c>
      <c r="AF56" s="193">
        <f t="shared" si="13"/>
        <v>0</v>
      </c>
      <c r="AG56" s="193">
        <f t="shared" si="14"/>
        <v>0</v>
      </c>
    </row>
    <row r="57" spans="2:33" x14ac:dyDescent="0.25">
      <c r="B57" s="272"/>
      <c r="C57" s="286" t="str">
        <f t="shared" si="15"/>
        <v/>
      </c>
      <c r="D57" s="274"/>
      <c r="E57" s="288" t="str">
        <f>IF(Stammdaten!$AE$29="2 - Vereinbarte Entgelte",IF(ISNUMBER(D57),IF(YEAR(D57)&lt;Stammdaten!$AE$28,1,IF(YEAR(D57)&gt;Stammdaten!$AE$28,12,MONTH(D57))),""),"")</f>
        <v/>
      </c>
      <c r="F57" s="274"/>
      <c r="G57" s="288" t="str">
        <f>IF(Stammdaten!$AE$29="1 - Vereinnahmte Entgelte",IF(ISNUMBER(F57),IF(YEAR(F57)&lt;Stammdaten!$AE$28,1,IF(YEAR(F57)&gt;Stammdaten!$AE$28,12,MONTH(F57))),""),"")</f>
        <v/>
      </c>
      <c r="H57" s="276"/>
      <c r="I57" s="277"/>
      <c r="J57" s="278"/>
      <c r="K57" s="292" t="str">
        <f t="shared" si="1"/>
        <v/>
      </c>
      <c r="L57" s="293" t="str">
        <f t="shared" si="7"/>
        <v/>
      </c>
      <c r="M57" s="293" t="str">
        <f>+IF(AND(ISNUMBER(I57),ISNUMBER(K57)),IF(Stammdaten!$AE$30="2 - Nein",L57-N57,I57-N57),"")</f>
        <v/>
      </c>
      <c r="N57" s="293" t="str">
        <f>+IF(AND(ISNUMBER(J57),ISNUMBER(L57)),IF(Stammdaten!$AE$30="2 - Nein",ROUND(L57*0.3,2),ROUND(I57*0.3,2)),"")</f>
        <v/>
      </c>
      <c r="O57" s="306"/>
      <c r="P57" s="281" t="str">
        <f t="shared" si="8"/>
        <v/>
      </c>
      <c r="Q57" s="312" t="str">
        <f t="shared" si="9"/>
        <v/>
      </c>
      <c r="R57" s="282" t="str">
        <f>+IF(Stammdaten!$AE$30="1 - Ja",K57,0)</f>
        <v/>
      </c>
      <c r="S57" s="283"/>
      <c r="T57" s="284" t="str">
        <f t="shared" si="10"/>
        <v/>
      </c>
      <c r="X57" s="193">
        <f t="shared" si="16"/>
        <v>0</v>
      </c>
      <c r="Y57" s="193">
        <f t="shared" si="17"/>
        <v>0</v>
      </c>
      <c r="Z57" s="193">
        <f t="shared" si="18"/>
        <v>0</v>
      </c>
      <c r="AA57" s="193">
        <f t="shared" si="19"/>
        <v>0</v>
      </c>
      <c r="AB57" s="193">
        <f t="shared" si="20"/>
        <v>0</v>
      </c>
      <c r="AC57" s="193"/>
      <c r="AD57" s="193">
        <f t="shared" si="11"/>
        <v>0</v>
      </c>
      <c r="AE57" s="193">
        <f t="shared" si="12"/>
        <v>5</v>
      </c>
      <c r="AF57" s="193">
        <f t="shared" si="13"/>
        <v>0</v>
      </c>
      <c r="AG57" s="193">
        <f t="shared" si="14"/>
        <v>0</v>
      </c>
    </row>
    <row r="58" spans="2:33" x14ac:dyDescent="0.25">
      <c r="B58" s="272"/>
      <c r="C58" s="286" t="str">
        <f t="shared" si="15"/>
        <v/>
      </c>
      <c r="D58" s="274"/>
      <c r="E58" s="288" t="str">
        <f>IF(Stammdaten!$AE$29="2 - Vereinbarte Entgelte",IF(ISNUMBER(D58),IF(YEAR(D58)&lt;Stammdaten!$AE$28,1,IF(YEAR(D58)&gt;Stammdaten!$AE$28,12,MONTH(D58))),""),"")</f>
        <v/>
      </c>
      <c r="F58" s="274"/>
      <c r="G58" s="288" t="str">
        <f>IF(Stammdaten!$AE$29="1 - Vereinnahmte Entgelte",IF(ISNUMBER(F58),IF(YEAR(F58)&lt;Stammdaten!$AE$28,1,IF(YEAR(F58)&gt;Stammdaten!$AE$28,12,MONTH(F58))),""),"")</f>
        <v/>
      </c>
      <c r="H58" s="276"/>
      <c r="I58" s="277"/>
      <c r="J58" s="278"/>
      <c r="K58" s="292" t="str">
        <f t="shared" si="1"/>
        <v/>
      </c>
      <c r="L58" s="293" t="str">
        <f t="shared" si="7"/>
        <v/>
      </c>
      <c r="M58" s="293" t="str">
        <f>+IF(AND(ISNUMBER(I58),ISNUMBER(K58)),IF(Stammdaten!$AE$30="2 - Nein",L58-N58,I58-N58),"")</f>
        <v/>
      </c>
      <c r="N58" s="293" t="str">
        <f>+IF(AND(ISNUMBER(J58),ISNUMBER(L58)),IF(Stammdaten!$AE$30="2 - Nein",ROUND(L58*0.3,2),ROUND(I58*0.3,2)),"")</f>
        <v/>
      </c>
      <c r="O58" s="306"/>
      <c r="P58" s="281" t="str">
        <f t="shared" si="8"/>
        <v/>
      </c>
      <c r="Q58" s="312" t="str">
        <f t="shared" si="9"/>
        <v/>
      </c>
      <c r="R58" s="282" t="str">
        <f>+IF(Stammdaten!$AE$30="1 - Ja",K58,0)</f>
        <v/>
      </c>
      <c r="S58" s="283"/>
      <c r="T58" s="284" t="str">
        <f t="shared" si="10"/>
        <v/>
      </c>
      <c r="X58" s="193">
        <f t="shared" si="16"/>
        <v>0</v>
      </c>
      <c r="Y58" s="193">
        <f t="shared" si="17"/>
        <v>0</v>
      </c>
      <c r="Z58" s="193">
        <f t="shared" si="18"/>
        <v>0</v>
      </c>
      <c r="AA58" s="193">
        <f t="shared" si="19"/>
        <v>0</v>
      </c>
      <c r="AB58" s="193">
        <f t="shared" si="20"/>
        <v>0</v>
      </c>
      <c r="AC58" s="193"/>
      <c r="AD58" s="193">
        <f t="shared" si="11"/>
        <v>0</v>
      </c>
      <c r="AE58" s="193">
        <f t="shared" si="12"/>
        <v>5</v>
      </c>
      <c r="AF58" s="193">
        <f t="shared" si="13"/>
        <v>0</v>
      </c>
      <c r="AG58" s="193">
        <f t="shared" si="14"/>
        <v>0</v>
      </c>
    </row>
    <row r="59" spans="2:33" x14ac:dyDescent="0.25">
      <c r="B59" s="272"/>
      <c r="C59" s="286" t="str">
        <f t="shared" si="15"/>
        <v/>
      </c>
      <c r="D59" s="274"/>
      <c r="E59" s="288" t="str">
        <f>IF(Stammdaten!$AE$29="2 - Vereinbarte Entgelte",IF(ISNUMBER(D59),IF(YEAR(D59)&lt;Stammdaten!$AE$28,1,IF(YEAR(D59)&gt;Stammdaten!$AE$28,12,MONTH(D59))),""),"")</f>
        <v/>
      </c>
      <c r="F59" s="274"/>
      <c r="G59" s="288" t="str">
        <f>IF(Stammdaten!$AE$29="1 - Vereinnahmte Entgelte",IF(ISNUMBER(F59),IF(YEAR(F59)&lt;Stammdaten!$AE$28,1,IF(YEAR(F59)&gt;Stammdaten!$AE$28,12,MONTH(F59))),""),"")</f>
        <v/>
      </c>
      <c r="H59" s="276"/>
      <c r="I59" s="277"/>
      <c r="J59" s="278"/>
      <c r="K59" s="292" t="str">
        <f t="shared" si="1"/>
        <v/>
      </c>
      <c r="L59" s="293" t="str">
        <f t="shared" si="7"/>
        <v/>
      </c>
      <c r="M59" s="293" t="str">
        <f>+IF(AND(ISNUMBER(I59),ISNUMBER(K59)),IF(Stammdaten!$AE$30="2 - Nein",L59-N59,I59-N59),"")</f>
        <v/>
      </c>
      <c r="N59" s="293" t="str">
        <f>+IF(AND(ISNUMBER(J59),ISNUMBER(L59)),IF(Stammdaten!$AE$30="2 - Nein",ROUND(L59*0.3,2),ROUND(I59*0.3,2)),"")</f>
        <v/>
      </c>
      <c r="O59" s="306"/>
      <c r="P59" s="281" t="str">
        <f t="shared" si="8"/>
        <v/>
      </c>
      <c r="Q59" s="312" t="str">
        <f t="shared" si="9"/>
        <v/>
      </c>
      <c r="R59" s="282" t="str">
        <f>+IF(Stammdaten!$AE$30="1 - Ja",K59,0)</f>
        <v/>
      </c>
      <c r="S59" s="283"/>
      <c r="T59" s="284" t="str">
        <f t="shared" si="10"/>
        <v/>
      </c>
      <c r="X59" s="193">
        <f t="shared" si="16"/>
        <v>0</v>
      </c>
      <c r="Y59" s="193">
        <f t="shared" si="17"/>
        <v>0</v>
      </c>
      <c r="Z59" s="193">
        <f t="shared" si="18"/>
        <v>0</v>
      </c>
      <c r="AA59" s="193">
        <f t="shared" si="19"/>
        <v>0</v>
      </c>
      <c r="AB59" s="193">
        <f t="shared" si="20"/>
        <v>0</v>
      </c>
      <c r="AC59" s="193"/>
      <c r="AD59" s="193">
        <f t="shared" si="11"/>
        <v>0</v>
      </c>
      <c r="AE59" s="193">
        <f t="shared" si="12"/>
        <v>5</v>
      </c>
      <c r="AF59" s="193">
        <f t="shared" si="13"/>
        <v>0</v>
      </c>
      <c r="AG59" s="193">
        <f t="shared" si="14"/>
        <v>0</v>
      </c>
    </row>
    <row r="60" spans="2:33" x14ac:dyDescent="0.25">
      <c r="B60" s="272"/>
      <c r="C60" s="286" t="str">
        <f t="shared" si="15"/>
        <v/>
      </c>
      <c r="D60" s="274"/>
      <c r="E60" s="288" t="str">
        <f>IF(Stammdaten!$AE$29="2 - Vereinbarte Entgelte",IF(ISNUMBER(D60),IF(YEAR(D60)&lt;Stammdaten!$AE$28,1,IF(YEAR(D60)&gt;Stammdaten!$AE$28,12,MONTH(D60))),""),"")</f>
        <v/>
      </c>
      <c r="F60" s="274"/>
      <c r="G60" s="288" t="str">
        <f>IF(Stammdaten!$AE$29="1 - Vereinnahmte Entgelte",IF(ISNUMBER(F60),IF(YEAR(F60)&lt;Stammdaten!$AE$28,1,IF(YEAR(F60)&gt;Stammdaten!$AE$28,12,MONTH(F60))),""),"")</f>
        <v/>
      </c>
      <c r="H60" s="276"/>
      <c r="I60" s="277"/>
      <c r="J60" s="278"/>
      <c r="K60" s="292" t="str">
        <f t="shared" si="1"/>
        <v/>
      </c>
      <c r="L60" s="293" t="str">
        <f t="shared" si="7"/>
        <v/>
      </c>
      <c r="M60" s="293" t="str">
        <f>+IF(AND(ISNUMBER(I60),ISNUMBER(K60)),IF(Stammdaten!$AE$30="2 - Nein",L60-N60,I60-N60),"")</f>
        <v/>
      </c>
      <c r="N60" s="293" t="str">
        <f>+IF(AND(ISNUMBER(J60),ISNUMBER(L60)),IF(Stammdaten!$AE$30="2 - Nein",ROUND(L60*0.3,2),ROUND(I60*0.3,2)),"")</f>
        <v/>
      </c>
      <c r="O60" s="306"/>
      <c r="P60" s="281" t="str">
        <f t="shared" si="8"/>
        <v/>
      </c>
      <c r="Q60" s="312" t="str">
        <f t="shared" si="9"/>
        <v/>
      </c>
      <c r="R60" s="282" t="str">
        <f>+IF(Stammdaten!$AE$30="1 - Ja",K60,0)</f>
        <v/>
      </c>
      <c r="S60" s="283"/>
      <c r="T60" s="284" t="str">
        <f t="shared" si="10"/>
        <v/>
      </c>
      <c r="X60" s="193">
        <f t="shared" si="16"/>
        <v>0</v>
      </c>
      <c r="Y60" s="193">
        <f t="shared" si="17"/>
        <v>0</v>
      </c>
      <c r="Z60" s="193">
        <f t="shared" si="18"/>
        <v>0</v>
      </c>
      <c r="AA60" s="193">
        <f t="shared" si="19"/>
        <v>0</v>
      </c>
      <c r="AB60" s="193">
        <f t="shared" si="20"/>
        <v>0</v>
      </c>
      <c r="AC60" s="193"/>
      <c r="AD60" s="193">
        <f t="shared" si="11"/>
        <v>0</v>
      </c>
      <c r="AE60" s="193">
        <f t="shared" si="12"/>
        <v>5</v>
      </c>
      <c r="AF60" s="193">
        <f t="shared" si="13"/>
        <v>0</v>
      </c>
      <c r="AG60" s="193">
        <f t="shared" si="14"/>
        <v>0</v>
      </c>
    </row>
    <row r="61" spans="2:33" x14ac:dyDescent="0.25">
      <c r="B61" s="272"/>
      <c r="C61" s="286" t="str">
        <f t="shared" si="15"/>
        <v/>
      </c>
      <c r="D61" s="274"/>
      <c r="E61" s="288" t="str">
        <f>IF(Stammdaten!$AE$29="2 - Vereinbarte Entgelte",IF(ISNUMBER(D61),IF(YEAR(D61)&lt;Stammdaten!$AE$28,1,IF(YEAR(D61)&gt;Stammdaten!$AE$28,12,MONTH(D61))),""),"")</f>
        <v/>
      </c>
      <c r="F61" s="274"/>
      <c r="G61" s="288" t="str">
        <f>IF(Stammdaten!$AE$29="1 - Vereinnahmte Entgelte",IF(ISNUMBER(F61),IF(YEAR(F61)&lt;Stammdaten!$AE$28,1,IF(YEAR(F61)&gt;Stammdaten!$AE$28,12,MONTH(F61))),""),"")</f>
        <v/>
      </c>
      <c r="H61" s="276"/>
      <c r="I61" s="277"/>
      <c r="J61" s="278"/>
      <c r="K61" s="292" t="str">
        <f t="shared" si="1"/>
        <v/>
      </c>
      <c r="L61" s="293" t="str">
        <f t="shared" si="7"/>
        <v/>
      </c>
      <c r="M61" s="293" t="str">
        <f>+IF(AND(ISNUMBER(I61),ISNUMBER(K61)),IF(Stammdaten!$AE$30="2 - Nein",L61-N61,I61-N61),"")</f>
        <v/>
      </c>
      <c r="N61" s="293" t="str">
        <f>+IF(AND(ISNUMBER(J61),ISNUMBER(L61)),IF(Stammdaten!$AE$30="2 - Nein",ROUND(L61*0.3,2),ROUND(I61*0.3,2)),"")</f>
        <v/>
      </c>
      <c r="O61" s="306"/>
      <c r="P61" s="281" t="str">
        <f t="shared" si="8"/>
        <v/>
      </c>
      <c r="Q61" s="312" t="str">
        <f t="shared" si="9"/>
        <v/>
      </c>
      <c r="R61" s="282" t="str">
        <f>+IF(Stammdaten!$AE$30="1 - Ja",K61,0)</f>
        <v/>
      </c>
      <c r="S61" s="283"/>
      <c r="T61" s="284" t="str">
        <f t="shared" si="10"/>
        <v/>
      </c>
      <c r="X61" s="193">
        <f t="shared" si="16"/>
        <v>0</v>
      </c>
      <c r="Y61" s="193">
        <f t="shared" si="17"/>
        <v>0</v>
      </c>
      <c r="Z61" s="193">
        <f t="shared" si="18"/>
        <v>0</v>
      </c>
      <c r="AA61" s="193">
        <f t="shared" si="19"/>
        <v>0</v>
      </c>
      <c r="AB61" s="193">
        <f t="shared" si="20"/>
        <v>0</v>
      </c>
      <c r="AC61" s="193"/>
      <c r="AD61" s="193">
        <f t="shared" si="11"/>
        <v>0</v>
      </c>
      <c r="AE61" s="193">
        <f t="shared" si="12"/>
        <v>5</v>
      </c>
      <c r="AF61" s="193">
        <f t="shared" si="13"/>
        <v>0</v>
      </c>
      <c r="AG61" s="193">
        <f t="shared" si="14"/>
        <v>0</v>
      </c>
    </row>
    <row r="62" spans="2:33" x14ac:dyDescent="0.25">
      <c r="B62" s="272"/>
      <c r="C62" s="286" t="str">
        <f t="shared" si="15"/>
        <v/>
      </c>
      <c r="D62" s="274"/>
      <c r="E62" s="288" t="str">
        <f>IF(Stammdaten!$AE$29="2 - Vereinbarte Entgelte",IF(ISNUMBER(D62),IF(YEAR(D62)&lt;Stammdaten!$AE$28,1,IF(YEAR(D62)&gt;Stammdaten!$AE$28,12,MONTH(D62))),""),"")</f>
        <v/>
      </c>
      <c r="F62" s="274"/>
      <c r="G62" s="288" t="str">
        <f>IF(Stammdaten!$AE$29="1 - Vereinnahmte Entgelte",IF(ISNUMBER(F62),IF(YEAR(F62)&lt;Stammdaten!$AE$28,1,IF(YEAR(F62)&gt;Stammdaten!$AE$28,12,MONTH(F62))),""),"")</f>
        <v/>
      </c>
      <c r="H62" s="276"/>
      <c r="I62" s="277"/>
      <c r="J62" s="278"/>
      <c r="K62" s="292" t="str">
        <f t="shared" si="1"/>
        <v/>
      </c>
      <c r="L62" s="293" t="str">
        <f t="shared" si="7"/>
        <v/>
      </c>
      <c r="M62" s="293" t="str">
        <f>+IF(AND(ISNUMBER(I62),ISNUMBER(K62)),IF(Stammdaten!$AE$30="2 - Nein",L62-N62,I62-N62),"")</f>
        <v/>
      </c>
      <c r="N62" s="293" t="str">
        <f>+IF(AND(ISNUMBER(J62),ISNUMBER(L62)),IF(Stammdaten!$AE$30="2 - Nein",ROUND(L62*0.3,2),ROUND(I62*0.3,2)),"")</f>
        <v/>
      </c>
      <c r="O62" s="306"/>
      <c r="P62" s="281" t="str">
        <f t="shared" si="8"/>
        <v/>
      </c>
      <c r="Q62" s="312" t="str">
        <f t="shared" si="9"/>
        <v/>
      </c>
      <c r="R62" s="282" t="str">
        <f>+IF(Stammdaten!$AE$30="1 - Ja",K62,0)</f>
        <v/>
      </c>
      <c r="S62" s="283"/>
      <c r="T62" s="284" t="str">
        <f t="shared" si="10"/>
        <v/>
      </c>
      <c r="X62" s="193">
        <f t="shared" si="16"/>
        <v>0</v>
      </c>
      <c r="Y62" s="193">
        <f t="shared" si="17"/>
        <v>0</v>
      </c>
      <c r="Z62" s="193">
        <f t="shared" si="18"/>
        <v>0</v>
      </c>
      <c r="AA62" s="193">
        <f t="shared" si="19"/>
        <v>0</v>
      </c>
      <c r="AB62" s="193">
        <f t="shared" si="20"/>
        <v>0</v>
      </c>
      <c r="AC62" s="193"/>
      <c r="AD62" s="193">
        <f t="shared" si="11"/>
        <v>0</v>
      </c>
      <c r="AE62" s="193">
        <f t="shared" si="12"/>
        <v>5</v>
      </c>
      <c r="AF62" s="193">
        <f t="shared" si="13"/>
        <v>0</v>
      </c>
      <c r="AG62" s="193">
        <f t="shared" si="14"/>
        <v>0</v>
      </c>
    </row>
    <row r="63" spans="2:33" x14ac:dyDescent="0.25">
      <c r="B63" s="272"/>
      <c r="C63" s="286" t="str">
        <f t="shared" si="15"/>
        <v/>
      </c>
      <c r="D63" s="274"/>
      <c r="E63" s="288" t="str">
        <f>IF(Stammdaten!$AE$29="2 - Vereinbarte Entgelte",IF(ISNUMBER(D63),IF(YEAR(D63)&lt;Stammdaten!$AE$28,1,IF(YEAR(D63)&gt;Stammdaten!$AE$28,12,MONTH(D63))),""),"")</f>
        <v/>
      </c>
      <c r="F63" s="274"/>
      <c r="G63" s="288" t="str">
        <f>IF(Stammdaten!$AE$29="1 - Vereinnahmte Entgelte",IF(ISNUMBER(F63),IF(YEAR(F63)&lt;Stammdaten!$AE$28,1,IF(YEAR(F63)&gt;Stammdaten!$AE$28,12,MONTH(F63))),""),"")</f>
        <v/>
      </c>
      <c r="H63" s="276"/>
      <c r="I63" s="277"/>
      <c r="J63" s="278"/>
      <c r="K63" s="292" t="str">
        <f t="shared" si="1"/>
        <v/>
      </c>
      <c r="L63" s="293" t="str">
        <f t="shared" si="7"/>
        <v/>
      </c>
      <c r="M63" s="293" t="str">
        <f>+IF(AND(ISNUMBER(I63),ISNUMBER(K63)),IF(Stammdaten!$AE$30="2 - Nein",L63-N63,I63-N63),"")</f>
        <v/>
      </c>
      <c r="N63" s="293" t="str">
        <f>+IF(AND(ISNUMBER(J63),ISNUMBER(L63)),IF(Stammdaten!$AE$30="2 - Nein",ROUND(L63*0.3,2),ROUND(I63*0.3,2)),"")</f>
        <v/>
      </c>
      <c r="O63" s="306"/>
      <c r="P63" s="281" t="str">
        <f t="shared" si="8"/>
        <v/>
      </c>
      <c r="Q63" s="312" t="str">
        <f t="shared" si="9"/>
        <v/>
      </c>
      <c r="R63" s="282" t="str">
        <f>+IF(Stammdaten!$AE$30="1 - Ja",K63,0)</f>
        <v/>
      </c>
      <c r="S63" s="283"/>
      <c r="T63" s="284" t="str">
        <f t="shared" si="10"/>
        <v/>
      </c>
      <c r="X63" s="193">
        <f t="shared" si="16"/>
        <v>0</v>
      </c>
      <c r="Y63" s="193">
        <f t="shared" si="17"/>
        <v>0</v>
      </c>
      <c r="Z63" s="193">
        <f t="shared" si="18"/>
        <v>0</v>
      </c>
      <c r="AA63" s="193">
        <f t="shared" si="19"/>
        <v>0</v>
      </c>
      <c r="AB63" s="193">
        <f t="shared" si="20"/>
        <v>0</v>
      </c>
      <c r="AC63" s="193"/>
      <c r="AD63" s="193">
        <f t="shared" si="11"/>
        <v>0</v>
      </c>
      <c r="AE63" s="193">
        <f t="shared" si="12"/>
        <v>5</v>
      </c>
      <c r="AF63" s="193">
        <f t="shared" si="13"/>
        <v>0</v>
      </c>
      <c r="AG63" s="193">
        <f t="shared" si="14"/>
        <v>0</v>
      </c>
    </row>
    <row r="64" spans="2:33" x14ac:dyDescent="0.25">
      <c r="B64" s="272"/>
      <c r="C64" s="286" t="str">
        <f t="shared" si="15"/>
        <v/>
      </c>
      <c r="D64" s="274"/>
      <c r="E64" s="288" t="str">
        <f>IF(Stammdaten!$AE$29="2 - Vereinbarte Entgelte",IF(ISNUMBER(D64),IF(YEAR(D64)&lt;Stammdaten!$AE$28,1,IF(YEAR(D64)&gt;Stammdaten!$AE$28,12,MONTH(D64))),""),"")</f>
        <v/>
      </c>
      <c r="F64" s="274"/>
      <c r="G64" s="288" t="str">
        <f>IF(Stammdaten!$AE$29="1 - Vereinnahmte Entgelte",IF(ISNUMBER(F64),IF(YEAR(F64)&lt;Stammdaten!$AE$28,1,IF(YEAR(F64)&gt;Stammdaten!$AE$28,12,MONTH(F64))),""),"")</f>
        <v/>
      </c>
      <c r="H64" s="276"/>
      <c r="I64" s="277"/>
      <c r="J64" s="278"/>
      <c r="K64" s="292" t="str">
        <f t="shared" si="1"/>
        <v/>
      </c>
      <c r="L64" s="293" t="str">
        <f t="shared" si="7"/>
        <v/>
      </c>
      <c r="M64" s="293" t="str">
        <f>+IF(AND(ISNUMBER(I64),ISNUMBER(K64)),IF(Stammdaten!$AE$30="2 - Nein",L64-N64,I64-N64),"")</f>
        <v/>
      </c>
      <c r="N64" s="293" t="str">
        <f>+IF(AND(ISNUMBER(J64),ISNUMBER(L64)),IF(Stammdaten!$AE$30="2 - Nein",ROUND(L64*0.3,2),ROUND(I64*0.3,2)),"")</f>
        <v/>
      </c>
      <c r="O64" s="306"/>
      <c r="P64" s="281" t="str">
        <f t="shared" si="8"/>
        <v/>
      </c>
      <c r="Q64" s="312" t="str">
        <f t="shared" si="9"/>
        <v/>
      </c>
      <c r="R64" s="282" t="str">
        <f>+IF(Stammdaten!$AE$30="1 - Ja",K64,0)</f>
        <v/>
      </c>
      <c r="S64" s="283"/>
      <c r="T64" s="284" t="str">
        <f t="shared" si="10"/>
        <v/>
      </c>
      <c r="X64" s="193">
        <f t="shared" si="16"/>
        <v>0</v>
      </c>
      <c r="Y64" s="193">
        <f t="shared" si="17"/>
        <v>0</v>
      </c>
      <c r="Z64" s="193">
        <f t="shared" si="18"/>
        <v>0</v>
      </c>
      <c r="AA64" s="193">
        <f t="shared" si="19"/>
        <v>0</v>
      </c>
      <c r="AB64" s="193">
        <f t="shared" si="20"/>
        <v>0</v>
      </c>
      <c r="AC64" s="193"/>
      <c r="AD64" s="193">
        <f t="shared" si="11"/>
        <v>0</v>
      </c>
      <c r="AE64" s="193">
        <f t="shared" si="12"/>
        <v>5</v>
      </c>
      <c r="AF64" s="193">
        <f t="shared" si="13"/>
        <v>0</v>
      </c>
      <c r="AG64" s="193">
        <f t="shared" si="14"/>
        <v>0</v>
      </c>
    </row>
    <row r="65" spans="2:33" x14ac:dyDescent="0.25">
      <c r="B65" s="272"/>
      <c r="C65" s="286" t="str">
        <f t="shared" si="15"/>
        <v/>
      </c>
      <c r="D65" s="274"/>
      <c r="E65" s="288" t="str">
        <f>IF(Stammdaten!$AE$29="2 - Vereinbarte Entgelte",IF(ISNUMBER(D65),IF(YEAR(D65)&lt;Stammdaten!$AE$28,1,IF(YEAR(D65)&gt;Stammdaten!$AE$28,12,MONTH(D65))),""),"")</f>
        <v/>
      </c>
      <c r="F65" s="274"/>
      <c r="G65" s="288" t="str">
        <f>IF(Stammdaten!$AE$29="1 - Vereinnahmte Entgelte",IF(ISNUMBER(F65),IF(YEAR(F65)&lt;Stammdaten!$AE$28,1,IF(YEAR(F65)&gt;Stammdaten!$AE$28,12,MONTH(F65))),""),"")</f>
        <v/>
      </c>
      <c r="H65" s="276"/>
      <c r="I65" s="277"/>
      <c r="J65" s="278"/>
      <c r="K65" s="292" t="str">
        <f t="shared" si="1"/>
        <v/>
      </c>
      <c r="L65" s="293" t="str">
        <f t="shared" si="7"/>
        <v/>
      </c>
      <c r="M65" s="293" t="str">
        <f>+IF(AND(ISNUMBER(I65),ISNUMBER(K65)),IF(Stammdaten!$AE$30="2 - Nein",L65-N65,I65-N65),"")</f>
        <v/>
      </c>
      <c r="N65" s="293" t="str">
        <f>+IF(AND(ISNUMBER(J65),ISNUMBER(L65)),IF(Stammdaten!$AE$30="2 - Nein",ROUND(L65*0.3,2),ROUND(I65*0.3,2)),"")</f>
        <v/>
      </c>
      <c r="O65" s="306"/>
      <c r="P65" s="281" t="str">
        <f t="shared" si="8"/>
        <v/>
      </c>
      <c r="Q65" s="312" t="str">
        <f t="shared" si="9"/>
        <v/>
      </c>
      <c r="R65" s="282" t="str">
        <f>+IF(Stammdaten!$AE$30="1 - Ja",K65,0)</f>
        <v/>
      </c>
      <c r="S65" s="283"/>
      <c r="T65" s="284" t="str">
        <f t="shared" si="10"/>
        <v/>
      </c>
      <c r="X65" s="193">
        <f t="shared" si="16"/>
        <v>0</v>
      </c>
      <c r="Y65" s="193">
        <f t="shared" si="17"/>
        <v>0</v>
      </c>
      <c r="Z65" s="193">
        <f t="shared" si="18"/>
        <v>0</v>
      </c>
      <c r="AA65" s="193">
        <f t="shared" si="19"/>
        <v>0</v>
      </c>
      <c r="AB65" s="193">
        <f t="shared" si="20"/>
        <v>0</v>
      </c>
      <c r="AC65" s="193"/>
      <c r="AD65" s="193">
        <f t="shared" si="11"/>
        <v>0</v>
      </c>
      <c r="AE65" s="193">
        <f t="shared" si="12"/>
        <v>5</v>
      </c>
      <c r="AF65" s="193">
        <f t="shared" si="13"/>
        <v>0</v>
      </c>
      <c r="AG65" s="193">
        <f t="shared" si="14"/>
        <v>0</v>
      </c>
    </row>
    <row r="66" spans="2:33" x14ac:dyDescent="0.25">
      <c r="B66" s="272"/>
      <c r="C66" s="286" t="str">
        <f t="shared" si="15"/>
        <v/>
      </c>
      <c r="D66" s="274"/>
      <c r="E66" s="288" t="str">
        <f>IF(Stammdaten!$AE$29="2 - Vereinbarte Entgelte",IF(ISNUMBER(D66),IF(YEAR(D66)&lt;Stammdaten!$AE$28,1,IF(YEAR(D66)&gt;Stammdaten!$AE$28,12,MONTH(D66))),""),"")</f>
        <v/>
      </c>
      <c r="F66" s="274"/>
      <c r="G66" s="288" t="str">
        <f>IF(Stammdaten!$AE$29="1 - Vereinnahmte Entgelte",IF(ISNUMBER(F66),IF(YEAR(F66)&lt;Stammdaten!$AE$28,1,IF(YEAR(F66)&gt;Stammdaten!$AE$28,12,MONTH(F66))),""),"")</f>
        <v/>
      </c>
      <c r="H66" s="276"/>
      <c r="I66" s="277"/>
      <c r="J66" s="278"/>
      <c r="K66" s="292" t="str">
        <f t="shared" si="1"/>
        <v/>
      </c>
      <c r="L66" s="293" t="str">
        <f t="shared" si="7"/>
        <v/>
      </c>
      <c r="M66" s="293" t="str">
        <f>+IF(AND(ISNUMBER(I66),ISNUMBER(K66)),IF(Stammdaten!$AE$30="2 - Nein",L66-N66,I66-N66),"")</f>
        <v/>
      </c>
      <c r="N66" s="293" t="str">
        <f>+IF(AND(ISNUMBER(J66),ISNUMBER(L66)),IF(Stammdaten!$AE$30="2 - Nein",ROUND(L66*0.3,2),ROUND(I66*0.3,2)),"")</f>
        <v/>
      </c>
      <c r="O66" s="306"/>
      <c r="P66" s="281" t="str">
        <f t="shared" si="8"/>
        <v/>
      </c>
      <c r="Q66" s="312" t="str">
        <f t="shared" si="9"/>
        <v/>
      </c>
      <c r="R66" s="282" t="str">
        <f>+IF(Stammdaten!$AE$30="1 - Ja",K66,0)</f>
        <v/>
      </c>
      <c r="S66" s="283"/>
      <c r="T66" s="284" t="str">
        <f t="shared" si="10"/>
        <v/>
      </c>
      <c r="X66" s="193">
        <f t="shared" si="16"/>
        <v>0</v>
      </c>
      <c r="Y66" s="193">
        <f t="shared" si="17"/>
        <v>0</v>
      </c>
      <c r="Z66" s="193">
        <f t="shared" si="18"/>
        <v>0</v>
      </c>
      <c r="AA66" s="193">
        <f t="shared" si="19"/>
        <v>0</v>
      </c>
      <c r="AB66" s="193">
        <f t="shared" si="20"/>
        <v>0</v>
      </c>
      <c r="AC66" s="193"/>
      <c r="AD66" s="193">
        <f t="shared" si="11"/>
        <v>0</v>
      </c>
      <c r="AE66" s="193">
        <f t="shared" si="12"/>
        <v>5</v>
      </c>
      <c r="AF66" s="193">
        <f t="shared" si="13"/>
        <v>0</v>
      </c>
      <c r="AG66" s="193">
        <f t="shared" si="14"/>
        <v>0</v>
      </c>
    </row>
    <row r="67" spans="2:33" x14ac:dyDescent="0.25">
      <c r="B67" s="272"/>
      <c r="C67" s="286" t="str">
        <f t="shared" si="15"/>
        <v/>
      </c>
      <c r="D67" s="274"/>
      <c r="E67" s="288" t="str">
        <f>IF(Stammdaten!$AE$29="2 - Vereinbarte Entgelte",IF(ISNUMBER(D67),IF(YEAR(D67)&lt;Stammdaten!$AE$28,1,IF(YEAR(D67)&gt;Stammdaten!$AE$28,12,MONTH(D67))),""),"")</f>
        <v/>
      </c>
      <c r="F67" s="274"/>
      <c r="G67" s="288" t="str">
        <f>IF(Stammdaten!$AE$29="1 - Vereinnahmte Entgelte",IF(ISNUMBER(F67),IF(YEAR(F67)&lt;Stammdaten!$AE$28,1,IF(YEAR(F67)&gt;Stammdaten!$AE$28,12,MONTH(F67))),""),"")</f>
        <v/>
      </c>
      <c r="H67" s="276"/>
      <c r="I67" s="277"/>
      <c r="J67" s="278"/>
      <c r="K67" s="292" t="str">
        <f t="shared" si="1"/>
        <v/>
      </c>
      <c r="L67" s="293" t="str">
        <f t="shared" si="7"/>
        <v/>
      </c>
      <c r="M67" s="293" t="str">
        <f>+IF(AND(ISNUMBER(I67),ISNUMBER(K67)),IF(Stammdaten!$AE$30="2 - Nein",L67-N67,I67-N67),"")</f>
        <v/>
      </c>
      <c r="N67" s="293" t="str">
        <f>+IF(AND(ISNUMBER(J67),ISNUMBER(L67)),IF(Stammdaten!$AE$30="2 - Nein",ROUND(L67*0.3,2),ROUND(I67*0.3,2)),"")</f>
        <v/>
      </c>
      <c r="O67" s="306"/>
      <c r="P67" s="281" t="str">
        <f t="shared" si="8"/>
        <v/>
      </c>
      <c r="Q67" s="312" t="str">
        <f t="shared" si="9"/>
        <v/>
      </c>
      <c r="R67" s="282" t="str">
        <f>+IF(Stammdaten!$AE$30="1 - Ja",K67,0)</f>
        <v/>
      </c>
      <c r="S67" s="283"/>
      <c r="T67" s="284" t="str">
        <f t="shared" si="10"/>
        <v/>
      </c>
      <c r="X67" s="193">
        <f t="shared" si="16"/>
        <v>0</v>
      </c>
      <c r="Y67" s="193">
        <f t="shared" si="17"/>
        <v>0</v>
      </c>
      <c r="Z67" s="193">
        <f t="shared" si="18"/>
        <v>0</v>
      </c>
      <c r="AA67" s="193">
        <f t="shared" si="19"/>
        <v>0</v>
      </c>
      <c r="AB67" s="193">
        <f t="shared" si="20"/>
        <v>0</v>
      </c>
      <c r="AC67" s="193"/>
      <c r="AD67" s="193">
        <f t="shared" si="11"/>
        <v>0</v>
      </c>
      <c r="AE67" s="193">
        <f t="shared" si="12"/>
        <v>5</v>
      </c>
      <c r="AF67" s="193">
        <f t="shared" si="13"/>
        <v>0</v>
      </c>
      <c r="AG67" s="193">
        <f t="shared" si="14"/>
        <v>0</v>
      </c>
    </row>
    <row r="68" spans="2:33" x14ac:dyDescent="0.25">
      <c r="B68" s="272"/>
      <c r="C68" s="286" t="str">
        <f t="shared" si="15"/>
        <v/>
      </c>
      <c r="D68" s="274"/>
      <c r="E68" s="288" t="str">
        <f>IF(Stammdaten!$AE$29="2 - Vereinbarte Entgelte",IF(ISNUMBER(D68),IF(YEAR(D68)&lt;Stammdaten!$AE$28,1,IF(YEAR(D68)&gt;Stammdaten!$AE$28,12,MONTH(D68))),""),"")</f>
        <v/>
      </c>
      <c r="F68" s="274"/>
      <c r="G68" s="288" t="str">
        <f>IF(Stammdaten!$AE$29="1 - Vereinnahmte Entgelte",IF(ISNUMBER(F68),IF(YEAR(F68)&lt;Stammdaten!$AE$28,1,IF(YEAR(F68)&gt;Stammdaten!$AE$28,12,MONTH(F68))),""),"")</f>
        <v/>
      </c>
      <c r="H68" s="276"/>
      <c r="I68" s="277"/>
      <c r="J68" s="278"/>
      <c r="K68" s="292" t="str">
        <f t="shared" si="1"/>
        <v/>
      </c>
      <c r="L68" s="293" t="str">
        <f t="shared" si="7"/>
        <v/>
      </c>
      <c r="M68" s="293" t="str">
        <f>+IF(AND(ISNUMBER(I68),ISNUMBER(K68)),IF(Stammdaten!$AE$30="2 - Nein",L68-N68,I68-N68),"")</f>
        <v/>
      </c>
      <c r="N68" s="293" t="str">
        <f>+IF(AND(ISNUMBER(J68),ISNUMBER(L68)),IF(Stammdaten!$AE$30="2 - Nein",ROUND(L68*0.3,2),ROUND(I68*0.3,2)),"")</f>
        <v/>
      </c>
      <c r="O68" s="306"/>
      <c r="P68" s="281" t="str">
        <f t="shared" si="8"/>
        <v/>
      </c>
      <c r="Q68" s="312" t="str">
        <f t="shared" si="9"/>
        <v/>
      </c>
      <c r="R68" s="282" t="str">
        <f>+IF(Stammdaten!$AE$30="1 - Ja",K68,0)</f>
        <v/>
      </c>
      <c r="S68" s="283"/>
      <c r="T68" s="284" t="str">
        <f t="shared" si="10"/>
        <v/>
      </c>
      <c r="X68" s="193">
        <f t="shared" si="16"/>
        <v>0</v>
      </c>
      <c r="Y68" s="193">
        <f t="shared" si="17"/>
        <v>0</v>
      </c>
      <c r="Z68" s="193">
        <f t="shared" si="18"/>
        <v>0</v>
      </c>
      <c r="AA68" s="193">
        <f t="shared" si="19"/>
        <v>0</v>
      </c>
      <c r="AB68" s="193">
        <f t="shared" si="20"/>
        <v>0</v>
      </c>
      <c r="AC68" s="193"/>
      <c r="AD68" s="193">
        <f t="shared" si="11"/>
        <v>0</v>
      </c>
      <c r="AE68" s="193">
        <f t="shared" si="12"/>
        <v>5</v>
      </c>
      <c r="AF68" s="193">
        <f t="shared" si="13"/>
        <v>0</v>
      </c>
      <c r="AG68" s="193">
        <f t="shared" si="14"/>
        <v>0</v>
      </c>
    </row>
    <row r="69" spans="2:33" x14ac:dyDescent="0.25">
      <c r="B69" s="272"/>
      <c r="C69" s="286" t="str">
        <f t="shared" si="15"/>
        <v/>
      </c>
      <c r="D69" s="274"/>
      <c r="E69" s="288" t="str">
        <f>IF(Stammdaten!$AE$29="2 - Vereinbarte Entgelte",IF(ISNUMBER(D69),IF(YEAR(D69)&lt;Stammdaten!$AE$28,1,IF(YEAR(D69)&gt;Stammdaten!$AE$28,12,MONTH(D69))),""),"")</f>
        <v/>
      </c>
      <c r="F69" s="274"/>
      <c r="G69" s="288" t="str">
        <f>IF(Stammdaten!$AE$29="1 - Vereinnahmte Entgelte",IF(ISNUMBER(F69),IF(YEAR(F69)&lt;Stammdaten!$AE$28,1,IF(YEAR(F69)&gt;Stammdaten!$AE$28,12,MONTH(F69))),""),"")</f>
        <v/>
      </c>
      <c r="H69" s="276"/>
      <c r="I69" s="277"/>
      <c r="J69" s="278"/>
      <c r="K69" s="292" t="str">
        <f t="shared" ref="K69:K132" si="21">+IF(AND(ISNUMBER(I69),ISNUMBER(J69)),ROUND(I69*J69,2),"")</f>
        <v/>
      </c>
      <c r="L69" s="293" t="str">
        <f t="shared" si="7"/>
        <v/>
      </c>
      <c r="M69" s="293" t="str">
        <f>+IF(AND(ISNUMBER(I69),ISNUMBER(K69)),IF(Stammdaten!$AE$30="2 - Nein",L69-N69,I69-N69),"")</f>
        <v/>
      </c>
      <c r="N69" s="293" t="str">
        <f>+IF(AND(ISNUMBER(J69),ISNUMBER(L69)),IF(Stammdaten!$AE$30="2 - Nein",ROUND(L69*0.3,2),ROUND(I69*0.3,2)),"")</f>
        <v/>
      </c>
      <c r="O69" s="306"/>
      <c r="P69" s="281" t="str">
        <f t="shared" si="8"/>
        <v/>
      </c>
      <c r="Q69" s="312" t="str">
        <f t="shared" si="9"/>
        <v/>
      </c>
      <c r="R69" s="282" t="str">
        <f>+IF(Stammdaten!$AE$30="1 - Ja",K69,0)</f>
        <v/>
      </c>
      <c r="S69" s="283"/>
      <c r="T69" s="284" t="str">
        <f t="shared" si="10"/>
        <v/>
      </c>
      <c r="X69" s="193">
        <f t="shared" ref="X69:X100" si="22">+IF(B69="",0,1)</f>
        <v>0</v>
      </c>
      <c r="Y69" s="193">
        <f t="shared" ref="Y69:Y100" si="23">+IF(ISNUMBER(D69),1,0)</f>
        <v>0</v>
      </c>
      <c r="Z69" s="193">
        <f t="shared" ref="Z69:Z100" si="24">+IF(H69="",0,1)</f>
        <v>0</v>
      </c>
      <c r="AA69" s="193">
        <f t="shared" ref="AA69:AA100" si="25">+IF(ISNUMBER(L69),1,0)</f>
        <v>0</v>
      </c>
      <c r="AB69" s="193">
        <f t="shared" ref="AB69:AB100" si="26">+IF(ISNUMBER(F69),1,0)</f>
        <v>0</v>
      </c>
      <c r="AC69" s="193"/>
      <c r="AD69" s="193">
        <f t="shared" si="11"/>
        <v>0</v>
      </c>
      <c r="AE69" s="193">
        <f t="shared" si="12"/>
        <v>5</v>
      </c>
      <c r="AF69" s="193">
        <f t="shared" si="13"/>
        <v>0</v>
      </c>
      <c r="AG69" s="193">
        <f t="shared" si="14"/>
        <v>0</v>
      </c>
    </row>
    <row r="70" spans="2:33" x14ac:dyDescent="0.25">
      <c r="B70" s="272"/>
      <c r="C70" s="286" t="str">
        <f t="shared" si="15"/>
        <v/>
      </c>
      <c r="D70" s="274"/>
      <c r="E70" s="288" t="str">
        <f>IF(Stammdaten!$AE$29="2 - Vereinbarte Entgelte",IF(ISNUMBER(D70),IF(YEAR(D70)&lt;Stammdaten!$AE$28,1,IF(YEAR(D70)&gt;Stammdaten!$AE$28,12,MONTH(D70))),""),"")</f>
        <v/>
      </c>
      <c r="F70" s="274"/>
      <c r="G70" s="288" t="str">
        <f>IF(Stammdaten!$AE$29="1 - Vereinnahmte Entgelte",IF(ISNUMBER(F70),IF(YEAR(F70)&lt;Stammdaten!$AE$28,1,IF(YEAR(F70)&gt;Stammdaten!$AE$28,12,MONTH(F70))),""),"")</f>
        <v/>
      </c>
      <c r="H70" s="276"/>
      <c r="I70" s="277"/>
      <c r="J70" s="278"/>
      <c r="K70" s="292" t="str">
        <f t="shared" si="21"/>
        <v/>
      </c>
      <c r="L70" s="293" t="str">
        <f t="shared" ref="L70:L133" si="27">+IF(AND(ISNUMBER(I70),ISNUMBER(K70)),I70+K70,"")</f>
        <v/>
      </c>
      <c r="M70" s="293" t="str">
        <f>+IF(AND(ISNUMBER(I70),ISNUMBER(K70)),IF(Stammdaten!$AE$30="2 - Nein",L70-N70,I70-N70),"")</f>
        <v/>
      </c>
      <c r="N70" s="293" t="str">
        <f>+IF(AND(ISNUMBER(J70),ISNUMBER(L70)),IF(Stammdaten!$AE$30="2 - Nein",ROUND(L70*0.3,2),ROUND(I70*0.3,2)),"")</f>
        <v/>
      </c>
      <c r="O70" s="306"/>
      <c r="P70" s="281" t="str">
        <f t="shared" ref="P70:P133" si="28">+N70</f>
        <v/>
      </c>
      <c r="Q70" s="312" t="str">
        <f t="shared" ref="Q70:Q133" si="29">+M70</f>
        <v/>
      </c>
      <c r="R70" s="282" t="str">
        <f>+IF(Stammdaten!$AE$30="1 - Ja",K70,0)</f>
        <v/>
      </c>
      <c r="S70" s="283"/>
      <c r="T70" s="284" t="str">
        <f t="shared" ref="T70:T133" si="30">+IF(AG70=0,"","Eingaben unvollständig")</f>
        <v/>
      </c>
      <c r="X70" s="193">
        <f t="shared" si="22"/>
        <v>0</v>
      </c>
      <c r="Y70" s="193">
        <f t="shared" si="23"/>
        <v>0</v>
      </c>
      <c r="Z70" s="193">
        <f t="shared" si="24"/>
        <v>0</v>
      </c>
      <c r="AA70" s="193">
        <f t="shared" si="25"/>
        <v>0</v>
      </c>
      <c r="AB70" s="193">
        <f t="shared" si="26"/>
        <v>0</v>
      </c>
      <c r="AC70" s="193"/>
      <c r="AD70" s="193">
        <f t="shared" ref="AD70:AD133" si="31">+SUM(X70:AC70)</f>
        <v>0</v>
      </c>
      <c r="AE70" s="193">
        <f t="shared" ref="AE70:AE133" si="32">+$AE$3</f>
        <v>5</v>
      </c>
      <c r="AF70" s="193">
        <f t="shared" ref="AF70:AF133" si="33">+IF(AD70=AE70,1,0)</f>
        <v>0</v>
      </c>
      <c r="AG70" s="193">
        <f t="shared" ref="AG70:AG133" si="34">+IF(AND(AD70&gt;0,AF70=0),1,0)</f>
        <v>0</v>
      </c>
    </row>
    <row r="71" spans="2:33" x14ac:dyDescent="0.25">
      <c r="B71" s="272"/>
      <c r="C71" s="286" t="str">
        <f t="shared" ref="C71:C134" si="35">IF(H71="","",68)</f>
        <v/>
      </c>
      <c r="D71" s="274"/>
      <c r="E71" s="288" t="str">
        <f>IF(Stammdaten!$AE$29="2 - Vereinbarte Entgelte",IF(ISNUMBER(D71),IF(YEAR(D71)&lt;Stammdaten!$AE$28,1,IF(YEAR(D71)&gt;Stammdaten!$AE$28,12,MONTH(D71))),""),"")</f>
        <v/>
      </c>
      <c r="F71" s="274"/>
      <c r="G71" s="288" t="str">
        <f>IF(Stammdaten!$AE$29="1 - Vereinnahmte Entgelte",IF(ISNUMBER(F71),IF(YEAR(F71)&lt;Stammdaten!$AE$28,1,IF(YEAR(F71)&gt;Stammdaten!$AE$28,12,MONTH(F71))),""),"")</f>
        <v/>
      </c>
      <c r="H71" s="276"/>
      <c r="I71" s="277"/>
      <c r="J71" s="278"/>
      <c r="K71" s="292" t="str">
        <f t="shared" si="21"/>
        <v/>
      </c>
      <c r="L71" s="293" t="str">
        <f t="shared" si="27"/>
        <v/>
      </c>
      <c r="M71" s="293" t="str">
        <f>+IF(AND(ISNUMBER(I71),ISNUMBER(K71)),IF(Stammdaten!$AE$30="2 - Nein",L71-N71,I71-N71),"")</f>
        <v/>
      </c>
      <c r="N71" s="293" t="str">
        <f>+IF(AND(ISNUMBER(J71),ISNUMBER(L71)),IF(Stammdaten!$AE$30="2 - Nein",ROUND(L71*0.3,2),ROUND(I71*0.3,2)),"")</f>
        <v/>
      </c>
      <c r="O71" s="306"/>
      <c r="P71" s="281" t="str">
        <f t="shared" si="28"/>
        <v/>
      </c>
      <c r="Q71" s="312" t="str">
        <f t="shared" si="29"/>
        <v/>
      </c>
      <c r="R71" s="282" t="str">
        <f>+IF(Stammdaten!$AE$30="1 - Ja",K71,0)</f>
        <v/>
      </c>
      <c r="S71" s="283"/>
      <c r="T71" s="284" t="str">
        <f t="shared" si="30"/>
        <v/>
      </c>
      <c r="X71" s="193">
        <f t="shared" si="22"/>
        <v>0</v>
      </c>
      <c r="Y71" s="193">
        <f t="shared" si="23"/>
        <v>0</v>
      </c>
      <c r="Z71" s="193">
        <f t="shared" si="24"/>
        <v>0</v>
      </c>
      <c r="AA71" s="193">
        <f t="shared" si="25"/>
        <v>0</v>
      </c>
      <c r="AB71" s="193">
        <f t="shared" si="26"/>
        <v>0</v>
      </c>
      <c r="AC71" s="193"/>
      <c r="AD71" s="193">
        <f t="shared" si="31"/>
        <v>0</v>
      </c>
      <c r="AE71" s="193">
        <f t="shared" si="32"/>
        <v>5</v>
      </c>
      <c r="AF71" s="193">
        <f t="shared" si="33"/>
        <v>0</v>
      </c>
      <c r="AG71" s="193">
        <f t="shared" si="34"/>
        <v>0</v>
      </c>
    </row>
    <row r="72" spans="2:33" x14ac:dyDescent="0.25">
      <c r="B72" s="272"/>
      <c r="C72" s="286" t="str">
        <f t="shared" si="35"/>
        <v/>
      </c>
      <c r="D72" s="274"/>
      <c r="E72" s="288" t="str">
        <f>IF(Stammdaten!$AE$29="2 - Vereinbarte Entgelte",IF(ISNUMBER(D72),IF(YEAR(D72)&lt;Stammdaten!$AE$28,1,IF(YEAR(D72)&gt;Stammdaten!$AE$28,12,MONTH(D72))),""),"")</f>
        <v/>
      </c>
      <c r="F72" s="274"/>
      <c r="G72" s="288" t="str">
        <f>IF(Stammdaten!$AE$29="1 - Vereinnahmte Entgelte",IF(ISNUMBER(F72),IF(YEAR(F72)&lt;Stammdaten!$AE$28,1,IF(YEAR(F72)&gt;Stammdaten!$AE$28,12,MONTH(F72))),""),"")</f>
        <v/>
      </c>
      <c r="H72" s="276"/>
      <c r="I72" s="277"/>
      <c r="J72" s="278"/>
      <c r="K72" s="292" t="str">
        <f t="shared" si="21"/>
        <v/>
      </c>
      <c r="L72" s="293" t="str">
        <f t="shared" si="27"/>
        <v/>
      </c>
      <c r="M72" s="293" t="str">
        <f>+IF(AND(ISNUMBER(I72),ISNUMBER(K72)),IF(Stammdaten!$AE$30="2 - Nein",L72-N72,I72-N72),"")</f>
        <v/>
      </c>
      <c r="N72" s="293" t="str">
        <f>+IF(AND(ISNUMBER(J72),ISNUMBER(L72)),IF(Stammdaten!$AE$30="2 - Nein",ROUND(L72*0.3,2),ROUND(I72*0.3,2)),"")</f>
        <v/>
      </c>
      <c r="O72" s="306"/>
      <c r="P72" s="281" t="str">
        <f t="shared" si="28"/>
        <v/>
      </c>
      <c r="Q72" s="312" t="str">
        <f t="shared" si="29"/>
        <v/>
      </c>
      <c r="R72" s="282" t="str">
        <f>+IF(Stammdaten!$AE$30="1 - Ja",K72,0)</f>
        <v/>
      </c>
      <c r="S72" s="283"/>
      <c r="T72" s="284" t="str">
        <f t="shared" si="30"/>
        <v/>
      </c>
      <c r="X72" s="193">
        <f t="shared" si="22"/>
        <v>0</v>
      </c>
      <c r="Y72" s="193">
        <f t="shared" si="23"/>
        <v>0</v>
      </c>
      <c r="Z72" s="193">
        <f t="shared" si="24"/>
        <v>0</v>
      </c>
      <c r="AA72" s="193">
        <f t="shared" si="25"/>
        <v>0</v>
      </c>
      <c r="AB72" s="193">
        <f t="shared" si="26"/>
        <v>0</v>
      </c>
      <c r="AC72" s="193"/>
      <c r="AD72" s="193">
        <f t="shared" si="31"/>
        <v>0</v>
      </c>
      <c r="AE72" s="193">
        <f t="shared" si="32"/>
        <v>5</v>
      </c>
      <c r="AF72" s="193">
        <f t="shared" si="33"/>
        <v>0</v>
      </c>
      <c r="AG72" s="193">
        <f t="shared" si="34"/>
        <v>0</v>
      </c>
    </row>
    <row r="73" spans="2:33" x14ac:dyDescent="0.25">
      <c r="B73" s="272"/>
      <c r="C73" s="286" t="str">
        <f t="shared" si="35"/>
        <v/>
      </c>
      <c r="D73" s="274"/>
      <c r="E73" s="288" t="str">
        <f>IF(Stammdaten!$AE$29="2 - Vereinbarte Entgelte",IF(ISNUMBER(D73),IF(YEAR(D73)&lt;Stammdaten!$AE$28,1,IF(YEAR(D73)&gt;Stammdaten!$AE$28,12,MONTH(D73))),""),"")</f>
        <v/>
      </c>
      <c r="F73" s="274"/>
      <c r="G73" s="288" t="str">
        <f>IF(Stammdaten!$AE$29="1 - Vereinnahmte Entgelte",IF(ISNUMBER(F73),IF(YEAR(F73)&lt;Stammdaten!$AE$28,1,IF(YEAR(F73)&gt;Stammdaten!$AE$28,12,MONTH(F73))),""),"")</f>
        <v/>
      </c>
      <c r="H73" s="276"/>
      <c r="I73" s="277"/>
      <c r="J73" s="278"/>
      <c r="K73" s="292" t="str">
        <f t="shared" si="21"/>
        <v/>
      </c>
      <c r="L73" s="293" t="str">
        <f t="shared" si="27"/>
        <v/>
      </c>
      <c r="M73" s="293" t="str">
        <f>+IF(AND(ISNUMBER(I73),ISNUMBER(K73)),IF(Stammdaten!$AE$30="2 - Nein",L73-N73,I73-N73),"")</f>
        <v/>
      </c>
      <c r="N73" s="293" t="str">
        <f>+IF(AND(ISNUMBER(J73),ISNUMBER(L73)),IF(Stammdaten!$AE$30="2 - Nein",ROUND(L73*0.3,2),ROUND(I73*0.3,2)),"")</f>
        <v/>
      </c>
      <c r="O73" s="306"/>
      <c r="P73" s="281" t="str">
        <f t="shared" si="28"/>
        <v/>
      </c>
      <c r="Q73" s="312" t="str">
        <f t="shared" si="29"/>
        <v/>
      </c>
      <c r="R73" s="282" t="str">
        <f>+IF(Stammdaten!$AE$30="1 - Ja",K73,0)</f>
        <v/>
      </c>
      <c r="S73" s="283"/>
      <c r="T73" s="284" t="str">
        <f t="shared" si="30"/>
        <v/>
      </c>
      <c r="X73" s="193">
        <f t="shared" si="22"/>
        <v>0</v>
      </c>
      <c r="Y73" s="193">
        <f t="shared" si="23"/>
        <v>0</v>
      </c>
      <c r="Z73" s="193">
        <f t="shared" si="24"/>
        <v>0</v>
      </c>
      <c r="AA73" s="193">
        <f t="shared" si="25"/>
        <v>0</v>
      </c>
      <c r="AB73" s="193">
        <f t="shared" si="26"/>
        <v>0</v>
      </c>
      <c r="AC73" s="193"/>
      <c r="AD73" s="193">
        <f t="shared" si="31"/>
        <v>0</v>
      </c>
      <c r="AE73" s="193">
        <f t="shared" si="32"/>
        <v>5</v>
      </c>
      <c r="AF73" s="193">
        <f t="shared" si="33"/>
        <v>0</v>
      </c>
      <c r="AG73" s="193">
        <f t="shared" si="34"/>
        <v>0</v>
      </c>
    </row>
    <row r="74" spans="2:33" x14ac:dyDescent="0.25">
      <c r="B74" s="272"/>
      <c r="C74" s="286" t="str">
        <f t="shared" si="35"/>
        <v/>
      </c>
      <c r="D74" s="274"/>
      <c r="E74" s="288" t="str">
        <f>IF(Stammdaten!$AE$29="2 - Vereinbarte Entgelte",IF(ISNUMBER(D74),IF(YEAR(D74)&lt;Stammdaten!$AE$28,1,IF(YEAR(D74)&gt;Stammdaten!$AE$28,12,MONTH(D74))),""),"")</f>
        <v/>
      </c>
      <c r="F74" s="274"/>
      <c r="G74" s="288" t="str">
        <f>IF(Stammdaten!$AE$29="1 - Vereinnahmte Entgelte",IF(ISNUMBER(F74),IF(YEAR(F74)&lt;Stammdaten!$AE$28,1,IF(YEAR(F74)&gt;Stammdaten!$AE$28,12,MONTH(F74))),""),"")</f>
        <v/>
      </c>
      <c r="H74" s="276"/>
      <c r="I74" s="277"/>
      <c r="J74" s="278"/>
      <c r="K74" s="292" t="str">
        <f t="shared" si="21"/>
        <v/>
      </c>
      <c r="L74" s="293" t="str">
        <f t="shared" si="27"/>
        <v/>
      </c>
      <c r="M74" s="293" t="str">
        <f>+IF(AND(ISNUMBER(I74),ISNUMBER(K74)),IF(Stammdaten!$AE$30="2 - Nein",L74-N74,I74-N74),"")</f>
        <v/>
      </c>
      <c r="N74" s="293" t="str">
        <f>+IF(AND(ISNUMBER(J74),ISNUMBER(L74)),IF(Stammdaten!$AE$30="2 - Nein",ROUND(L74*0.3,2),ROUND(I74*0.3,2)),"")</f>
        <v/>
      </c>
      <c r="O74" s="306"/>
      <c r="P74" s="281" t="str">
        <f t="shared" si="28"/>
        <v/>
      </c>
      <c r="Q74" s="312" t="str">
        <f t="shared" si="29"/>
        <v/>
      </c>
      <c r="R74" s="282" t="str">
        <f>+IF(Stammdaten!$AE$30="1 - Ja",K74,0)</f>
        <v/>
      </c>
      <c r="S74" s="283"/>
      <c r="T74" s="284" t="str">
        <f t="shared" si="30"/>
        <v/>
      </c>
      <c r="X74" s="193">
        <f t="shared" si="22"/>
        <v>0</v>
      </c>
      <c r="Y74" s="193">
        <f t="shared" si="23"/>
        <v>0</v>
      </c>
      <c r="Z74" s="193">
        <f t="shared" si="24"/>
        <v>0</v>
      </c>
      <c r="AA74" s="193">
        <f t="shared" si="25"/>
        <v>0</v>
      </c>
      <c r="AB74" s="193">
        <f t="shared" si="26"/>
        <v>0</v>
      </c>
      <c r="AC74" s="193"/>
      <c r="AD74" s="193">
        <f t="shared" si="31"/>
        <v>0</v>
      </c>
      <c r="AE74" s="193">
        <f t="shared" si="32"/>
        <v>5</v>
      </c>
      <c r="AF74" s="193">
        <f t="shared" si="33"/>
        <v>0</v>
      </c>
      <c r="AG74" s="193">
        <f t="shared" si="34"/>
        <v>0</v>
      </c>
    </row>
    <row r="75" spans="2:33" x14ac:dyDescent="0.25">
      <c r="B75" s="272"/>
      <c r="C75" s="286" t="str">
        <f t="shared" si="35"/>
        <v/>
      </c>
      <c r="D75" s="274"/>
      <c r="E75" s="288" t="str">
        <f>IF(Stammdaten!$AE$29="2 - Vereinbarte Entgelte",IF(ISNUMBER(D75),IF(YEAR(D75)&lt;Stammdaten!$AE$28,1,IF(YEAR(D75)&gt;Stammdaten!$AE$28,12,MONTH(D75))),""),"")</f>
        <v/>
      </c>
      <c r="F75" s="274"/>
      <c r="G75" s="288" t="str">
        <f>IF(Stammdaten!$AE$29="1 - Vereinnahmte Entgelte",IF(ISNUMBER(F75),IF(YEAR(F75)&lt;Stammdaten!$AE$28,1,IF(YEAR(F75)&gt;Stammdaten!$AE$28,12,MONTH(F75))),""),"")</f>
        <v/>
      </c>
      <c r="H75" s="276"/>
      <c r="I75" s="277"/>
      <c r="J75" s="278"/>
      <c r="K75" s="292" t="str">
        <f t="shared" si="21"/>
        <v/>
      </c>
      <c r="L75" s="293" t="str">
        <f t="shared" si="27"/>
        <v/>
      </c>
      <c r="M75" s="293" t="str">
        <f>+IF(AND(ISNUMBER(I75),ISNUMBER(K75)),IF(Stammdaten!$AE$30="2 - Nein",L75-N75,I75-N75),"")</f>
        <v/>
      </c>
      <c r="N75" s="293" t="str">
        <f>+IF(AND(ISNUMBER(J75),ISNUMBER(L75)),IF(Stammdaten!$AE$30="2 - Nein",ROUND(L75*0.3,2),ROUND(I75*0.3,2)),"")</f>
        <v/>
      </c>
      <c r="O75" s="306"/>
      <c r="P75" s="281" t="str">
        <f t="shared" si="28"/>
        <v/>
      </c>
      <c r="Q75" s="312" t="str">
        <f t="shared" si="29"/>
        <v/>
      </c>
      <c r="R75" s="282" t="str">
        <f>+IF(Stammdaten!$AE$30="1 - Ja",K75,0)</f>
        <v/>
      </c>
      <c r="S75" s="283"/>
      <c r="T75" s="284" t="str">
        <f t="shared" si="30"/>
        <v/>
      </c>
      <c r="X75" s="193">
        <f t="shared" si="22"/>
        <v>0</v>
      </c>
      <c r="Y75" s="193">
        <f t="shared" si="23"/>
        <v>0</v>
      </c>
      <c r="Z75" s="193">
        <f t="shared" si="24"/>
        <v>0</v>
      </c>
      <c r="AA75" s="193">
        <f t="shared" si="25"/>
        <v>0</v>
      </c>
      <c r="AB75" s="193">
        <f t="shared" si="26"/>
        <v>0</v>
      </c>
      <c r="AC75" s="193"/>
      <c r="AD75" s="193">
        <f t="shared" si="31"/>
        <v>0</v>
      </c>
      <c r="AE75" s="193">
        <f t="shared" si="32"/>
        <v>5</v>
      </c>
      <c r="AF75" s="193">
        <f t="shared" si="33"/>
        <v>0</v>
      </c>
      <c r="AG75" s="193">
        <f t="shared" si="34"/>
        <v>0</v>
      </c>
    </row>
    <row r="76" spans="2:33" x14ac:dyDescent="0.25">
      <c r="B76" s="272"/>
      <c r="C76" s="286" t="str">
        <f t="shared" si="35"/>
        <v/>
      </c>
      <c r="D76" s="274"/>
      <c r="E76" s="288" t="str">
        <f>IF(Stammdaten!$AE$29="2 - Vereinbarte Entgelte",IF(ISNUMBER(D76),IF(YEAR(D76)&lt;Stammdaten!$AE$28,1,IF(YEAR(D76)&gt;Stammdaten!$AE$28,12,MONTH(D76))),""),"")</f>
        <v/>
      </c>
      <c r="F76" s="274"/>
      <c r="G76" s="288" t="str">
        <f>IF(Stammdaten!$AE$29="1 - Vereinnahmte Entgelte",IF(ISNUMBER(F76),IF(YEAR(F76)&lt;Stammdaten!$AE$28,1,IF(YEAR(F76)&gt;Stammdaten!$AE$28,12,MONTH(F76))),""),"")</f>
        <v/>
      </c>
      <c r="H76" s="276"/>
      <c r="I76" s="277"/>
      <c r="J76" s="278"/>
      <c r="K76" s="292" t="str">
        <f t="shared" si="21"/>
        <v/>
      </c>
      <c r="L76" s="293" t="str">
        <f t="shared" si="27"/>
        <v/>
      </c>
      <c r="M76" s="293" t="str">
        <f>+IF(AND(ISNUMBER(I76),ISNUMBER(K76)),IF(Stammdaten!$AE$30="2 - Nein",L76-N76,I76-N76),"")</f>
        <v/>
      </c>
      <c r="N76" s="293" t="str">
        <f>+IF(AND(ISNUMBER(J76),ISNUMBER(L76)),IF(Stammdaten!$AE$30="2 - Nein",ROUND(L76*0.3,2),ROUND(I76*0.3,2)),"")</f>
        <v/>
      </c>
      <c r="O76" s="306"/>
      <c r="P76" s="281" t="str">
        <f t="shared" si="28"/>
        <v/>
      </c>
      <c r="Q76" s="312" t="str">
        <f t="shared" si="29"/>
        <v/>
      </c>
      <c r="R76" s="282" t="str">
        <f>+IF(Stammdaten!$AE$30="1 - Ja",K76,0)</f>
        <v/>
      </c>
      <c r="S76" s="283"/>
      <c r="T76" s="284" t="str">
        <f t="shared" si="30"/>
        <v/>
      </c>
      <c r="X76" s="193">
        <f t="shared" si="22"/>
        <v>0</v>
      </c>
      <c r="Y76" s="193">
        <f t="shared" si="23"/>
        <v>0</v>
      </c>
      <c r="Z76" s="193">
        <f t="shared" si="24"/>
        <v>0</v>
      </c>
      <c r="AA76" s="193">
        <f t="shared" si="25"/>
        <v>0</v>
      </c>
      <c r="AB76" s="193">
        <f t="shared" si="26"/>
        <v>0</v>
      </c>
      <c r="AC76" s="193"/>
      <c r="AD76" s="193">
        <f t="shared" si="31"/>
        <v>0</v>
      </c>
      <c r="AE76" s="193">
        <f t="shared" si="32"/>
        <v>5</v>
      </c>
      <c r="AF76" s="193">
        <f t="shared" si="33"/>
        <v>0</v>
      </c>
      <c r="AG76" s="193">
        <f t="shared" si="34"/>
        <v>0</v>
      </c>
    </row>
    <row r="77" spans="2:33" x14ac:dyDescent="0.25">
      <c r="B77" s="272"/>
      <c r="C77" s="286" t="str">
        <f t="shared" si="35"/>
        <v/>
      </c>
      <c r="D77" s="274"/>
      <c r="E77" s="288" t="str">
        <f>IF(Stammdaten!$AE$29="2 - Vereinbarte Entgelte",IF(ISNUMBER(D77),IF(YEAR(D77)&lt;Stammdaten!$AE$28,1,IF(YEAR(D77)&gt;Stammdaten!$AE$28,12,MONTH(D77))),""),"")</f>
        <v/>
      </c>
      <c r="F77" s="274"/>
      <c r="G77" s="288" t="str">
        <f>IF(Stammdaten!$AE$29="1 - Vereinnahmte Entgelte",IF(ISNUMBER(F77),IF(YEAR(F77)&lt;Stammdaten!$AE$28,1,IF(YEAR(F77)&gt;Stammdaten!$AE$28,12,MONTH(F77))),""),"")</f>
        <v/>
      </c>
      <c r="H77" s="276"/>
      <c r="I77" s="277"/>
      <c r="J77" s="278"/>
      <c r="K77" s="292" t="str">
        <f t="shared" si="21"/>
        <v/>
      </c>
      <c r="L77" s="293" t="str">
        <f t="shared" si="27"/>
        <v/>
      </c>
      <c r="M77" s="293" t="str">
        <f>+IF(AND(ISNUMBER(I77),ISNUMBER(K77)),IF(Stammdaten!$AE$30="2 - Nein",L77-N77,I77-N77),"")</f>
        <v/>
      </c>
      <c r="N77" s="293" t="str">
        <f>+IF(AND(ISNUMBER(J77),ISNUMBER(L77)),IF(Stammdaten!$AE$30="2 - Nein",ROUND(L77*0.3,2),ROUND(I77*0.3,2)),"")</f>
        <v/>
      </c>
      <c r="O77" s="306"/>
      <c r="P77" s="281" t="str">
        <f t="shared" si="28"/>
        <v/>
      </c>
      <c r="Q77" s="312" t="str">
        <f t="shared" si="29"/>
        <v/>
      </c>
      <c r="R77" s="282" t="str">
        <f>+IF(Stammdaten!$AE$30="1 - Ja",K77,0)</f>
        <v/>
      </c>
      <c r="S77" s="283"/>
      <c r="T77" s="284" t="str">
        <f t="shared" si="30"/>
        <v/>
      </c>
      <c r="X77" s="193">
        <f t="shared" si="22"/>
        <v>0</v>
      </c>
      <c r="Y77" s="193">
        <f t="shared" si="23"/>
        <v>0</v>
      </c>
      <c r="Z77" s="193">
        <f t="shared" si="24"/>
        <v>0</v>
      </c>
      <c r="AA77" s="193">
        <f t="shared" si="25"/>
        <v>0</v>
      </c>
      <c r="AB77" s="193">
        <f t="shared" si="26"/>
        <v>0</v>
      </c>
      <c r="AC77" s="193"/>
      <c r="AD77" s="193">
        <f t="shared" si="31"/>
        <v>0</v>
      </c>
      <c r="AE77" s="193">
        <f t="shared" si="32"/>
        <v>5</v>
      </c>
      <c r="AF77" s="193">
        <f t="shared" si="33"/>
        <v>0</v>
      </c>
      <c r="AG77" s="193">
        <f t="shared" si="34"/>
        <v>0</v>
      </c>
    </row>
    <row r="78" spans="2:33" x14ac:dyDescent="0.25">
      <c r="B78" s="272"/>
      <c r="C78" s="286" t="str">
        <f t="shared" si="35"/>
        <v/>
      </c>
      <c r="D78" s="274"/>
      <c r="E78" s="288" t="str">
        <f>IF(Stammdaten!$AE$29="2 - Vereinbarte Entgelte",IF(ISNUMBER(D78),IF(YEAR(D78)&lt;Stammdaten!$AE$28,1,IF(YEAR(D78)&gt;Stammdaten!$AE$28,12,MONTH(D78))),""),"")</f>
        <v/>
      </c>
      <c r="F78" s="274"/>
      <c r="G78" s="288" t="str">
        <f>IF(Stammdaten!$AE$29="1 - Vereinnahmte Entgelte",IF(ISNUMBER(F78),IF(YEAR(F78)&lt;Stammdaten!$AE$28,1,IF(YEAR(F78)&gt;Stammdaten!$AE$28,12,MONTH(F78))),""),"")</f>
        <v/>
      </c>
      <c r="H78" s="276"/>
      <c r="I78" s="277"/>
      <c r="J78" s="278"/>
      <c r="K78" s="292" t="str">
        <f t="shared" si="21"/>
        <v/>
      </c>
      <c r="L78" s="293" t="str">
        <f t="shared" si="27"/>
        <v/>
      </c>
      <c r="M78" s="293" t="str">
        <f>+IF(AND(ISNUMBER(I78),ISNUMBER(K78)),IF(Stammdaten!$AE$30="2 - Nein",L78-N78,I78-N78),"")</f>
        <v/>
      </c>
      <c r="N78" s="293" t="str">
        <f>+IF(AND(ISNUMBER(J78),ISNUMBER(L78)),IF(Stammdaten!$AE$30="2 - Nein",ROUND(L78*0.3,2),ROUND(I78*0.3,2)),"")</f>
        <v/>
      </c>
      <c r="O78" s="306"/>
      <c r="P78" s="281" t="str">
        <f t="shared" si="28"/>
        <v/>
      </c>
      <c r="Q78" s="312" t="str">
        <f t="shared" si="29"/>
        <v/>
      </c>
      <c r="R78" s="282" t="str">
        <f>+IF(Stammdaten!$AE$30="1 - Ja",K78,0)</f>
        <v/>
      </c>
      <c r="S78" s="283"/>
      <c r="T78" s="284" t="str">
        <f t="shared" si="30"/>
        <v/>
      </c>
      <c r="X78" s="193">
        <f t="shared" si="22"/>
        <v>0</v>
      </c>
      <c r="Y78" s="193">
        <f t="shared" si="23"/>
        <v>0</v>
      </c>
      <c r="Z78" s="193">
        <f t="shared" si="24"/>
        <v>0</v>
      </c>
      <c r="AA78" s="193">
        <f t="shared" si="25"/>
        <v>0</v>
      </c>
      <c r="AB78" s="193">
        <f t="shared" si="26"/>
        <v>0</v>
      </c>
      <c r="AC78" s="193"/>
      <c r="AD78" s="193">
        <f t="shared" si="31"/>
        <v>0</v>
      </c>
      <c r="AE78" s="193">
        <f t="shared" si="32"/>
        <v>5</v>
      </c>
      <c r="AF78" s="193">
        <f t="shared" si="33"/>
        <v>0</v>
      </c>
      <c r="AG78" s="193">
        <f t="shared" si="34"/>
        <v>0</v>
      </c>
    </row>
    <row r="79" spans="2:33" x14ac:dyDescent="0.25">
      <c r="B79" s="272"/>
      <c r="C79" s="286" t="str">
        <f t="shared" si="35"/>
        <v/>
      </c>
      <c r="D79" s="274"/>
      <c r="E79" s="288" t="str">
        <f>IF(Stammdaten!$AE$29="2 - Vereinbarte Entgelte",IF(ISNUMBER(D79),IF(YEAR(D79)&lt;Stammdaten!$AE$28,1,IF(YEAR(D79)&gt;Stammdaten!$AE$28,12,MONTH(D79))),""),"")</f>
        <v/>
      </c>
      <c r="F79" s="274"/>
      <c r="G79" s="288" t="str">
        <f>IF(Stammdaten!$AE$29="1 - Vereinnahmte Entgelte",IF(ISNUMBER(F79),IF(YEAR(F79)&lt;Stammdaten!$AE$28,1,IF(YEAR(F79)&gt;Stammdaten!$AE$28,12,MONTH(F79))),""),"")</f>
        <v/>
      </c>
      <c r="H79" s="276"/>
      <c r="I79" s="277"/>
      <c r="J79" s="278"/>
      <c r="K79" s="292" t="str">
        <f t="shared" si="21"/>
        <v/>
      </c>
      <c r="L79" s="293" t="str">
        <f t="shared" si="27"/>
        <v/>
      </c>
      <c r="M79" s="293" t="str">
        <f>+IF(AND(ISNUMBER(I79),ISNUMBER(K79)),IF(Stammdaten!$AE$30="2 - Nein",L79-N79,I79-N79),"")</f>
        <v/>
      </c>
      <c r="N79" s="293" t="str">
        <f>+IF(AND(ISNUMBER(J79),ISNUMBER(L79)),IF(Stammdaten!$AE$30="2 - Nein",ROUND(L79*0.3,2),ROUND(I79*0.3,2)),"")</f>
        <v/>
      </c>
      <c r="O79" s="306"/>
      <c r="P79" s="281" t="str">
        <f t="shared" si="28"/>
        <v/>
      </c>
      <c r="Q79" s="312" t="str">
        <f t="shared" si="29"/>
        <v/>
      </c>
      <c r="R79" s="282" t="str">
        <f>+IF(Stammdaten!$AE$30="1 - Ja",K79,0)</f>
        <v/>
      </c>
      <c r="S79" s="283"/>
      <c r="T79" s="284" t="str">
        <f t="shared" si="30"/>
        <v/>
      </c>
      <c r="X79" s="193">
        <f t="shared" si="22"/>
        <v>0</v>
      </c>
      <c r="Y79" s="193">
        <f t="shared" si="23"/>
        <v>0</v>
      </c>
      <c r="Z79" s="193">
        <f t="shared" si="24"/>
        <v>0</v>
      </c>
      <c r="AA79" s="193">
        <f t="shared" si="25"/>
        <v>0</v>
      </c>
      <c r="AB79" s="193">
        <f t="shared" si="26"/>
        <v>0</v>
      </c>
      <c r="AC79" s="193"/>
      <c r="AD79" s="193">
        <f t="shared" si="31"/>
        <v>0</v>
      </c>
      <c r="AE79" s="193">
        <f t="shared" si="32"/>
        <v>5</v>
      </c>
      <c r="AF79" s="193">
        <f t="shared" si="33"/>
        <v>0</v>
      </c>
      <c r="AG79" s="193">
        <f t="shared" si="34"/>
        <v>0</v>
      </c>
    </row>
    <row r="80" spans="2:33" x14ac:dyDescent="0.25">
      <c r="B80" s="272"/>
      <c r="C80" s="286" t="str">
        <f t="shared" si="35"/>
        <v/>
      </c>
      <c r="D80" s="274"/>
      <c r="E80" s="288" t="str">
        <f>IF(Stammdaten!$AE$29="2 - Vereinbarte Entgelte",IF(ISNUMBER(D80),IF(YEAR(D80)&lt;Stammdaten!$AE$28,1,IF(YEAR(D80)&gt;Stammdaten!$AE$28,12,MONTH(D80))),""),"")</f>
        <v/>
      </c>
      <c r="F80" s="274"/>
      <c r="G80" s="288" t="str">
        <f>IF(Stammdaten!$AE$29="1 - Vereinnahmte Entgelte",IF(ISNUMBER(F80),IF(YEAR(F80)&lt;Stammdaten!$AE$28,1,IF(YEAR(F80)&gt;Stammdaten!$AE$28,12,MONTH(F80))),""),"")</f>
        <v/>
      </c>
      <c r="H80" s="276"/>
      <c r="I80" s="277"/>
      <c r="J80" s="278"/>
      <c r="K80" s="292" t="str">
        <f t="shared" si="21"/>
        <v/>
      </c>
      <c r="L80" s="293" t="str">
        <f t="shared" si="27"/>
        <v/>
      </c>
      <c r="M80" s="293" t="str">
        <f>+IF(AND(ISNUMBER(I80),ISNUMBER(K80)),IF(Stammdaten!$AE$30="2 - Nein",L80-N80,I80-N80),"")</f>
        <v/>
      </c>
      <c r="N80" s="293" t="str">
        <f>+IF(AND(ISNUMBER(J80),ISNUMBER(L80)),IF(Stammdaten!$AE$30="2 - Nein",ROUND(L80*0.3,2),ROUND(I80*0.3,2)),"")</f>
        <v/>
      </c>
      <c r="O80" s="306"/>
      <c r="P80" s="281" t="str">
        <f t="shared" si="28"/>
        <v/>
      </c>
      <c r="Q80" s="312" t="str">
        <f t="shared" si="29"/>
        <v/>
      </c>
      <c r="R80" s="282" t="str">
        <f>+IF(Stammdaten!$AE$30="1 - Ja",K80,0)</f>
        <v/>
      </c>
      <c r="S80" s="283"/>
      <c r="T80" s="284" t="str">
        <f t="shared" si="30"/>
        <v/>
      </c>
      <c r="X80" s="193">
        <f t="shared" si="22"/>
        <v>0</v>
      </c>
      <c r="Y80" s="193">
        <f t="shared" si="23"/>
        <v>0</v>
      </c>
      <c r="Z80" s="193">
        <f t="shared" si="24"/>
        <v>0</v>
      </c>
      <c r="AA80" s="193">
        <f t="shared" si="25"/>
        <v>0</v>
      </c>
      <c r="AB80" s="193">
        <f t="shared" si="26"/>
        <v>0</v>
      </c>
      <c r="AC80" s="193"/>
      <c r="AD80" s="193">
        <f t="shared" si="31"/>
        <v>0</v>
      </c>
      <c r="AE80" s="193">
        <f t="shared" si="32"/>
        <v>5</v>
      </c>
      <c r="AF80" s="193">
        <f t="shared" si="33"/>
        <v>0</v>
      </c>
      <c r="AG80" s="193">
        <f t="shared" si="34"/>
        <v>0</v>
      </c>
    </row>
    <row r="81" spans="2:33" x14ac:dyDescent="0.25">
      <c r="B81" s="272"/>
      <c r="C81" s="286" t="str">
        <f t="shared" si="35"/>
        <v/>
      </c>
      <c r="D81" s="274"/>
      <c r="E81" s="288" t="str">
        <f>IF(Stammdaten!$AE$29="2 - Vereinbarte Entgelte",IF(ISNUMBER(D81),IF(YEAR(D81)&lt;Stammdaten!$AE$28,1,IF(YEAR(D81)&gt;Stammdaten!$AE$28,12,MONTH(D81))),""),"")</f>
        <v/>
      </c>
      <c r="F81" s="274"/>
      <c r="G81" s="288" t="str">
        <f>IF(Stammdaten!$AE$29="1 - Vereinnahmte Entgelte",IF(ISNUMBER(F81),IF(YEAR(F81)&lt;Stammdaten!$AE$28,1,IF(YEAR(F81)&gt;Stammdaten!$AE$28,12,MONTH(F81))),""),"")</f>
        <v/>
      </c>
      <c r="H81" s="276"/>
      <c r="I81" s="277"/>
      <c r="J81" s="278"/>
      <c r="K81" s="292" t="str">
        <f t="shared" si="21"/>
        <v/>
      </c>
      <c r="L81" s="293" t="str">
        <f t="shared" si="27"/>
        <v/>
      </c>
      <c r="M81" s="293" t="str">
        <f>+IF(AND(ISNUMBER(I81),ISNUMBER(K81)),IF(Stammdaten!$AE$30="2 - Nein",L81-N81,I81-N81),"")</f>
        <v/>
      </c>
      <c r="N81" s="293" t="str">
        <f>+IF(AND(ISNUMBER(J81),ISNUMBER(L81)),IF(Stammdaten!$AE$30="2 - Nein",ROUND(L81*0.3,2),ROUND(I81*0.3,2)),"")</f>
        <v/>
      </c>
      <c r="O81" s="306"/>
      <c r="P81" s="281" t="str">
        <f t="shared" si="28"/>
        <v/>
      </c>
      <c r="Q81" s="312" t="str">
        <f t="shared" si="29"/>
        <v/>
      </c>
      <c r="R81" s="282" t="str">
        <f>+IF(Stammdaten!$AE$30="1 - Ja",K81,0)</f>
        <v/>
      </c>
      <c r="S81" s="283"/>
      <c r="T81" s="284" t="str">
        <f t="shared" si="30"/>
        <v/>
      </c>
      <c r="X81" s="193">
        <f t="shared" si="22"/>
        <v>0</v>
      </c>
      <c r="Y81" s="193">
        <f t="shared" si="23"/>
        <v>0</v>
      </c>
      <c r="Z81" s="193">
        <f t="shared" si="24"/>
        <v>0</v>
      </c>
      <c r="AA81" s="193">
        <f t="shared" si="25"/>
        <v>0</v>
      </c>
      <c r="AB81" s="193">
        <f t="shared" si="26"/>
        <v>0</v>
      </c>
      <c r="AC81" s="193"/>
      <c r="AD81" s="193">
        <f t="shared" si="31"/>
        <v>0</v>
      </c>
      <c r="AE81" s="193">
        <f t="shared" si="32"/>
        <v>5</v>
      </c>
      <c r="AF81" s="193">
        <f t="shared" si="33"/>
        <v>0</v>
      </c>
      <c r="AG81" s="193">
        <f t="shared" si="34"/>
        <v>0</v>
      </c>
    </row>
    <row r="82" spans="2:33" x14ac:dyDescent="0.25">
      <c r="B82" s="272"/>
      <c r="C82" s="286" t="str">
        <f t="shared" si="35"/>
        <v/>
      </c>
      <c r="D82" s="274"/>
      <c r="E82" s="288" t="str">
        <f>IF(Stammdaten!$AE$29="2 - Vereinbarte Entgelte",IF(ISNUMBER(D82),IF(YEAR(D82)&lt;Stammdaten!$AE$28,1,IF(YEAR(D82)&gt;Stammdaten!$AE$28,12,MONTH(D82))),""),"")</f>
        <v/>
      </c>
      <c r="F82" s="274"/>
      <c r="G82" s="288" t="str">
        <f>IF(Stammdaten!$AE$29="1 - Vereinnahmte Entgelte",IF(ISNUMBER(F82),IF(YEAR(F82)&lt;Stammdaten!$AE$28,1,IF(YEAR(F82)&gt;Stammdaten!$AE$28,12,MONTH(F82))),""),"")</f>
        <v/>
      </c>
      <c r="H82" s="276"/>
      <c r="I82" s="277"/>
      <c r="J82" s="278"/>
      <c r="K82" s="292" t="str">
        <f t="shared" si="21"/>
        <v/>
      </c>
      <c r="L82" s="293" t="str">
        <f t="shared" si="27"/>
        <v/>
      </c>
      <c r="M82" s="293" t="str">
        <f>+IF(AND(ISNUMBER(I82),ISNUMBER(K82)),IF(Stammdaten!$AE$30="2 - Nein",L82-N82,I82-N82),"")</f>
        <v/>
      </c>
      <c r="N82" s="293" t="str">
        <f>+IF(AND(ISNUMBER(J82),ISNUMBER(L82)),IF(Stammdaten!$AE$30="2 - Nein",ROUND(L82*0.3,2),ROUND(I82*0.3,2)),"")</f>
        <v/>
      </c>
      <c r="O82" s="306"/>
      <c r="P82" s="281" t="str">
        <f t="shared" si="28"/>
        <v/>
      </c>
      <c r="Q82" s="312" t="str">
        <f t="shared" si="29"/>
        <v/>
      </c>
      <c r="R82" s="282" t="str">
        <f>+IF(Stammdaten!$AE$30="1 - Ja",K82,0)</f>
        <v/>
      </c>
      <c r="S82" s="283"/>
      <c r="T82" s="284" t="str">
        <f t="shared" si="30"/>
        <v/>
      </c>
      <c r="X82" s="193">
        <f t="shared" si="22"/>
        <v>0</v>
      </c>
      <c r="Y82" s="193">
        <f t="shared" si="23"/>
        <v>0</v>
      </c>
      <c r="Z82" s="193">
        <f t="shared" si="24"/>
        <v>0</v>
      </c>
      <c r="AA82" s="193">
        <f t="shared" si="25"/>
        <v>0</v>
      </c>
      <c r="AB82" s="193">
        <f t="shared" si="26"/>
        <v>0</v>
      </c>
      <c r="AC82" s="193"/>
      <c r="AD82" s="193">
        <f t="shared" si="31"/>
        <v>0</v>
      </c>
      <c r="AE82" s="193">
        <f t="shared" si="32"/>
        <v>5</v>
      </c>
      <c r="AF82" s="193">
        <f t="shared" si="33"/>
        <v>0</v>
      </c>
      <c r="AG82" s="193">
        <f t="shared" si="34"/>
        <v>0</v>
      </c>
    </row>
    <row r="83" spans="2:33" x14ac:dyDescent="0.25">
      <c r="B83" s="272"/>
      <c r="C83" s="286" t="str">
        <f t="shared" si="35"/>
        <v/>
      </c>
      <c r="D83" s="274"/>
      <c r="E83" s="288" t="str">
        <f>IF(Stammdaten!$AE$29="2 - Vereinbarte Entgelte",IF(ISNUMBER(D83),IF(YEAR(D83)&lt;Stammdaten!$AE$28,1,IF(YEAR(D83)&gt;Stammdaten!$AE$28,12,MONTH(D83))),""),"")</f>
        <v/>
      </c>
      <c r="F83" s="274"/>
      <c r="G83" s="288" t="str">
        <f>IF(Stammdaten!$AE$29="1 - Vereinnahmte Entgelte",IF(ISNUMBER(F83),IF(YEAR(F83)&lt;Stammdaten!$AE$28,1,IF(YEAR(F83)&gt;Stammdaten!$AE$28,12,MONTH(F83))),""),"")</f>
        <v/>
      </c>
      <c r="H83" s="276"/>
      <c r="I83" s="277"/>
      <c r="J83" s="278"/>
      <c r="K83" s="292" t="str">
        <f t="shared" si="21"/>
        <v/>
      </c>
      <c r="L83" s="293" t="str">
        <f t="shared" si="27"/>
        <v/>
      </c>
      <c r="M83" s="293" t="str">
        <f>+IF(AND(ISNUMBER(I83),ISNUMBER(K83)),IF(Stammdaten!$AE$30="2 - Nein",L83-N83,I83-N83),"")</f>
        <v/>
      </c>
      <c r="N83" s="293" t="str">
        <f>+IF(AND(ISNUMBER(J83),ISNUMBER(L83)),IF(Stammdaten!$AE$30="2 - Nein",ROUND(L83*0.3,2),ROUND(I83*0.3,2)),"")</f>
        <v/>
      </c>
      <c r="O83" s="306"/>
      <c r="P83" s="281" t="str">
        <f t="shared" si="28"/>
        <v/>
      </c>
      <c r="Q83" s="312" t="str">
        <f t="shared" si="29"/>
        <v/>
      </c>
      <c r="R83" s="282" t="str">
        <f>+IF(Stammdaten!$AE$30="1 - Ja",K83,0)</f>
        <v/>
      </c>
      <c r="S83" s="283"/>
      <c r="T83" s="284" t="str">
        <f t="shared" si="30"/>
        <v/>
      </c>
      <c r="X83" s="193">
        <f t="shared" si="22"/>
        <v>0</v>
      </c>
      <c r="Y83" s="193">
        <f t="shared" si="23"/>
        <v>0</v>
      </c>
      <c r="Z83" s="193">
        <f t="shared" si="24"/>
        <v>0</v>
      </c>
      <c r="AA83" s="193">
        <f t="shared" si="25"/>
        <v>0</v>
      </c>
      <c r="AB83" s="193">
        <f t="shared" si="26"/>
        <v>0</v>
      </c>
      <c r="AC83" s="193"/>
      <c r="AD83" s="193">
        <f t="shared" si="31"/>
        <v>0</v>
      </c>
      <c r="AE83" s="193">
        <f t="shared" si="32"/>
        <v>5</v>
      </c>
      <c r="AF83" s="193">
        <f t="shared" si="33"/>
        <v>0</v>
      </c>
      <c r="AG83" s="193">
        <f t="shared" si="34"/>
        <v>0</v>
      </c>
    </row>
    <row r="84" spans="2:33" x14ac:dyDescent="0.25">
      <c r="B84" s="272"/>
      <c r="C84" s="286" t="str">
        <f t="shared" si="35"/>
        <v/>
      </c>
      <c r="D84" s="274"/>
      <c r="E84" s="288" t="str">
        <f>IF(Stammdaten!$AE$29="2 - Vereinbarte Entgelte",IF(ISNUMBER(D84),IF(YEAR(D84)&lt;Stammdaten!$AE$28,1,IF(YEAR(D84)&gt;Stammdaten!$AE$28,12,MONTH(D84))),""),"")</f>
        <v/>
      </c>
      <c r="F84" s="274"/>
      <c r="G84" s="288" t="str">
        <f>IF(Stammdaten!$AE$29="1 - Vereinnahmte Entgelte",IF(ISNUMBER(F84),IF(YEAR(F84)&lt;Stammdaten!$AE$28,1,IF(YEAR(F84)&gt;Stammdaten!$AE$28,12,MONTH(F84))),""),"")</f>
        <v/>
      </c>
      <c r="H84" s="276"/>
      <c r="I84" s="277"/>
      <c r="J84" s="278"/>
      <c r="K84" s="292" t="str">
        <f t="shared" si="21"/>
        <v/>
      </c>
      <c r="L84" s="293" t="str">
        <f t="shared" si="27"/>
        <v/>
      </c>
      <c r="M84" s="293" t="str">
        <f>+IF(AND(ISNUMBER(I84),ISNUMBER(K84)),IF(Stammdaten!$AE$30="2 - Nein",L84-N84,I84-N84),"")</f>
        <v/>
      </c>
      <c r="N84" s="293" t="str">
        <f>+IF(AND(ISNUMBER(J84),ISNUMBER(L84)),IF(Stammdaten!$AE$30="2 - Nein",ROUND(L84*0.3,2),ROUND(I84*0.3,2)),"")</f>
        <v/>
      </c>
      <c r="O84" s="306"/>
      <c r="P84" s="281" t="str">
        <f t="shared" si="28"/>
        <v/>
      </c>
      <c r="Q84" s="312" t="str">
        <f t="shared" si="29"/>
        <v/>
      </c>
      <c r="R84" s="282" t="str">
        <f>+IF(Stammdaten!$AE$30="1 - Ja",K84,0)</f>
        <v/>
      </c>
      <c r="S84" s="283"/>
      <c r="T84" s="284" t="str">
        <f t="shared" si="30"/>
        <v/>
      </c>
      <c r="X84" s="193">
        <f t="shared" si="22"/>
        <v>0</v>
      </c>
      <c r="Y84" s="193">
        <f t="shared" si="23"/>
        <v>0</v>
      </c>
      <c r="Z84" s="193">
        <f t="shared" si="24"/>
        <v>0</v>
      </c>
      <c r="AA84" s="193">
        <f t="shared" si="25"/>
        <v>0</v>
      </c>
      <c r="AB84" s="193">
        <f t="shared" si="26"/>
        <v>0</v>
      </c>
      <c r="AC84" s="193"/>
      <c r="AD84" s="193">
        <f t="shared" si="31"/>
        <v>0</v>
      </c>
      <c r="AE84" s="193">
        <f t="shared" si="32"/>
        <v>5</v>
      </c>
      <c r="AF84" s="193">
        <f t="shared" si="33"/>
        <v>0</v>
      </c>
      <c r="AG84" s="193">
        <f t="shared" si="34"/>
        <v>0</v>
      </c>
    </row>
    <row r="85" spans="2:33" x14ac:dyDescent="0.25">
      <c r="B85" s="272"/>
      <c r="C85" s="286" t="str">
        <f t="shared" si="35"/>
        <v/>
      </c>
      <c r="D85" s="274"/>
      <c r="E85" s="288" t="str">
        <f>IF(Stammdaten!$AE$29="2 - Vereinbarte Entgelte",IF(ISNUMBER(D85),IF(YEAR(D85)&lt;Stammdaten!$AE$28,1,IF(YEAR(D85)&gt;Stammdaten!$AE$28,12,MONTH(D85))),""),"")</f>
        <v/>
      </c>
      <c r="F85" s="274"/>
      <c r="G85" s="288" t="str">
        <f>IF(Stammdaten!$AE$29="1 - Vereinnahmte Entgelte",IF(ISNUMBER(F85),IF(YEAR(F85)&lt;Stammdaten!$AE$28,1,IF(YEAR(F85)&gt;Stammdaten!$AE$28,12,MONTH(F85))),""),"")</f>
        <v/>
      </c>
      <c r="H85" s="276"/>
      <c r="I85" s="277"/>
      <c r="J85" s="278"/>
      <c r="K85" s="292" t="str">
        <f t="shared" si="21"/>
        <v/>
      </c>
      <c r="L85" s="293" t="str">
        <f t="shared" si="27"/>
        <v/>
      </c>
      <c r="M85" s="293" t="str">
        <f>+IF(AND(ISNUMBER(I85),ISNUMBER(K85)),IF(Stammdaten!$AE$30="2 - Nein",L85-N85,I85-N85),"")</f>
        <v/>
      </c>
      <c r="N85" s="293" t="str">
        <f>+IF(AND(ISNUMBER(J85),ISNUMBER(L85)),IF(Stammdaten!$AE$30="2 - Nein",ROUND(L85*0.3,2),ROUND(I85*0.3,2)),"")</f>
        <v/>
      </c>
      <c r="O85" s="306"/>
      <c r="P85" s="281" t="str">
        <f t="shared" si="28"/>
        <v/>
      </c>
      <c r="Q85" s="312" t="str">
        <f t="shared" si="29"/>
        <v/>
      </c>
      <c r="R85" s="282" t="str">
        <f>+IF(Stammdaten!$AE$30="1 - Ja",K85,0)</f>
        <v/>
      </c>
      <c r="S85" s="283"/>
      <c r="T85" s="284" t="str">
        <f t="shared" si="30"/>
        <v/>
      </c>
      <c r="X85" s="193">
        <f t="shared" si="22"/>
        <v>0</v>
      </c>
      <c r="Y85" s="193">
        <f t="shared" si="23"/>
        <v>0</v>
      </c>
      <c r="Z85" s="193">
        <f t="shared" si="24"/>
        <v>0</v>
      </c>
      <c r="AA85" s="193">
        <f t="shared" si="25"/>
        <v>0</v>
      </c>
      <c r="AB85" s="193">
        <f t="shared" si="26"/>
        <v>0</v>
      </c>
      <c r="AC85" s="193"/>
      <c r="AD85" s="193">
        <f t="shared" si="31"/>
        <v>0</v>
      </c>
      <c r="AE85" s="193">
        <f t="shared" si="32"/>
        <v>5</v>
      </c>
      <c r="AF85" s="193">
        <f t="shared" si="33"/>
        <v>0</v>
      </c>
      <c r="AG85" s="193">
        <f t="shared" si="34"/>
        <v>0</v>
      </c>
    </row>
    <row r="86" spans="2:33" x14ac:dyDescent="0.25">
      <c r="B86" s="272"/>
      <c r="C86" s="286" t="str">
        <f t="shared" si="35"/>
        <v/>
      </c>
      <c r="D86" s="274"/>
      <c r="E86" s="288" t="str">
        <f>IF(Stammdaten!$AE$29="2 - Vereinbarte Entgelte",IF(ISNUMBER(D86),IF(YEAR(D86)&lt;Stammdaten!$AE$28,1,IF(YEAR(D86)&gt;Stammdaten!$AE$28,12,MONTH(D86))),""),"")</f>
        <v/>
      </c>
      <c r="F86" s="274"/>
      <c r="G86" s="288" t="str">
        <f>IF(Stammdaten!$AE$29="1 - Vereinnahmte Entgelte",IF(ISNUMBER(F86),IF(YEAR(F86)&lt;Stammdaten!$AE$28,1,IF(YEAR(F86)&gt;Stammdaten!$AE$28,12,MONTH(F86))),""),"")</f>
        <v/>
      </c>
      <c r="H86" s="276"/>
      <c r="I86" s="277"/>
      <c r="J86" s="278"/>
      <c r="K86" s="292" t="str">
        <f t="shared" si="21"/>
        <v/>
      </c>
      <c r="L86" s="293" t="str">
        <f t="shared" si="27"/>
        <v/>
      </c>
      <c r="M86" s="293" t="str">
        <f>+IF(AND(ISNUMBER(I86),ISNUMBER(K86)),IF(Stammdaten!$AE$30="2 - Nein",L86-N86,I86-N86),"")</f>
        <v/>
      </c>
      <c r="N86" s="293" t="str">
        <f>+IF(AND(ISNUMBER(J86),ISNUMBER(L86)),IF(Stammdaten!$AE$30="2 - Nein",ROUND(L86*0.3,2),ROUND(I86*0.3,2)),"")</f>
        <v/>
      </c>
      <c r="O86" s="306"/>
      <c r="P86" s="281" t="str">
        <f t="shared" si="28"/>
        <v/>
      </c>
      <c r="Q86" s="312" t="str">
        <f t="shared" si="29"/>
        <v/>
      </c>
      <c r="R86" s="282" t="str">
        <f>+IF(Stammdaten!$AE$30="1 - Ja",K86,0)</f>
        <v/>
      </c>
      <c r="S86" s="283"/>
      <c r="T86" s="284" t="str">
        <f t="shared" si="30"/>
        <v/>
      </c>
      <c r="X86" s="193">
        <f t="shared" si="22"/>
        <v>0</v>
      </c>
      <c r="Y86" s="193">
        <f t="shared" si="23"/>
        <v>0</v>
      </c>
      <c r="Z86" s="193">
        <f t="shared" si="24"/>
        <v>0</v>
      </c>
      <c r="AA86" s="193">
        <f t="shared" si="25"/>
        <v>0</v>
      </c>
      <c r="AB86" s="193">
        <f t="shared" si="26"/>
        <v>0</v>
      </c>
      <c r="AC86" s="193"/>
      <c r="AD86" s="193">
        <f t="shared" si="31"/>
        <v>0</v>
      </c>
      <c r="AE86" s="193">
        <f t="shared" si="32"/>
        <v>5</v>
      </c>
      <c r="AF86" s="193">
        <f t="shared" si="33"/>
        <v>0</v>
      </c>
      <c r="AG86" s="193">
        <f t="shared" si="34"/>
        <v>0</v>
      </c>
    </row>
    <row r="87" spans="2:33" x14ac:dyDescent="0.25">
      <c r="B87" s="272"/>
      <c r="C87" s="286" t="str">
        <f t="shared" si="35"/>
        <v/>
      </c>
      <c r="D87" s="274"/>
      <c r="E87" s="288" t="str">
        <f>IF(Stammdaten!$AE$29="2 - Vereinbarte Entgelte",IF(ISNUMBER(D87),IF(YEAR(D87)&lt;Stammdaten!$AE$28,1,IF(YEAR(D87)&gt;Stammdaten!$AE$28,12,MONTH(D87))),""),"")</f>
        <v/>
      </c>
      <c r="F87" s="274"/>
      <c r="G87" s="288" t="str">
        <f>IF(Stammdaten!$AE$29="1 - Vereinnahmte Entgelte",IF(ISNUMBER(F87),IF(YEAR(F87)&lt;Stammdaten!$AE$28,1,IF(YEAR(F87)&gt;Stammdaten!$AE$28,12,MONTH(F87))),""),"")</f>
        <v/>
      </c>
      <c r="H87" s="276"/>
      <c r="I87" s="277"/>
      <c r="J87" s="278"/>
      <c r="K87" s="292" t="str">
        <f t="shared" si="21"/>
        <v/>
      </c>
      <c r="L87" s="293" t="str">
        <f t="shared" si="27"/>
        <v/>
      </c>
      <c r="M87" s="293" t="str">
        <f>+IF(AND(ISNUMBER(I87),ISNUMBER(K87)),IF(Stammdaten!$AE$30="2 - Nein",L87-N87,I87-N87),"")</f>
        <v/>
      </c>
      <c r="N87" s="293" t="str">
        <f>+IF(AND(ISNUMBER(J87),ISNUMBER(L87)),IF(Stammdaten!$AE$30="2 - Nein",ROUND(L87*0.3,2),ROUND(I87*0.3,2)),"")</f>
        <v/>
      </c>
      <c r="O87" s="306"/>
      <c r="P87" s="281" t="str">
        <f t="shared" si="28"/>
        <v/>
      </c>
      <c r="Q87" s="312" t="str">
        <f t="shared" si="29"/>
        <v/>
      </c>
      <c r="R87" s="282" t="str">
        <f>+IF(Stammdaten!$AE$30="1 - Ja",K87,0)</f>
        <v/>
      </c>
      <c r="S87" s="283"/>
      <c r="T87" s="284" t="str">
        <f t="shared" si="30"/>
        <v/>
      </c>
      <c r="X87" s="193">
        <f t="shared" si="22"/>
        <v>0</v>
      </c>
      <c r="Y87" s="193">
        <f t="shared" si="23"/>
        <v>0</v>
      </c>
      <c r="Z87" s="193">
        <f t="shared" si="24"/>
        <v>0</v>
      </c>
      <c r="AA87" s="193">
        <f t="shared" si="25"/>
        <v>0</v>
      </c>
      <c r="AB87" s="193">
        <f t="shared" si="26"/>
        <v>0</v>
      </c>
      <c r="AC87" s="193"/>
      <c r="AD87" s="193">
        <f t="shared" si="31"/>
        <v>0</v>
      </c>
      <c r="AE87" s="193">
        <f t="shared" si="32"/>
        <v>5</v>
      </c>
      <c r="AF87" s="193">
        <f t="shared" si="33"/>
        <v>0</v>
      </c>
      <c r="AG87" s="193">
        <f t="shared" si="34"/>
        <v>0</v>
      </c>
    </row>
    <row r="88" spans="2:33" x14ac:dyDescent="0.25">
      <c r="B88" s="272"/>
      <c r="C88" s="286" t="str">
        <f t="shared" si="35"/>
        <v/>
      </c>
      <c r="D88" s="274"/>
      <c r="E88" s="288" t="str">
        <f>IF(Stammdaten!$AE$29="2 - Vereinbarte Entgelte",IF(ISNUMBER(D88),IF(YEAR(D88)&lt;Stammdaten!$AE$28,1,IF(YEAR(D88)&gt;Stammdaten!$AE$28,12,MONTH(D88))),""),"")</f>
        <v/>
      </c>
      <c r="F88" s="274"/>
      <c r="G88" s="288" t="str">
        <f>IF(Stammdaten!$AE$29="1 - Vereinnahmte Entgelte",IF(ISNUMBER(F88),IF(YEAR(F88)&lt;Stammdaten!$AE$28,1,IF(YEAR(F88)&gt;Stammdaten!$AE$28,12,MONTH(F88))),""),"")</f>
        <v/>
      </c>
      <c r="H88" s="276"/>
      <c r="I88" s="277"/>
      <c r="J88" s="278"/>
      <c r="K88" s="292" t="str">
        <f t="shared" si="21"/>
        <v/>
      </c>
      <c r="L88" s="293" t="str">
        <f t="shared" si="27"/>
        <v/>
      </c>
      <c r="M88" s="293" t="str">
        <f>+IF(AND(ISNUMBER(I88),ISNUMBER(K88)),IF(Stammdaten!$AE$30="2 - Nein",L88-N88,I88-N88),"")</f>
        <v/>
      </c>
      <c r="N88" s="293" t="str">
        <f>+IF(AND(ISNUMBER(J88),ISNUMBER(L88)),IF(Stammdaten!$AE$30="2 - Nein",ROUND(L88*0.3,2),ROUND(I88*0.3,2)),"")</f>
        <v/>
      </c>
      <c r="O88" s="306"/>
      <c r="P88" s="281" t="str">
        <f t="shared" si="28"/>
        <v/>
      </c>
      <c r="Q88" s="312" t="str">
        <f t="shared" si="29"/>
        <v/>
      </c>
      <c r="R88" s="282" t="str">
        <f>+IF(Stammdaten!$AE$30="1 - Ja",K88,0)</f>
        <v/>
      </c>
      <c r="S88" s="283"/>
      <c r="T88" s="284" t="str">
        <f t="shared" si="30"/>
        <v/>
      </c>
      <c r="X88" s="193">
        <f t="shared" si="22"/>
        <v>0</v>
      </c>
      <c r="Y88" s="193">
        <f t="shared" si="23"/>
        <v>0</v>
      </c>
      <c r="Z88" s="193">
        <f t="shared" si="24"/>
        <v>0</v>
      </c>
      <c r="AA88" s="193">
        <f t="shared" si="25"/>
        <v>0</v>
      </c>
      <c r="AB88" s="193">
        <f t="shared" si="26"/>
        <v>0</v>
      </c>
      <c r="AC88" s="193"/>
      <c r="AD88" s="193">
        <f t="shared" si="31"/>
        <v>0</v>
      </c>
      <c r="AE88" s="193">
        <f t="shared" si="32"/>
        <v>5</v>
      </c>
      <c r="AF88" s="193">
        <f t="shared" si="33"/>
        <v>0</v>
      </c>
      <c r="AG88" s="193">
        <f t="shared" si="34"/>
        <v>0</v>
      </c>
    </row>
    <row r="89" spans="2:33" x14ac:dyDescent="0.25">
      <c r="B89" s="272"/>
      <c r="C89" s="286" t="str">
        <f t="shared" si="35"/>
        <v/>
      </c>
      <c r="D89" s="274"/>
      <c r="E89" s="288" t="str">
        <f>IF(Stammdaten!$AE$29="2 - Vereinbarte Entgelte",IF(ISNUMBER(D89),IF(YEAR(D89)&lt;Stammdaten!$AE$28,1,IF(YEAR(D89)&gt;Stammdaten!$AE$28,12,MONTH(D89))),""),"")</f>
        <v/>
      </c>
      <c r="F89" s="274"/>
      <c r="G89" s="288" t="str">
        <f>IF(Stammdaten!$AE$29="1 - Vereinnahmte Entgelte",IF(ISNUMBER(F89),IF(YEAR(F89)&lt;Stammdaten!$AE$28,1,IF(YEAR(F89)&gt;Stammdaten!$AE$28,12,MONTH(F89))),""),"")</f>
        <v/>
      </c>
      <c r="H89" s="276"/>
      <c r="I89" s="277"/>
      <c r="J89" s="278"/>
      <c r="K89" s="292" t="str">
        <f t="shared" si="21"/>
        <v/>
      </c>
      <c r="L89" s="293" t="str">
        <f t="shared" si="27"/>
        <v/>
      </c>
      <c r="M89" s="293" t="str">
        <f>+IF(AND(ISNUMBER(I89),ISNUMBER(K89)),IF(Stammdaten!$AE$30="2 - Nein",L89-N89,I89-N89),"")</f>
        <v/>
      </c>
      <c r="N89" s="293" t="str">
        <f>+IF(AND(ISNUMBER(J89),ISNUMBER(L89)),IF(Stammdaten!$AE$30="2 - Nein",ROUND(L89*0.3,2),ROUND(I89*0.3,2)),"")</f>
        <v/>
      </c>
      <c r="O89" s="306"/>
      <c r="P89" s="281" t="str">
        <f t="shared" si="28"/>
        <v/>
      </c>
      <c r="Q89" s="312" t="str">
        <f t="shared" si="29"/>
        <v/>
      </c>
      <c r="R89" s="282" t="str">
        <f>+IF(Stammdaten!$AE$30="1 - Ja",K89,0)</f>
        <v/>
      </c>
      <c r="S89" s="283"/>
      <c r="T89" s="284" t="str">
        <f t="shared" si="30"/>
        <v/>
      </c>
      <c r="X89" s="193">
        <f t="shared" si="22"/>
        <v>0</v>
      </c>
      <c r="Y89" s="193">
        <f t="shared" si="23"/>
        <v>0</v>
      </c>
      <c r="Z89" s="193">
        <f t="shared" si="24"/>
        <v>0</v>
      </c>
      <c r="AA89" s="193">
        <f t="shared" si="25"/>
        <v>0</v>
      </c>
      <c r="AB89" s="193">
        <f t="shared" si="26"/>
        <v>0</v>
      </c>
      <c r="AC89" s="193"/>
      <c r="AD89" s="193">
        <f t="shared" si="31"/>
        <v>0</v>
      </c>
      <c r="AE89" s="193">
        <f t="shared" si="32"/>
        <v>5</v>
      </c>
      <c r="AF89" s="193">
        <f t="shared" si="33"/>
        <v>0</v>
      </c>
      <c r="AG89" s="193">
        <f t="shared" si="34"/>
        <v>0</v>
      </c>
    </row>
    <row r="90" spans="2:33" x14ac:dyDescent="0.25">
      <c r="B90" s="272"/>
      <c r="C90" s="286" t="str">
        <f t="shared" si="35"/>
        <v/>
      </c>
      <c r="D90" s="274"/>
      <c r="E90" s="288" t="str">
        <f>IF(Stammdaten!$AE$29="2 - Vereinbarte Entgelte",IF(ISNUMBER(D90),IF(YEAR(D90)&lt;Stammdaten!$AE$28,1,IF(YEAR(D90)&gt;Stammdaten!$AE$28,12,MONTH(D90))),""),"")</f>
        <v/>
      </c>
      <c r="F90" s="274"/>
      <c r="G90" s="288" t="str">
        <f>IF(Stammdaten!$AE$29="1 - Vereinnahmte Entgelte",IF(ISNUMBER(F90),IF(YEAR(F90)&lt;Stammdaten!$AE$28,1,IF(YEAR(F90)&gt;Stammdaten!$AE$28,12,MONTH(F90))),""),"")</f>
        <v/>
      </c>
      <c r="H90" s="276"/>
      <c r="I90" s="277"/>
      <c r="J90" s="278"/>
      <c r="K90" s="292" t="str">
        <f t="shared" si="21"/>
        <v/>
      </c>
      <c r="L90" s="293" t="str">
        <f t="shared" si="27"/>
        <v/>
      </c>
      <c r="M90" s="293" t="str">
        <f>+IF(AND(ISNUMBER(I90),ISNUMBER(K90)),IF(Stammdaten!$AE$30="2 - Nein",L90-N90,I90-N90),"")</f>
        <v/>
      </c>
      <c r="N90" s="293" t="str">
        <f>+IF(AND(ISNUMBER(J90),ISNUMBER(L90)),IF(Stammdaten!$AE$30="2 - Nein",ROUND(L90*0.3,2),ROUND(I90*0.3,2)),"")</f>
        <v/>
      </c>
      <c r="O90" s="306"/>
      <c r="P90" s="281" t="str">
        <f t="shared" si="28"/>
        <v/>
      </c>
      <c r="Q90" s="312" t="str">
        <f t="shared" si="29"/>
        <v/>
      </c>
      <c r="R90" s="282" t="str">
        <f>+IF(Stammdaten!$AE$30="1 - Ja",K90,0)</f>
        <v/>
      </c>
      <c r="S90" s="283"/>
      <c r="T90" s="284" t="str">
        <f t="shared" si="30"/>
        <v/>
      </c>
      <c r="X90" s="193">
        <f t="shared" si="22"/>
        <v>0</v>
      </c>
      <c r="Y90" s="193">
        <f t="shared" si="23"/>
        <v>0</v>
      </c>
      <c r="Z90" s="193">
        <f t="shared" si="24"/>
        <v>0</v>
      </c>
      <c r="AA90" s="193">
        <f t="shared" si="25"/>
        <v>0</v>
      </c>
      <c r="AB90" s="193">
        <f t="shared" si="26"/>
        <v>0</v>
      </c>
      <c r="AC90" s="193"/>
      <c r="AD90" s="193">
        <f t="shared" si="31"/>
        <v>0</v>
      </c>
      <c r="AE90" s="193">
        <f t="shared" si="32"/>
        <v>5</v>
      </c>
      <c r="AF90" s="193">
        <f t="shared" si="33"/>
        <v>0</v>
      </c>
      <c r="AG90" s="193">
        <f t="shared" si="34"/>
        <v>0</v>
      </c>
    </row>
    <row r="91" spans="2:33" x14ac:dyDescent="0.25">
      <c r="B91" s="272"/>
      <c r="C91" s="286" t="str">
        <f t="shared" si="35"/>
        <v/>
      </c>
      <c r="D91" s="274"/>
      <c r="E91" s="288" t="str">
        <f>IF(Stammdaten!$AE$29="2 - Vereinbarte Entgelte",IF(ISNUMBER(D91),IF(YEAR(D91)&lt;Stammdaten!$AE$28,1,IF(YEAR(D91)&gt;Stammdaten!$AE$28,12,MONTH(D91))),""),"")</f>
        <v/>
      </c>
      <c r="F91" s="274"/>
      <c r="G91" s="288" t="str">
        <f>IF(Stammdaten!$AE$29="1 - Vereinnahmte Entgelte",IF(ISNUMBER(F91),IF(YEAR(F91)&lt;Stammdaten!$AE$28,1,IF(YEAR(F91)&gt;Stammdaten!$AE$28,12,MONTH(F91))),""),"")</f>
        <v/>
      </c>
      <c r="H91" s="276"/>
      <c r="I91" s="277"/>
      <c r="J91" s="278"/>
      <c r="K91" s="292" t="str">
        <f t="shared" si="21"/>
        <v/>
      </c>
      <c r="L91" s="293" t="str">
        <f t="shared" si="27"/>
        <v/>
      </c>
      <c r="M91" s="293" t="str">
        <f>+IF(AND(ISNUMBER(I91),ISNUMBER(K91)),IF(Stammdaten!$AE$30="2 - Nein",L91-N91,I91-N91),"")</f>
        <v/>
      </c>
      <c r="N91" s="293" t="str">
        <f>+IF(AND(ISNUMBER(J91),ISNUMBER(L91)),IF(Stammdaten!$AE$30="2 - Nein",ROUND(L91*0.3,2),ROUND(I91*0.3,2)),"")</f>
        <v/>
      </c>
      <c r="O91" s="306"/>
      <c r="P91" s="281" t="str">
        <f t="shared" si="28"/>
        <v/>
      </c>
      <c r="Q91" s="312" t="str">
        <f t="shared" si="29"/>
        <v/>
      </c>
      <c r="R91" s="282" t="str">
        <f>+IF(Stammdaten!$AE$30="1 - Ja",K91,0)</f>
        <v/>
      </c>
      <c r="S91" s="283"/>
      <c r="T91" s="284" t="str">
        <f t="shared" si="30"/>
        <v/>
      </c>
      <c r="X91" s="193">
        <f t="shared" si="22"/>
        <v>0</v>
      </c>
      <c r="Y91" s="193">
        <f t="shared" si="23"/>
        <v>0</v>
      </c>
      <c r="Z91" s="193">
        <f t="shared" si="24"/>
        <v>0</v>
      </c>
      <c r="AA91" s="193">
        <f t="shared" si="25"/>
        <v>0</v>
      </c>
      <c r="AB91" s="193">
        <f t="shared" si="26"/>
        <v>0</v>
      </c>
      <c r="AC91" s="193"/>
      <c r="AD91" s="193">
        <f t="shared" si="31"/>
        <v>0</v>
      </c>
      <c r="AE91" s="193">
        <f t="shared" si="32"/>
        <v>5</v>
      </c>
      <c r="AF91" s="193">
        <f t="shared" si="33"/>
        <v>0</v>
      </c>
      <c r="AG91" s="193">
        <f t="shared" si="34"/>
        <v>0</v>
      </c>
    </row>
    <row r="92" spans="2:33" x14ac:dyDescent="0.25">
      <c r="B92" s="272"/>
      <c r="C92" s="286" t="str">
        <f t="shared" si="35"/>
        <v/>
      </c>
      <c r="D92" s="274"/>
      <c r="E92" s="288" t="str">
        <f>IF(Stammdaten!$AE$29="2 - Vereinbarte Entgelte",IF(ISNUMBER(D92),IF(YEAR(D92)&lt;Stammdaten!$AE$28,1,IF(YEAR(D92)&gt;Stammdaten!$AE$28,12,MONTH(D92))),""),"")</f>
        <v/>
      </c>
      <c r="F92" s="274"/>
      <c r="G92" s="288" t="str">
        <f>IF(Stammdaten!$AE$29="1 - Vereinnahmte Entgelte",IF(ISNUMBER(F92),IF(YEAR(F92)&lt;Stammdaten!$AE$28,1,IF(YEAR(F92)&gt;Stammdaten!$AE$28,12,MONTH(F92))),""),"")</f>
        <v/>
      </c>
      <c r="H92" s="276"/>
      <c r="I92" s="277"/>
      <c r="J92" s="278"/>
      <c r="K92" s="292" t="str">
        <f t="shared" si="21"/>
        <v/>
      </c>
      <c r="L92" s="293" t="str">
        <f t="shared" si="27"/>
        <v/>
      </c>
      <c r="M92" s="293" t="str">
        <f>+IF(AND(ISNUMBER(I92),ISNUMBER(K92)),IF(Stammdaten!$AE$30="2 - Nein",L92-N92,I92-N92),"")</f>
        <v/>
      </c>
      <c r="N92" s="293" t="str">
        <f>+IF(AND(ISNUMBER(J92),ISNUMBER(L92)),IF(Stammdaten!$AE$30="2 - Nein",ROUND(L92*0.3,2),ROUND(I92*0.3,2)),"")</f>
        <v/>
      </c>
      <c r="O92" s="306"/>
      <c r="P92" s="281" t="str">
        <f t="shared" si="28"/>
        <v/>
      </c>
      <c r="Q92" s="312" t="str">
        <f t="shared" si="29"/>
        <v/>
      </c>
      <c r="R92" s="282" t="str">
        <f>+IF(Stammdaten!$AE$30="1 - Ja",K92,0)</f>
        <v/>
      </c>
      <c r="S92" s="283"/>
      <c r="T92" s="284" t="str">
        <f t="shared" si="30"/>
        <v/>
      </c>
      <c r="X92" s="193">
        <f t="shared" si="22"/>
        <v>0</v>
      </c>
      <c r="Y92" s="193">
        <f t="shared" si="23"/>
        <v>0</v>
      </c>
      <c r="Z92" s="193">
        <f t="shared" si="24"/>
        <v>0</v>
      </c>
      <c r="AA92" s="193">
        <f t="shared" si="25"/>
        <v>0</v>
      </c>
      <c r="AB92" s="193">
        <f t="shared" si="26"/>
        <v>0</v>
      </c>
      <c r="AC92" s="193"/>
      <c r="AD92" s="193">
        <f t="shared" si="31"/>
        <v>0</v>
      </c>
      <c r="AE92" s="193">
        <f t="shared" si="32"/>
        <v>5</v>
      </c>
      <c r="AF92" s="193">
        <f t="shared" si="33"/>
        <v>0</v>
      </c>
      <c r="AG92" s="193">
        <f t="shared" si="34"/>
        <v>0</v>
      </c>
    </row>
    <row r="93" spans="2:33" x14ac:dyDescent="0.25">
      <c r="B93" s="272"/>
      <c r="C93" s="286" t="str">
        <f t="shared" si="35"/>
        <v/>
      </c>
      <c r="D93" s="274"/>
      <c r="E93" s="288" t="str">
        <f>IF(Stammdaten!$AE$29="2 - Vereinbarte Entgelte",IF(ISNUMBER(D93),IF(YEAR(D93)&lt;Stammdaten!$AE$28,1,IF(YEAR(D93)&gt;Stammdaten!$AE$28,12,MONTH(D93))),""),"")</f>
        <v/>
      </c>
      <c r="F93" s="274"/>
      <c r="G93" s="288" t="str">
        <f>IF(Stammdaten!$AE$29="1 - Vereinnahmte Entgelte",IF(ISNUMBER(F93),IF(YEAR(F93)&lt;Stammdaten!$AE$28,1,IF(YEAR(F93)&gt;Stammdaten!$AE$28,12,MONTH(F93))),""),"")</f>
        <v/>
      </c>
      <c r="H93" s="276"/>
      <c r="I93" s="277"/>
      <c r="J93" s="278"/>
      <c r="K93" s="292" t="str">
        <f t="shared" si="21"/>
        <v/>
      </c>
      <c r="L93" s="293" t="str">
        <f t="shared" si="27"/>
        <v/>
      </c>
      <c r="M93" s="293" t="str">
        <f>+IF(AND(ISNUMBER(I93),ISNUMBER(K93)),IF(Stammdaten!$AE$30="2 - Nein",L93-N93,I93-N93),"")</f>
        <v/>
      </c>
      <c r="N93" s="293" t="str">
        <f>+IF(AND(ISNUMBER(J93),ISNUMBER(L93)),IF(Stammdaten!$AE$30="2 - Nein",ROUND(L93*0.3,2),ROUND(I93*0.3,2)),"")</f>
        <v/>
      </c>
      <c r="O93" s="306"/>
      <c r="P93" s="281" t="str">
        <f t="shared" si="28"/>
        <v/>
      </c>
      <c r="Q93" s="312" t="str">
        <f t="shared" si="29"/>
        <v/>
      </c>
      <c r="R93" s="282" t="str">
        <f>+IF(Stammdaten!$AE$30="1 - Ja",K93,0)</f>
        <v/>
      </c>
      <c r="S93" s="283"/>
      <c r="T93" s="284" t="str">
        <f t="shared" si="30"/>
        <v/>
      </c>
      <c r="X93" s="193">
        <f t="shared" si="22"/>
        <v>0</v>
      </c>
      <c r="Y93" s="193">
        <f t="shared" si="23"/>
        <v>0</v>
      </c>
      <c r="Z93" s="193">
        <f t="shared" si="24"/>
        <v>0</v>
      </c>
      <c r="AA93" s="193">
        <f t="shared" si="25"/>
        <v>0</v>
      </c>
      <c r="AB93" s="193">
        <f t="shared" si="26"/>
        <v>0</v>
      </c>
      <c r="AC93" s="193"/>
      <c r="AD93" s="193">
        <f t="shared" si="31"/>
        <v>0</v>
      </c>
      <c r="AE93" s="193">
        <f t="shared" si="32"/>
        <v>5</v>
      </c>
      <c r="AF93" s="193">
        <f t="shared" si="33"/>
        <v>0</v>
      </c>
      <c r="AG93" s="193">
        <f t="shared" si="34"/>
        <v>0</v>
      </c>
    </row>
    <row r="94" spans="2:33" x14ac:dyDescent="0.25">
      <c r="B94" s="272"/>
      <c r="C94" s="286" t="str">
        <f t="shared" si="35"/>
        <v/>
      </c>
      <c r="D94" s="274"/>
      <c r="E94" s="288" t="str">
        <f>IF(Stammdaten!$AE$29="2 - Vereinbarte Entgelte",IF(ISNUMBER(D94),IF(YEAR(D94)&lt;Stammdaten!$AE$28,1,IF(YEAR(D94)&gt;Stammdaten!$AE$28,12,MONTH(D94))),""),"")</f>
        <v/>
      </c>
      <c r="F94" s="274"/>
      <c r="G94" s="288" t="str">
        <f>IF(Stammdaten!$AE$29="1 - Vereinnahmte Entgelte",IF(ISNUMBER(F94),IF(YEAR(F94)&lt;Stammdaten!$AE$28,1,IF(YEAR(F94)&gt;Stammdaten!$AE$28,12,MONTH(F94))),""),"")</f>
        <v/>
      </c>
      <c r="H94" s="276"/>
      <c r="I94" s="277"/>
      <c r="J94" s="278"/>
      <c r="K94" s="292" t="str">
        <f t="shared" si="21"/>
        <v/>
      </c>
      <c r="L94" s="293" t="str">
        <f t="shared" si="27"/>
        <v/>
      </c>
      <c r="M94" s="293" t="str">
        <f>+IF(AND(ISNUMBER(I94),ISNUMBER(K94)),IF(Stammdaten!$AE$30="2 - Nein",L94-N94,I94-N94),"")</f>
        <v/>
      </c>
      <c r="N94" s="293" t="str">
        <f>+IF(AND(ISNUMBER(J94),ISNUMBER(L94)),IF(Stammdaten!$AE$30="2 - Nein",ROUND(L94*0.3,2),ROUND(I94*0.3,2)),"")</f>
        <v/>
      </c>
      <c r="O94" s="306"/>
      <c r="P94" s="281" t="str">
        <f t="shared" si="28"/>
        <v/>
      </c>
      <c r="Q94" s="312" t="str">
        <f t="shared" si="29"/>
        <v/>
      </c>
      <c r="R94" s="282" t="str">
        <f>+IF(Stammdaten!$AE$30="1 - Ja",K94,0)</f>
        <v/>
      </c>
      <c r="S94" s="283"/>
      <c r="T94" s="284" t="str">
        <f t="shared" si="30"/>
        <v/>
      </c>
      <c r="X94" s="193">
        <f t="shared" si="22"/>
        <v>0</v>
      </c>
      <c r="Y94" s="193">
        <f t="shared" si="23"/>
        <v>0</v>
      </c>
      <c r="Z94" s="193">
        <f t="shared" si="24"/>
        <v>0</v>
      </c>
      <c r="AA94" s="193">
        <f t="shared" si="25"/>
        <v>0</v>
      </c>
      <c r="AB94" s="193">
        <f t="shared" si="26"/>
        <v>0</v>
      </c>
      <c r="AC94" s="193"/>
      <c r="AD94" s="193">
        <f t="shared" si="31"/>
        <v>0</v>
      </c>
      <c r="AE94" s="193">
        <f t="shared" si="32"/>
        <v>5</v>
      </c>
      <c r="AF94" s="193">
        <f t="shared" si="33"/>
        <v>0</v>
      </c>
      <c r="AG94" s="193">
        <f t="shared" si="34"/>
        <v>0</v>
      </c>
    </row>
    <row r="95" spans="2:33" x14ac:dyDescent="0.25">
      <c r="B95" s="272"/>
      <c r="C95" s="286" t="str">
        <f t="shared" si="35"/>
        <v/>
      </c>
      <c r="D95" s="274"/>
      <c r="E95" s="288" t="str">
        <f>IF(Stammdaten!$AE$29="2 - Vereinbarte Entgelte",IF(ISNUMBER(D95),IF(YEAR(D95)&lt;Stammdaten!$AE$28,1,IF(YEAR(D95)&gt;Stammdaten!$AE$28,12,MONTH(D95))),""),"")</f>
        <v/>
      </c>
      <c r="F95" s="274"/>
      <c r="G95" s="288" t="str">
        <f>IF(Stammdaten!$AE$29="1 - Vereinnahmte Entgelte",IF(ISNUMBER(F95),IF(YEAR(F95)&lt;Stammdaten!$AE$28,1,IF(YEAR(F95)&gt;Stammdaten!$AE$28,12,MONTH(F95))),""),"")</f>
        <v/>
      </c>
      <c r="H95" s="276"/>
      <c r="I95" s="277"/>
      <c r="J95" s="278"/>
      <c r="K95" s="292" t="str">
        <f t="shared" si="21"/>
        <v/>
      </c>
      <c r="L95" s="293" t="str">
        <f t="shared" si="27"/>
        <v/>
      </c>
      <c r="M95" s="293" t="str">
        <f>+IF(AND(ISNUMBER(I95),ISNUMBER(K95)),IF(Stammdaten!$AE$30="2 - Nein",L95-N95,I95-N95),"")</f>
        <v/>
      </c>
      <c r="N95" s="293" t="str">
        <f>+IF(AND(ISNUMBER(J95),ISNUMBER(L95)),IF(Stammdaten!$AE$30="2 - Nein",ROUND(L95*0.3,2),ROUND(I95*0.3,2)),"")</f>
        <v/>
      </c>
      <c r="O95" s="306"/>
      <c r="P95" s="281" t="str">
        <f t="shared" si="28"/>
        <v/>
      </c>
      <c r="Q95" s="312" t="str">
        <f t="shared" si="29"/>
        <v/>
      </c>
      <c r="R95" s="282" t="str">
        <f>+IF(Stammdaten!$AE$30="1 - Ja",K95,0)</f>
        <v/>
      </c>
      <c r="S95" s="283"/>
      <c r="T95" s="284" t="str">
        <f t="shared" si="30"/>
        <v/>
      </c>
      <c r="X95" s="193">
        <f t="shared" si="22"/>
        <v>0</v>
      </c>
      <c r="Y95" s="193">
        <f t="shared" si="23"/>
        <v>0</v>
      </c>
      <c r="Z95" s="193">
        <f t="shared" si="24"/>
        <v>0</v>
      </c>
      <c r="AA95" s="193">
        <f t="shared" si="25"/>
        <v>0</v>
      </c>
      <c r="AB95" s="193">
        <f t="shared" si="26"/>
        <v>0</v>
      </c>
      <c r="AC95" s="193"/>
      <c r="AD95" s="193">
        <f t="shared" si="31"/>
        <v>0</v>
      </c>
      <c r="AE95" s="193">
        <f t="shared" si="32"/>
        <v>5</v>
      </c>
      <c r="AF95" s="193">
        <f t="shared" si="33"/>
        <v>0</v>
      </c>
      <c r="AG95" s="193">
        <f t="shared" si="34"/>
        <v>0</v>
      </c>
    </row>
    <row r="96" spans="2:33" x14ac:dyDescent="0.25">
      <c r="B96" s="272"/>
      <c r="C96" s="286" t="str">
        <f t="shared" si="35"/>
        <v/>
      </c>
      <c r="D96" s="274"/>
      <c r="E96" s="288" t="str">
        <f>IF(Stammdaten!$AE$29="2 - Vereinbarte Entgelte",IF(ISNUMBER(D96),IF(YEAR(D96)&lt;Stammdaten!$AE$28,1,IF(YEAR(D96)&gt;Stammdaten!$AE$28,12,MONTH(D96))),""),"")</f>
        <v/>
      </c>
      <c r="F96" s="274"/>
      <c r="G96" s="288" t="str">
        <f>IF(Stammdaten!$AE$29="1 - Vereinnahmte Entgelte",IF(ISNUMBER(F96),IF(YEAR(F96)&lt;Stammdaten!$AE$28,1,IF(YEAR(F96)&gt;Stammdaten!$AE$28,12,MONTH(F96))),""),"")</f>
        <v/>
      </c>
      <c r="H96" s="276"/>
      <c r="I96" s="277"/>
      <c r="J96" s="278"/>
      <c r="K96" s="292" t="str">
        <f t="shared" si="21"/>
        <v/>
      </c>
      <c r="L96" s="293" t="str">
        <f t="shared" si="27"/>
        <v/>
      </c>
      <c r="M96" s="293" t="str">
        <f>+IF(AND(ISNUMBER(I96),ISNUMBER(K96)),IF(Stammdaten!$AE$30="2 - Nein",L96-N96,I96-N96),"")</f>
        <v/>
      </c>
      <c r="N96" s="293" t="str">
        <f>+IF(AND(ISNUMBER(J96),ISNUMBER(L96)),IF(Stammdaten!$AE$30="2 - Nein",ROUND(L96*0.3,2),ROUND(I96*0.3,2)),"")</f>
        <v/>
      </c>
      <c r="O96" s="306"/>
      <c r="P96" s="281" t="str">
        <f t="shared" si="28"/>
        <v/>
      </c>
      <c r="Q96" s="312" t="str">
        <f t="shared" si="29"/>
        <v/>
      </c>
      <c r="R96" s="282" t="str">
        <f>+IF(Stammdaten!$AE$30="1 - Ja",K96,0)</f>
        <v/>
      </c>
      <c r="S96" s="283"/>
      <c r="T96" s="284" t="str">
        <f t="shared" si="30"/>
        <v/>
      </c>
      <c r="X96" s="193">
        <f t="shared" si="22"/>
        <v>0</v>
      </c>
      <c r="Y96" s="193">
        <f t="shared" si="23"/>
        <v>0</v>
      </c>
      <c r="Z96" s="193">
        <f t="shared" si="24"/>
        <v>0</v>
      </c>
      <c r="AA96" s="193">
        <f t="shared" si="25"/>
        <v>0</v>
      </c>
      <c r="AB96" s="193">
        <f t="shared" si="26"/>
        <v>0</v>
      </c>
      <c r="AC96" s="193"/>
      <c r="AD96" s="193">
        <f t="shared" si="31"/>
        <v>0</v>
      </c>
      <c r="AE96" s="193">
        <f t="shared" si="32"/>
        <v>5</v>
      </c>
      <c r="AF96" s="193">
        <f t="shared" si="33"/>
        <v>0</v>
      </c>
      <c r="AG96" s="193">
        <f t="shared" si="34"/>
        <v>0</v>
      </c>
    </row>
    <row r="97" spans="2:33" x14ac:dyDescent="0.25">
      <c r="B97" s="272"/>
      <c r="C97" s="286" t="str">
        <f t="shared" si="35"/>
        <v/>
      </c>
      <c r="D97" s="274"/>
      <c r="E97" s="288" t="str">
        <f>IF(Stammdaten!$AE$29="2 - Vereinbarte Entgelte",IF(ISNUMBER(D97),IF(YEAR(D97)&lt;Stammdaten!$AE$28,1,IF(YEAR(D97)&gt;Stammdaten!$AE$28,12,MONTH(D97))),""),"")</f>
        <v/>
      </c>
      <c r="F97" s="274"/>
      <c r="G97" s="288" t="str">
        <f>IF(Stammdaten!$AE$29="1 - Vereinnahmte Entgelte",IF(ISNUMBER(F97),IF(YEAR(F97)&lt;Stammdaten!$AE$28,1,IF(YEAR(F97)&gt;Stammdaten!$AE$28,12,MONTH(F97))),""),"")</f>
        <v/>
      </c>
      <c r="H97" s="276"/>
      <c r="I97" s="277"/>
      <c r="J97" s="278"/>
      <c r="K97" s="292" t="str">
        <f t="shared" si="21"/>
        <v/>
      </c>
      <c r="L97" s="293" t="str">
        <f t="shared" si="27"/>
        <v/>
      </c>
      <c r="M97" s="293" t="str">
        <f>+IF(AND(ISNUMBER(I97),ISNUMBER(K97)),IF(Stammdaten!$AE$30="2 - Nein",L97-N97,I97-N97),"")</f>
        <v/>
      </c>
      <c r="N97" s="293" t="str">
        <f>+IF(AND(ISNUMBER(J97),ISNUMBER(L97)),IF(Stammdaten!$AE$30="2 - Nein",ROUND(L97*0.3,2),ROUND(I97*0.3,2)),"")</f>
        <v/>
      </c>
      <c r="O97" s="306"/>
      <c r="P97" s="281" t="str">
        <f t="shared" si="28"/>
        <v/>
      </c>
      <c r="Q97" s="312" t="str">
        <f t="shared" si="29"/>
        <v/>
      </c>
      <c r="R97" s="282" t="str">
        <f>+IF(Stammdaten!$AE$30="1 - Ja",K97,0)</f>
        <v/>
      </c>
      <c r="S97" s="283"/>
      <c r="T97" s="284" t="str">
        <f t="shared" si="30"/>
        <v/>
      </c>
      <c r="X97" s="193">
        <f t="shared" si="22"/>
        <v>0</v>
      </c>
      <c r="Y97" s="193">
        <f t="shared" si="23"/>
        <v>0</v>
      </c>
      <c r="Z97" s="193">
        <f t="shared" si="24"/>
        <v>0</v>
      </c>
      <c r="AA97" s="193">
        <f t="shared" si="25"/>
        <v>0</v>
      </c>
      <c r="AB97" s="193">
        <f t="shared" si="26"/>
        <v>0</v>
      </c>
      <c r="AC97" s="193"/>
      <c r="AD97" s="193">
        <f t="shared" si="31"/>
        <v>0</v>
      </c>
      <c r="AE97" s="193">
        <f t="shared" si="32"/>
        <v>5</v>
      </c>
      <c r="AF97" s="193">
        <f t="shared" si="33"/>
        <v>0</v>
      </c>
      <c r="AG97" s="193">
        <f t="shared" si="34"/>
        <v>0</v>
      </c>
    </row>
    <row r="98" spans="2:33" x14ac:dyDescent="0.25">
      <c r="B98" s="272"/>
      <c r="C98" s="286" t="str">
        <f t="shared" si="35"/>
        <v/>
      </c>
      <c r="D98" s="274"/>
      <c r="E98" s="288" t="str">
        <f>IF(Stammdaten!$AE$29="2 - Vereinbarte Entgelte",IF(ISNUMBER(D98),IF(YEAR(D98)&lt;Stammdaten!$AE$28,1,IF(YEAR(D98)&gt;Stammdaten!$AE$28,12,MONTH(D98))),""),"")</f>
        <v/>
      </c>
      <c r="F98" s="274"/>
      <c r="G98" s="288" t="str">
        <f>IF(Stammdaten!$AE$29="1 - Vereinnahmte Entgelte",IF(ISNUMBER(F98),IF(YEAR(F98)&lt;Stammdaten!$AE$28,1,IF(YEAR(F98)&gt;Stammdaten!$AE$28,12,MONTH(F98))),""),"")</f>
        <v/>
      </c>
      <c r="H98" s="276"/>
      <c r="I98" s="277"/>
      <c r="J98" s="278"/>
      <c r="K98" s="292" t="str">
        <f t="shared" si="21"/>
        <v/>
      </c>
      <c r="L98" s="293" t="str">
        <f t="shared" si="27"/>
        <v/>
      </c>
      <c r="M98" s="293" t="str">
        <f>+IF(AND(ISNUMBER(I98),ISNUMBER(K98)),IF(Stammdaten!$AE$30="2 - Nein",L98-N98,I98-N98),"")</f>
        <v/>
      </c>
      <c r="N98" s="293" t="str">
        <f>+IF(AND(ISNUMBER(J98),ISNUMBER(L98)),IF(Stammdaten!$AE$30="2 - Nein",ROUND(L98*0.3,2),ROUND(I98*0.3,2)),"")</f>
        <v/>
      </c>
      <c r="O98" s="306"/>
      <c r="P98" s="281" t="str">
        <f t="shared" si="28"/>
        <v/>
      </c>
      <c r="Q98" s="312" t="str">
        <f t="shared" si="29"/>
        <v/>
      </c>
      <c r="R98" s="282" t="str">
        <f>+IF(Stammdaten!$AE$30="1 - Ja",K98,0)</f>
        <v/>
      </c>
      <c r="S98" s="283"/>
      <c r="T98" s="284" t="str">
        <f t="shared" si="30"/>
        <v/>
      </c>
      <c r="X98" s="193">
        <f t="shared" si="22"/>
        <v>0</v>
      </c>
      <c r="Y98" s="193">
        <f t="shared" si="23"/>
        <v>0</v>
      </c>
      <c r="Z98" s="193">
        <f t="shared" si="24"/>
        <v>0</v>
      </c>
      <c r="AA98" s="193">
        <f t="shared" si="25"/>
        <v>0</v>
      </c>
      <c r="AB98" s="193">
        <f t="shared" si="26"/>
        <v>0</v>
      </c>
      <c r="AC98" s="193"/>
      <c r="AD98" s="193">
        <f t="shared" si="31"/>
        <v>0</v>
      </c>
      <c r="AE98" s="193">
        <f t="shared" si="32"/>
        <v>5</v>
      </c>
      <c r="AF98" s="193">
        <f t="shared" si="33"/>
        <v>0</v>
      </c>
      <c r="AG98" s="193">
        <f t="shared" si="34"/>
        <v>0</v>
      </c>
    </row>
    <row r="99" spans="2:33" x14ac:dyDescent="0.25">
      <c r="B99" s="272"/>
      <c r="C99" s="286" t="str">
        <f t="shared" si="35"/>
        <v/>
      </c>
      <c r="D99" s="274"/>
      <c r="E99" s="288" t="str">
        <f>IF(Stammdaten!$AE$29="2 - Vereinbarte Entgelte",IF(ISNUMBER(D99),IF(YEAR(D99)&lt;Stammdaten!$AE$28,1,IF(YEAR(D99)&gt;Stammdaten!$AE$28,12,MONTH(D99))),""),"")</f>
        <v/>
      </c>
      <c r="F99" s="274"/>
      <c r="G99" s="288" t="str">
        <f>IF(Stammdaten!$AE$29="1 - Vereinnahmte Entgelte",IF(ISNUMBER(F99),IF(YEAR(F99)&lt;Stammdaten!$AE$28,1,IF(YEAR(F99)&gt;Stammdaten!$AE$28,12,MONTH(F99))),""),"")</f>
        <v/>
      </c>
      <c r="H99" s="276"/>
      <c r="I99" s="277"/>
      <c r="J99" s="278"/>
      <c r="K99" s="292" t="str">
        <f t="shared" si="21"/>
        <v/>
      </c>
      <c r="L99" s="293" t="str">
        <f t="shared" si="27"/>
        <v/>
      </c>
      <c r="M99" s="293" t="str">
        <f>+IF(AND(ISNUMBER(I99),ISNUMBER(K99)),IF(Stammdaten!$AE$30="2 - Nein",L99-N99,I99-N99),"")</f>
        <v/>
      </c>
      <c r="N99" s="293" t="str">
        <f>+IF(AND(ISNUMBER(J99),ISNUMBER(L99)),IF(Stammdaten!$AE$30="2 - Nein",ROUND(L99*0.3,2),ROUND(I99*0.3,2)),"")</f>
        <v/>
      </c>
      <c r="O99" s="306"/>
      <c r="P99" s="281" t="str">
        <f t="shared" si="28"/>
        <v/>
      </c>
      <c r="Q99" s="312" t="str">
        <f t="shared" si="29"/>
        <v/>
      </c>
      <c r="R99" s="282" t="str">
        <f>+IF(Stammdaten!$AE$30="1 - Ja",K99,0)</f>
        <v/>
      </c>
      <c r="S99" s="283"/>
      <c r="T99" s="284" t="str">
        <f t="shared" si="30"/>
        <v/>
      </c>
      <c r="X99" s="193">
        <f t="shared" si="22"/>
        <v>0</v>
      </c>
      <c r="Y99" s="193">
        <f t="shared" si="23"/>
        <v>0</v>
      </c>
      <c r="Z99" s="193">
        <f t="shared" si="24"/>
        <v>0</v>
      </c>
      <c r="AA99" s="193">
        <f t="shared" si="25"/>
        <v>0</v>
      </c>
      <c r="AB99" s="193">
        <f t="shared" si="26"/>
        <v>0</v>
      </c>
      <c r="AC99" s="193"/>
      <c r="AD99" s="193">
        <f t="shared" si="31"/>
        <v>0</v>
      </c>
      <c r="AE99" s="193">
        <f t="shared" si="32"/>
        <v>5</v>
      </c>
      <c r="AF99" s="193">
        <f t="shared" si="33"/>
        <v>0</v>
      </c>
      <c r="AG99" s="193">
        <f t="shared" si="34"/>
        <v>0</v>
      </c>
    </row>
    <row r="100" spans="2:33" x14ac:dyDescent="0.25">
      <c r="B100" s="272"/>
      <c r="C100" s="286" t="str">
        <f t="shared" si="35"/>
        <v/>
      </c>
      <c r="D100" s="274"/>
      <c r="E100" s="288" t="str">
        <f>IF(Stammdaten!$AE$29="2 - Vereinbarte Entgelte",IF(ISNUMBER(D100),IF(YEAR(D100)&lt;Stammdaten!$AE$28,1,IF(YEAR(D100)&gt;Stammdaten!$AE$28,12,MONTH(D100))),""),"")</f>
        <v/>
      </c>
      <c r="F100" s="274"/>
      <c r="G100" s="288" t="str">
        <f>IF(Stammdaten!$AE$29="1 - Vereinnahmte Entgelte",IF(ISNUMBER(F100),IF(YEAR(F100)&lt;Stammdaten!$AE$28,1,IF(YEAR(F100)&gt;Stammdaten!$AE$28,12,MONTH(F100))),""),"")</f>
        <v/>
      </c>
      <c r="H100" s="276"/>
      <c r="I100" s="277"/>
      <c r="J100" s="278"/>
      <c r="K100" s="292" t="str">
        <f t="shared" si="21"/>
        <v/>
      </c>
      <c r="L100" s="293" t="str">
        <f t="shared" si="27"/>
        <v/>
      </c>
      <c r="M100" s="293" t="str">
        <f>+IF(AND(ISNUMBER(I100),ISNUMBER(K100)),IF(Stammdaten!$AE$30="2 - Nein",L100-N100,I100-N100),"")</f>
        <v/>
      </c>
      <c r="N100" s="293" t="str">
        <f>+IF(AND(ISNUMBER(J100),ISNUMBER(L100)),IF(Stammdaten!$AE$30="2 - Nein",ROUND(L100*0.3,2),ROUND(I100*0.3,2)),"")</f>
        <v/>
      </c>
      <c r="O100" s="306"/>
      <c r="P100" s="281" t="str">
        <f t="shared" si="28"/>
        <v/>
      </c>
      <c r="Q100" s="312" t="str">
        <f t="shared" si="29"/>
        <v/>
      </c>
      <c r="R100" s="282" t="str">
        <f>+IF(Stammdaten!$AE$30="1 - Ja",K100,0)</f>
        <v/>
      </c>
      <c r="S100" s="283"/>
      <c r="T100" s="284" t="str">
        <f t="shared" si="30"/>
        <v/>
      </c>
      <c r="X100" s="193">
        <f t="shared" si="22"/>
        <v>0</v>
      </c>
      <c r="Y100" s="193">
        <f t="shared" si="23"/>
        <v>0</v>
      </c>
      <c r="Z100" s="193">
        <f t="shared" si="24"/>
        <v>0</v>
      </c>
      <c r="AA100" s="193">
        <f t="shared" si="25"/>
        <v>0</v>
      </c>
      <c r="AB100" s="193">
        <f t="shared" si="26"/>
        <v>0</v>
      </c>
      <c r="AC100" s="193"/>
      <c r="AD100" s="193">
        <f t="shared" si="31"/>
        <v>0</v>
      </c>
      <c r="AE100" s="193">
        <f t="shared" si="32"/>
        <v>5</v>
      </c>
      <c r="AF100" s="193">
        <f t="shared" si="33"/>
        <v>0</v>
      </c>
      <c r="AG100" s="193">
        <f t="shared" si="34"/>
        <v>0</v>
      </c>
    </row>
    <row r="101" spans="2:33" x14ac:dyDescent="0.25">
      <c r="B101" s="272"/>
      <c r="C101" s="286" t="str">
        <f t="shared" si="35"/>
        <v/>
      </c>
      <c r="D101" s="274"/>
      <c r="E101" s="288" t="str">
        <f>IF(Stammdaten!$AE$29="2 - Vereinbarte Entgelte",IF(ISNUMBER(D101),IF(YEAR(D101)&lt;Stammdaten!$AE$28,1,IF(YEAR(D101)&gt;Stammdaten!$AE$28,12,MONTH(D101))),""),"")</f>
        <v/>
      </c>
      <c r="F101" s="274"/>
      <c r="G101" s="288" t="str">
        <f>IF(Stammdaten!$AE$29="1 - Vereinnahmte Entgelte",IF(ISNUMBER(F101),IF(YEAR(F101)&lt;Stammdaten!$AE$28,1,IF(YEAR(F101)&gt;Stammdaten!$AE$28,12,MONTH(F101))),""),"")</f>
        <v/>
      </c>
      <c r="H101" s="276"/>
      <c r="I101" s="277"/>
      <c r="J101" s="278"/>
      <c r="K101" s="292" t="str">
        <f t="shared" si="21"/>
        <v/>
      </c>
      <c r="L101" s="293" t="str">
        <f t="shared" si="27"/>
        <v/>
      </c>
      <c r="M101" s="293" t="str">
        <f>+IF(AND(ISNUMBER(I101),ISNUMBER(K101)),IF(Stammdaten!$AE$30="2 - Nein",L101-N101,I101-N101),"")</f>
        <v/>
      </c>
      <c r="N101" s="293" t="str">
        <f>+IF(AND(ISNUMBER(J101),ISNUMBER(L101)),IF(Stammdaten!$AE$30="2 - Nein",ROUND(L101*0.3,2),ROUND(I101*0.3,2)),"")</f>
        <v/>
      </c>
      <c r="O101" s="306"/>
      <c r="P101" s="281" t="str">
        <f t="shared" si="28"/>
        <v/>
      </c>
      <c r="Q101" s="312" t="str">
        <f t="shared" si="29"/>
        <v/>
      </c>
      <c r="R101" s="282" t="str">
        <f>+IF(Stammdaten!$AE$30="1 - Ja",K101,0)</f>
        <v/>
      </c>
      <c r="S101" s="283"/>
      <c r="T101" s="284" t="str">
        <f t="shared" si="30"/>
        <v/>
      </c>
      <c r="X101" s="193">
        <f t="shared" ref="X101:X132" si="36">+IF(B101="",0,1)</f>
        <v>0</v>
      </c>
      <c r="Y101" s="193">
        <f t="shared" ref="Y101:Y132" si="37">+IF(ISNUMBER(D101),1,0)</f>
        <v>0</v>
      </c>
      <c r="Z101" s="193">
        <f t="shared" ref="Z101:Z132" si="38">+IF(H101="",0,1)</f>
        <v>0</v>
      </c>
      <c r="AA101" s="193">
        <f t="shared" ref="AA101:AA132" si="39">+IF(ISNUMBER(L101),1,0)</f>
        <v>0</v>
      </c>
      <c r="AB101" s="193">
        <f t="shared" ref="AB101:AB132" si="40">+IF(ISNUMBER(F101),1,0)</f>
        <v>0</v>
      </c>
      <c r="AC101" s="193"/>
      <c r="AD101" s="193">
        <f t="shared" si="31"/>
        <v>0</v>
      </c>
      <c r="AE101" s="193">
        <f t="shared" si="32"/>
        <v>5</v>
      </c>
      <c r="AF101" s="193">
        <f t="shared" si="33"/>
        <v>0</v>
      </c>
      <c r="AG101" s="193">
        <f t="shared" si="34"/>
        <v>0</v>
      </c>
    </row>
    <row r="102" spans="2:33" x14ac:dyDescent="0.25">
      <c r="B102" s="272"/>
      <c r="C102" s="286" t="str">
        <f t="shared" si="35"/>
        <v/>
      </c>
      <c r="D102" s="274"/>
      <c r="E102" s="288" t="str">
        <f>IF(Stammdaten!$AE$29="2 - Vereinbarte Entgelte",IF(ISNUMBER(D102),IF(YEAR(D102)&lt;Stammdaten!$AE$28,1,IF(YEAR(D102)&gt;Stammdaten!$AE$28,12,MONTH(D102))),""),"")</f>
        <v/>
      </c>
      <c r="F102" s="274"/>
      <c r="G102" s="288" t="str">
        <f>IF(Stammdaten!$AE$29="1 - Vereinnahmte Entgelte",IF(ISNUMBER(F102),IF(YEAR(F102)&lt;Stammdaten!$AE$28,1,IF(YEAR(F102)&gt;Stammdaten!$AE$28,12,MONTH(F102))),""),"")</f>
        <v/>
      </c>
      <c r="H102" s="276"/>
      <c r="I102" s="277"/>
      <c r="J102" s="278"/>
      <c r="K102" s="292" t="str">
        <f t="shared" si="21"/>
        <v/>
      </c>
      <c r="L102" s="293" t="str">
        <f t="shared" si="27"/>
        <v/>
      </c>
      <c r="M102" s="293" t="str">
        <f>+IF(AND(ISNUMBER(I102),ISNUMBER(K102)),IF(Stammdaten!$AE$30="2 - Nein",L102-N102,I102-N102),"")</f>
        <v/>
      </c>
      <c r="N102" s="293" t="str">
        <f>+IF(AND(ISNUMBER(J102),ISNUMBER(L102)),IF(Stammdaten!$AE$30="2 - Nein",ROUND(L102*0.3,2),ROUND(I102*0.3,2)),"")</f>
        <v/>
      </c>
      <c r="O102" s="306"/>
      <c r="P102" s="281" t="str">
        <f t="shared" si="28"/>
        <v/>
      </c>
      <c r="Q102" s="312" t="str">
        <f t="shared" si="29"/>
        <v/>
      </c>
      <c r="R102" s="282" t="str">
        <f>+IF(Stammdaten!$AE$30="1 - Ja",K102,0)</f>
        <v/>
      </c>
      <c r="S102" s="283"/>
      <c r="T102" s="284" t="str">
        <f t="shared" si="30"/>
        <v/>
      </c>
      <c r="X102" s="193">
        <f t="shared" si="36"/>
        <v>0</v>
      </c>
      <c r="Y102" s="193">
        <f t="shared" si="37"/>
        <v>0</v>
      </c>
      <c r="Z102" s="193">
        <f t="shared" si="38"/>
        <v>0</v>
      </c>
      <c r="AA102" s="193">
        <f t="shared" si="39"/>
        <v>0</v>
      </c>
      <c r="AB102" s="193">
        <f t="shared" si="40"/>
        <v>0</v>
      </c>
      <c r="AC102" s="193"/>
      <c r="AD102" s="193">
        <f t="shared" si="31"/>
        <v>0</v>
      </c>
      <c r="AE102" s="193">
        <f t="shared" si="32"/>
        <v>5</v>
      </c>
      <c r="AF102" s="193">
        <f t="shared" si="33"/>
        <v>0</v>
      </c>
      <c r="AG102" s="193">
        <f t="shared" si="34"/>
        <v>0</v>
      </c>
    </row>
    <row r="103" spans="2:33" x14ac:dyDescent="0.25">
      <c r="B103" s="272"/>
      <c r="C103" s="286" t="str">
        <f t="shared" si="35"/>
        <v/>
      </c>
      <c r="D103" s="274"/>
      <c r="E103" s="288" t="str">
        <f>IF(Stammdaten!$AE$29="2 - Vereinbarte Entgelte",IF(ISNUMBER(D103),IF(YEAR(D103)&lt;Stammdaten!$AE$28,1,IF(YEAR(D103)&gt;Stammdaten!$AE$28,12,MONTH(D103))),""),"")</f>
        <v/>
      </c>
      <c r="F103" s="274"/>
      <c r="G103" s="288" t="str">
        <f>IF(Stammdaten!$AE$29="1 - Vereinnahmte Entgelte",IF(ISNUMBER(F103),IF(YEAR(F103)&lt;Stammdaten!$AE$28,1,IF(YEAR(F103)&gt;Stammdaten!$AE$28,12,MONTH(F103))),""),"")</f>
        <v/>
      </c>
      <c r="H103" s="276"/>
      <c r="I103" s="277"/>
      <c r="J103" s="278"/>
      <c r="K103" s="292" t="str">
        <f t="shared" si="21"/>
        <v/>
      </c>
      <c r="L103" s="293" t="str">
        <f t="shared" si="27"/>
        <v/>
      </c>
      <c r="M103" s="293" t="str">
        <f>+IF(AND(ISNUMBER(I103),ISNUMBER(K103)),IF(Stammdaten!$AE$30="2 - Nein",L103-N103,I103-N103),"")</f>
        <v/>
      </c>
      <c r="N103" s="293" t="str">
        <f>+IF(AND(ISNUMBER(J103),ISNUMBER(L103)),IF(Stammdaten!$AE$30="2 - Nein",ROUND(L103*0.3,2),ROUND(I103*0.3,2)),"")</f>
        <v/>
      </c>
      <c r="O103" s="306"/>
      <c r="P103" s="281" t="str">
        <f t="shared" si="28"/>
        <v/>
      </c>
      <c r="Q103" s="312" t="str">
        <f t="shared" si="29"/>
        <v/>
      </c>
      <c r="R103" s="282" t="str">
        <f>+IF(Stammdaten!$AE$30="1 - Ja",K103,0)</f>
        <v/>
      </c>
      <c r="S103" s="283"/>
      <c r="T103" s="284" t="str">
        <f t="shared" si="30"/>
        <v/>
      </c>
      <c r="X103" s="193">
        <f t="shared" si="36"/>
        <v>0</v>
      </c>
      <c r="Y103" s="193">
        <f t="shared" si="37"/>
        <v>0</v>
      </c>
      <c r="Z103" s="193">
        <f t="shared" si="38"/>
        <v>0</v>
      </c>
      <c r="AA103" s="193">
        <f t="shared" si="39"/>
        <v>0</v>
      </c>
      <c r="AB103" s="193">
        <f t="shared" si="40"/>
        <v>0</v>
      </c>
      <c r="AC103" s="193"/>
      <c r="AD103" s="193">
        <f t="shared" si="31"/>
        <v>0</v>
      </c>
      <c r="AE103" s="193">
        <f t="shared" si="32"/>
        <v>5</v>
      </c>
      <c r="AF103" s="193">
        <f t="shared" si="33"/>
        <v>0</v>
      </c>
      <c r="AG103" s="193">
        <f t="shared" si="34"/>
        <v>0</v>
      </c>
    </row>
    <row r="104" spans="2:33" x14ac:dyDescent="0.25">
      <c r="B104" s="272"/>
      <c r="C104" s="286" t="str">
        <f t="shared" si="35"/>
        <v/>
      </c>
      <c r="D104" s="274"/>
      <c r="E104" s="288" t="str">
        <f>IF(Stammdaten!$AE$29="2 - Vereinbarte Entgelte",IF(ISNUMBER(D104),IF(YEAR(D104)&lt;Stammdaten!$AE$28,1,IF(YEAR(D104)&gt;Stammdaten!$AE$28,12,MONTH(D104))),""),"")</f>
        <v/>
      </c>
      <c r="F104" s="274"/>
      <c r="G104" s="288" t="str">
        <f>IF(Stammdaten!$AE$29="1 - Vereinnahmte Entgelte",IF(ISNUMBER(F104),IF(YEAR(F104)&lt;Stammdaten!$AE$28,1,IF(YEAR(F104)&gt;Stammdaten!$AE$28,12,MONTH(F104))),""),"")</f>
        <v/>
      </c>
      <c r="H104" s="276"/>
      <c r="I104" s="277"/>
      <c r="J104" s="278"/>
      <c r="K104" s="292" t="str">
        <f t="shared" si="21"/>
        <v/>
      </c>
      <c r="L104" s="293" t="str">
        <f t="shared" si="27"/>
        <v/>
      </c>
      <c r="M104" s="293" t="str">
        <f>+IF(AND(ISNUMBER(I104),ISNUMBER(K104)),IF(Stammdaten!$AE$30="2 - Nein",L104-N104,I104-N104),"")</f>
        <v/>
      </c>
      <c r="N104" s="293" t="str">
        <f>+IF(AND(ISNUMBER(J104),ISNUMBER(L104)),IF(Stammdaten!$AE$30="2 - Nein",ROUND(L104*0.3,2),ROUND(I104*0.3,2)),"")</f>
        <v/>
      </c>
      <c r="O104" s="306"/>
      <c r="P104" s="281" t="str">
        <f t="shared" si="28"/>
        <v/>
      </c>
      <c r="Q104" s="312" t="str">
        <f t="shared" si="29"/>
        <v/>
      </c>
      <c r="R104" s="282" t="str">
        <f>+IF(Stammdaten!$AE$30="1 - Ja",K104,0)</f>
        <v/>
      </c>
      <c r="S104" s="283"/>
      <c r="T104" s="284" t="str">
        <f t="shared" si="30"/>
        <v/>
      </c>
      <c r="X104" s="193">
        <f t="shared" si="36"/>
        <v>0</v>
      </c>
      <c r="Y104" s="193">
        <f t="shared" si="37"/>
        <v>0</v>
      </c>
      <c r="Z104" s="193">
        <f t="shared" si="38"/>
        <v>0</v>
      </c>
      <c r="AA104" s="193">
        <f t="shared" si="39"/>
        <v>0</v>
      </c>
      <c r="AB104" s="193">
        <f t="shared" si="40"/>
        <v>0</v>
      </c>
      <c r="AC104" s="193"/>
      <c r="AD104" s="193">
        <f t="shared" si="31"/>
        <v>0</v>
      </c>
      <c r="AE104" s="193">
        <f t="shared" si="32"/>
        <v>5</v>
      </c>
      <c r="AF104" s="193">
        <f t="shared" si="33"/>
        <v>0</v>
      </c>
      <c r="AG104" s="193">
        <f t="shared" si="34"/>
        <v>0</v>
      </c>
    </row>
    <row r="105" spans="2:33" x14ac:dyDescent="0.25">
      <c r="B105" s="272"/>
      <c r="C105" s="286" t="str">
        <f t="shared" si="35"/>
        <v/>
      </c>
      <c r="D105" s="274"/>
      <c r="E105" s="288" t="str">
        <f>IF(Stammdaten!$AE$29="2 - Vereinbarte Entgelte",IF(ISNUMBER(D105),IF(YEAR(D105)&lt;Stammdaten!$AE$28,1,IF(YEAR(D105)&gt;Stammdaten!$AE$28,12,MONTH(D105))),""),"")</f>
        <v/>
      </c>
      <c r="F105" s="274"/>
      <c r="G105" s="288" t="str">
        <f>IF(Stammdaten!$AE$29="1 - Vereinnahmte Entgelte",IF(ISNUMBER(F105),IF(YEAR(F105)&lt;Stammdaten!$AE$28,1,IF(YEAR(F105)&gt;Stammdaten!$AE$28,12,MONTH(F105))),""),"")</f>
        <v/>
      </c>
      <c r="H105" s="276"/>
      <c r="I105" s="277"/>
      <c r="J105" s="278"/>
      <c r="K105" s="292" t="str">
        <f t="shared" si="21"/>
        <v/>
      </c>
      <c r="L105" s="293" t="str">
        <f t="shared" si="27"/>
        <v/>
      </c>
      <c r="M105" s="293" t="str">
        <f>+IF(AND(ISNUMBER(I105),ISNUMBER(K105)),IF(Stammdaten!$AE$30="2 - Nein",L105-N105,I105-N105),"")</f>
        <v/>
      </c>
      <c r="N105" s="293" t="str">
        <f>+IF(AND(ISNUMBER(J105),ISNUMBER(L105)),IF(Stammdaten!$AE$30="2 - Nein",ROUND(L105*0.3,2),ROUND(I105*0.3,2)),"")</f>
        <v/>
      </c>
      <c r="O105" s="306"/>
      <c r="P105" s="281" t="str">
        <f t="shared" si="28"/>
        <v/>
      </c>
      <c r="Q105" s="312" t="str">
        <f t="shared" si="29"/>
        <v/>
      </c>
      <c r="R105" s="282" t="str">
        <f>+IF(Stammdaten!$AE$30="1 - Ja",K105,0)</f>
        <v/>
      </c>
      <c r="S105" s="283"/>
      <c r="T105" s="284" t="str">
        <f t="shared" si="30"/>
        <v/>
      </c>
      <c r="X105" s="193">
        <f t="shared" si="36"/>
        <v>0</v>
      </c>
      <c r="Y105" s="193">
        <f t="shared" si="37"/>
        <v>0</v>
      </c>
      <c r="Z105" s="193">
        <f t="shared" si="38"/>
        <v>0</v>
      </c>
      <c r="AA105" s="193">
        <f t="shared" si="39"/>
        <v>0</v>
      </c>
      <c r="AB105" s="193">
        <f t="shared" si="40"/>
        <v>0</v>
      </c>
      <c r="AC105" s="193"/>
      <c r="AD105" s="193">
        <f t="shared" si="31"/>
        <v>0</v>
      </c>
      <c r="AE105" s="193">
        <f t="shared" si="32"/>
        <v>5</v>
      </c>
      <c r="AF105" s="193">
        <f t="shared" si="33"/>
        <v>0</v>
      </c>
      <c r="AG105" s="193">
        <f t="shared" si="34"/>
        <v>0</v>
      </c>
    </row>
    <row r="106" spans="2:33" x14ac:dyDescent="0.25">
      <c r="B106" s="272"/>
      <c r="C106" s="286" t="str">
        <f t="shared" si="35"/>
        <v/>
      </c>
      <c r="D106" s="274"/>
      <c r="E106" s="288" t="str">
        <f>IF(Stammdaten!$AE$29="2 - Vereinbarte Entgelte",IF(ISNUMBER(D106),IF(YEAR(D106)&lt;Stammdaten!$AE$28,1,IF(YEAR(D106)&gt;Stammdaten!$AE$28,12,MONTH(D106))),""),"")</f>
        <v/>
      </c>
      <c r="F106" s="274"/>
      <c r="G106" s="288" t="str">
        <f>IF(Stammdaten!$AE$29="1 - Vereinnahmte Entgelte",IF(ISNUMBER(F106),IF(YEAR(F106)&lt;Stammdaten!$AE$28,1,IF(YEAR(F106)&gt;Stammdaten!$AE$28,12,MONTH(F106))),""),"")</f>
        <v/>
      </c>
      <c r="H106" s="276"/>
      <c r="I106" s="277"/>
      <c r="J106" s="278"/>
      <c r="K106" s="292" t="str">
        <f t="shared" si="21"/>
        <v/>
      </c>
      <c r="L106" s="293" t="str">
        <f t="shared" si="27"/>
        <v/>
      </c>
      <c r="M106" s="293" t="str">
        <f>+IF(AND(ISNUMBER(I106),ISNUMBER(K106)),IF(Stammdaten!$AE$30="2 - Nein",L106-N106,I106-N106),"")</f>
        <v/>
      </c>
      <c r="N106" s="293" t="str">
        <f>+IF(AND(ISNUMBER(J106),ISNUMBER(L106)),IF(Stammdaten!$AE$30="2 - Nein",ROUND(L106*0.3,2),ROUND(I106*0.3,2)),"")</f>
        <v/>
      </c>
      <c r="O106" s="306"/>
      <c r="P106" s="281" t="str">
        <f t="shared" si="28"/>
        <v/>
      </c>
      <c r="Q106" s="312" t="str">
        <f t="shared" si="29"/>
        <v/>
      </c>
      <c r="R106" s="282" t="str">
        <f>+IF(Stammdaten!$AE$30="1 - Ja",K106,0)</f>
        <v/>
      </c>
      <c r="S106" s="283"/>
      <c r="T106" s="284" t="str">
        <f t="shared" si="30"/>
        <v/>
      </c>
      <c r="X106" s="193">
        <f t="shared" si="36"/>
        <v>0</v>
      </c>
      <c r="Y106" s="193">
        <f t="shared" si="37"/>
        <v>0</v>
      </c>
      <c r="Z106" s="193">
        <f t="shared" si="38"/>
        <v>0</v>
      </c>
      <c r="AA106" s="193">
        <f t="shared" si="39"/>
        <v>0</v>
      </c>
      <c r="AB106" s="193">
        <f t="shared" si="40"/>
        <v>0</v>
      </c>
      <c r="AC106" s="193"/>
      <c r="AD106" s="193">
        <f t="shared" si="31"/>
        <v>0</v>
      </c>
      <c r="AE106" s="193">
        <f t="shared" si="32"/>
        <v>5</v>
      </c>
      <c r="AF106" s="193">
        <f t="shared" si="33"/>
        <v>0</v>
      </c>
      <c r="AG106" s="193">
        <f t="shared" si="34"/>
        <v>0</v>
      </c>
    </row>
    <row r="107" spans="2:33" x14ac:dyDescent="0.25">
      <c r="B107" s="272"/>
      <c r="C107" s="286" t="str">
        <f t="shared" si="35"/>
        <v/>
      </c>
      <c r="D107" s="274"/>
      <c r="E107" s="288" t="str">
        <f>IF(Stammdaten!$AE$29="2 - Vereinbarte Entgelte",IF(ISNUMBER(D107),IF(YEAR(D107)&lt;Stammdaten!$AE$28,1,IF(YEAR(D107)&gt;Stammdaten!$AE$28,12,MONTH(D107))),""),"")</f>
        <v/>
      </c>
      <c r="F107" s="274"/>
      <c r="G107" s="288" t="str">
        <f>IF(Stammdaten!$AE$29="1 - Vereinnahmte Entgelte",IF(ISNUMBER(F107),IF(YEAR(F107)&lt;Stammdaten!$AE$28,1,IF(YEAR(F107)&gt;Stammdaten!$AE$28,12,MONTH(F107))),""),"")</f>
        <v/>
      </c>
      <c r="H107" s="276"/>
      <c r="I107" s="277"/>
      <c r="J107" s="278"/>
      <c r="K107" s="292" t="str">
        <f t="shared" si="21"/>
        <v/>
      </c>
      <c r="L107" s="293" t="str">
        <f t="shared" si="27"/>
        <v/>
      </c>
      <c r="M107" s="293" t="str">
        <f>+IF(AND(ISNUMBER(I107),ISNUMBER(K107)),IF(Stammdaten!$AE$30="2 - Nein",L107-N107,I107-N107),"")</f>
        <v/>
      </c>
      <c r="N107" s="293" t="str">
        <f>+IF(AND(ISNUMBER(J107),ISNUMBER(L107)),IF(Stammdaten!$AE$30="2 - Nein",ROUND(L107*0.3,2),ROUND(I107*0.3,2)),"")</f>
        <v/>
      </c>
      <c r="O107" s="306"/>
      <c r="P107" s="281" t="str">
        <f t="shared" si="28"/>
        <v/>
      </c>
      <c r="Q107" s="312" t="str">
        <f t="shared" si="29"/>
        <v/>
      </c>
      <c r="R107" s="282" t="str">
        <f>+IF(Stammdaten!$AE$30="1 - Ja",K107,0)</f>
        <v/>
      </c>
      <c r="S107" s="283"/>
      <c r="T107" s="284" t="str">
        <f t="shared" si="30"/>
        <v/>
      </c>
      <c r="X107" s="193">
        <f t="shared" si="36"/>
        <v>0</v>
      </c>
      <c r="Y107" s="193">
        <f t="shared" si="37"/>
        <v>0</v>
      </c>
      <c r="Z107" s="193">
        <f t="shared" si="38"/>
        <v>0</v>
      </c>
      <c r="AA107" s="193">
        <f t="shared" si="39"/>
        <v>0</v>
      </c>
      <c r="AB107" s="193">
        <f t="shared" si="40"/>
        <v>0</v>
      </c>
      <c r="AC107" s="193"/>
      <c r="AD107" s="193">
        <f t="shared" si="31"/>
        <v>0</v>
      </c>
      <c r="AE107" s="193">
        <f t="shared" si="32"/>
        <v>5</v>
      </c>
      <c r="AF107" s="193">
        <f t="shared" si="33"/>
        <v>0</v>
      </c>
      <c r="AG107" s="193">
        <f t="shared" si="34"/>
        <v>0</v>
      </c>
    </row>
    <row r="108" spans="2:33" x14ac:dyDescent="0.25">
      <c r="B108" s="272"/>
      <c r="C108" s="286" t="str">
        <f t="shared" si="35"/>
        <v/>
      </c>
      <c r="D108" s="274"/>
      <c r="E108" s="288" t="str">
        <f>IF(Stammdaten!$AE$29="2 - Vereinbarte Entgelte",IF(ISNUMBER(D108),IF(YEAR(D108)&lt;Stammdaten!$AE$28,1,IF(YEAR(D108)&gt;Stammdaten!$AE$28,12,MONTH(D108))),""),"")</f>
        <v/>
      </c>
      <c r="F108" s="274"/>
      <c r="G108" s="288" t="str">
        <f>IF(Stammdaten!$AE$29="1 - Vereinnahmte Entgelte",IF(ISNUMBER(F108),IF(YEAR(F108)&lt;Stammdaten!$AE$28,1,IF(YEAR(F108)&gt;Stammdaten!$AE$28,12,MONTH(F108))),""),"")</f>
        <v/>
      </c>
      <c r="H108" s="276"/>
      <c r="I108" s="277"/>
      <c r="J108" s="278"/>
      <c r="K108" s="292" t="str">
        <f t="shared" si="21"/>
        <v/>
      </c>
      <c r="L108" s="293" t="str">
        <f t="shared" si="27"/>
        <v/>
      </c>
      <c r="M108" s="293" t="str">
        <f>+IF(AND(ISNUMBER(I108),ISNUMBER(K108)),IF(Stammdaten!$AE$30="2 - Nein",L108-N108,I108-N108),"")</f>
        <v/>
      </c>
      <c r="N108" s="293" t="str">
        <f>+IF(AND(ISNUMBER(J108),ISNUMBER(L108)),IF(Stammdaten!$AE$30="2 - Nein",ROUND(L108*0.3,2),ROUND(I108*0.3,2)),"")</f>
        <v/>
      </c>
      <c r="O108" s="306"/>
      <c r="P108" s="281" t="str">
        <f t="shared" si="28"/>
        <v/>
      </c>
      <c r="Q108" s="312" t="str">
        <f t="shared" si="29"/>
        <v/>
      </c>
      <c r="R108" s="282" t="str">
        <f>+IF(Stammdaten!$AE$30="1 - Ja",K108,0)</f>
        <v/>
      </c>
      <c r="S108" s="283"/>
      <c r="T108" s="284" t="str">
        <f t="shared" si="30"/>
        <v/>
      </c>
      <c r="X108" s="193">
        <f t="shared" si="36"/>
        <v>0</v>
      </c>
      <c r="Y108" s="193">
        <f t="shared" si="37"/>
        <v>0</v>
      </c>
      <c r="Z108" s="193">
        <f t="shared" si="38"/>
        <v>0</v>
      </c>
      <c r="AA108" s="193">
        <f t="shared" si="39"/>
        <v>0</v>
      </c>
      <c r="AB108" s="193">
        <f t="shared" si="40"/>
        <v>0</v>
      </c>
      <c r="AC108" s="193"/>
      <c r="AD108" s="193">
        <f t="shared" si="31"/>
        <v>0</v>
      </c>
      <c r="AE108" s="193">
        <f t="shared" si="32"/>
        <v>5</v>
      </c>
      <c r="AF108" s="193">
        <f t="shared" si="33"/>
        <v>0</v>
      </c>
      <c r="AG108" s="193">
        <f t="shared" si="34"/>
        <v>0</v>
      </c>
    </row>
    <row r="109" spans="2:33" x14ac:dyDescent="0.25">
      <c r="B109" s="272"/>
      <c r="C109" s="286" t="str">
        <f t="shared" si="35"/>
        <v/>
      </c>
      <c r="D109" s="274"/>
      <c r="E109" s="288" t="str">
        <f>IF(Stammdaten!$AE$29="2 - Vereinbarte Entgelte",IF(ISNUMBER(D109),IF(YEAR(D109)&lt;Stammdaten!$AE$28,1,IF(YEAR(D109)&gt;Stammdaten!$AE$28,12,MONTH(D109))),""),"")</f>
        <v/>
      </c>
      <c r="F109" s="274"/>
      <c r="G109" s="288" t="str">
        <f>IF(Stammdaten!$AE$29="1 - Vereinnahmte Entgelte",IF(ISNUMBER(F109),IF(YEAR(F109)&lt;Stammdaten!$AE$28,1,IF(YEAR(F109)&gt;Stammdaten!$AE$28,12,MONTH(F109))),""),"")</f>
        <v/>
      </c>
      <c r="H109" s="276"/>
      <c r="I109" s="277"/>
      <c r="J109" s="278"/>
      <c r="K109" s="292" t="str">
        <f t="shared" si="21"/>
        <v/>
      </c>
      <c r="L109" s="293" t="str">
        <f t="shared" si="27"/>
        <v/>
      </c>
      <c r="M109" s="293" t="str">
        <f>+IF(AND(ISNUMBER(I109),ISNUMBER(K109)),IF(Stammdaten!$AE$30="2 - Nein",L109-N109,I109-N109),"")</f>
        <v/>
      </c>
      <c r="N109" s="293" t="str">
        <f>+IF(AND(ISNUMBER(J109),ISNUMBER(L109)),IF(Stammdaten!$AE$30="2 - Nein",ROUND(L109*0.3,2),ROUND(I109*0.3,2)),"")</f>
        <v/>
      </c>
      <c r="O109" s="306"/>
      <c r="P109" s="281" t="str">
        <f t="shared" si="28"/>
        <v/>
      </c>
      <c r="Q109" s="312" t="str">
        <f t="shared" si="29"/>
        <v/>
      </c>
      <c r="R109" s="282" t="str">
        <f>+IF(Stammdaten!$AE$30="1 - Ja",K109,0)</f>
        <v/>
      </c>
      <c r="S109" s="283"/>
      <c r="T109" s="284" t="str">
        <f t="shared" si="30"/>
        <v/>
      </c>
      <c r="X109" s="193">
        <f t="shared" si="36"/>
        <v>0</v>
      </c>
      <c r="Y109" s="193">
        <f t="shared" si="37"/>
        <v>0</v>
      </c>
      <c r="Z109" s="193">
        <f t="shared" si="38"/>
        <v>0</v>
      </c>
      <c r="AA109" s="193">
        <f t="shared" si="39"/>
        <v>0</v>
      </c>
      <c r="AB109" s="193">
        <f t="shared" si="40"/>
        <v>0</v>
      </c>
      <c r="AC109" s="193"/>
      <c r="AD109" s="193">
        <f t="shared" si="31"/>
        <v>0</v>
      </c>
      <c r="AE109" s="193">
        <f t="shared" si="32"/>
        <v>5</v>
      </c>
      <c r="AF109" s="193">
        <f t="shared" si="33"/>
        <v>0</v>
      </c>
      <c r="AG109" s="193">
        <f t="shared" si="34"/>
        <v>0</v>
      </c>
    </row>
    <row r="110" spans="2:33" x14ac:dyDescent="0.25">
      <c r="B110" s="272"/>
      <c r="C110" s="286" t="str">
        <f t="shared" si="35"/>
        <v/>
      </c>
      <c r="D110" s="274"/>
      <c r="E110" s="288" t="str">
        <f>IF(Stammdaten!$AE$29="2 - Vereinbarte Entgelte",IF(ISNUMBER(D110),IF(YEAR(D110)&lt;Stammdaten!$AE$28,1,IF(YEAR(D110)&gt;Stammdaten!$AE$28,12,MONTH(D110))),""),"")</f>
        <v/>
      </c>
      <c r="F110" s="274"/>
      <c r="G110" s="288" t="str">
        <f>IF(Stammdaten!$AE$29="1 - Vereinnahmte Entgelte",IF(ISNUMBER(F110),IF(YEAR(F110)&lt;Stammdaten!$AE$28,1,IF(YEAR(F110)&gt;Stammdaten!$AE$28,12,MONTH(F110))),""),"")</f>
        <v/>
      </c>
      <c r="H110" s="276"/>
      <c r="I110" s="277"/>
      <c r="J110" s="278"/>
      <c r="K110" s="292" t="str">
        <f t="shared" si="21"/>
        <v/>
      </c>
      <c r="L110" s="293" t="str">
        <f t="shared" si="27"/>
        <v/>
      </c>
      <c r="M110" s="293" t="str">
        <f>+IF(AND(ISNUMBER(I110),ISNUMBER(K110)),IF(Stammdaten!$AE$30="2 - Nein",L110-N110,I110-N110),"")</f>
        <v/>
      </c>
      <c r="N110" s="293" t="str">
        <f>+IF(AND(ISNUMBER(J110),ISNUMBER(L110)),IF(Stammdaten!$AE$30="2 - Nein",ROUND(L110*0.3,2),ROUND(I110*0.3,2)),"")</f>
        <v/>
      </c>
      <c r="O110" s="306"/>
      <c r="P110" s="281" t="str">
        <f t="shared" si="28"/>
        <v/>
      </c>
      <c r="Q110" s="312" t="str">
        <f t="shared" si="29"/>
        <v/>
      </c>
      <c r="R110" s="282" t="str">
        <f>+IF(Stammdaten!$AE$30="1 - Ja",K110,0)</f>
        <v/>
      </c>
      <c r="S110" s="283"/>
      <c r="T110" s="284" t="str">
        <f t="shared" si="30"/>
        <v/>
      </c>
      <c r="X110" s="193">
        <f t="shared" si="36"/>
        <v>0</v>
      </c>
      <c r="Y110" s="193">
        <f t="shared" si="37"/>
        <v>0</v>
      </c>
      <c r="Z110" s="193">
        <f t="shared" si="38"/>
        <v>0</v>
      </c>
      <c r="AA110" s="193">
        <f t="shared" si="39"/>
        <v>0</v>
      </c>
      <c r="AB110" s="193">
        <f t="shared" si="40"/>
        <v>0</v>
      </c>
      <c r="AC110" s="193"/>
      <c r="AD110" s="193">
        <f t="shared" si="31"/>
        <v>0</v>
      </c>
      <c r="AE110" s="193">
        <f t="shared" si="32"/>
        <v>5</v>
      </c>
      <c r="AF110" s="193">
        <f t="shared" si="33"/>
        <v>0</v>
      </c>
      <c r="AG110" s="193">
        <f t="shared" si="34"/>
        <v>0</v>
      </c>
    </row>
    <row r="111" spans="2:33" x14ac:dyDescent="0.25">
      <c r="B111" s="272"/>
      <c r="C111" s="286" t="str">
        <f t="shared" si="35"/>
        <v/>
      </c>
      <c r="D111" s="274"/>
      <c r="E111" s="288" t="str">
        <f>IF(Stammdaten!$AE$29="2 - Vereinbarte Entgelte",IF(ISNUMBER(D111),IF(YEAR(D111)&lt;Stammdaten!$AE$28,1,IF(YEAR(D111)&gt;Stammdaten!$AE$28,12,MONTH(D111))),""),"")</f>
        <v/>
      </c>
      <c r="F111" s="274"/>
      <c r="G111" s="288" t="str">
        <f>IF(Stammdaten!$AE$29="1 - Vereinnahmte Entgelte",IF(ISNUMBER(F111),IF(YEAR(F111)&lt;Stammdaten!$AE$28,1,IF(YEAR(F111)&gt;Stammdaten!$AE$28,12,MONTH(F111))),""),"")</f>
        <v/>
      </c>
      <c r="H111" s="276"/>
      <c r="I111" s="277"/>
      <c r="J111" s="278"/>
      <c r="K111" s="292" t="str">
        <f t="shared" si="21"/>
        <v/>
      </c>
      <c r="L111" s="293" t="str">
        <f t="shared" si="27"/>
        <v/>
      </c>
      <c r="M111" s="293" t="str">
        <f>+IF(AND(ISNUMBER(I111),ISNUMBER(K111)),IF(Stammdaten!$AE$30="2 - Nein",L111-N111,I111-N111),"")</f>
        <v/>
      </c>
      <c r="N111" s="293" t="str">
        <f>+IF(AND(ISNUMBER(J111),ISNUMBER(L111)),IF(Stammdaten!$AE$30="2 - Nein",ROUND(L111*0.3,2),ROUND(I111*0.3,2)),"")</f>
        <v/>
      </c>
      <c r="O111" s="306"/>
      <c r="P111" s="281" t="str">
        <f t="shared" si="28"/>
        <v/>
      </c>
      <c r="Q111" s="312" t="str">
        <f t="shared" si="29"/>
        <v/>
      </c>
      <c r="R111" s="282" t="str">
        <f>+IF(Stammdaten!$AE$30="1 - Ja",K111,0)</f>
        <v/>
      </c>
      <c r="S111" s="283"/>
      <c r="T111" s="284" t="str">
        <f t="shared" si="30"/>
        <v/>
      </c>
      <c r="X111" s="193">
        <f t="shared" si="36"/>
        <v>0</v>
      </c>
      <c r="Y111" s="193">
        <f t="shared" si="37"/>
        <v>0</v>
      </c>
      <c r="Z111" s="193">
        <f t="shared" si="38"/>
        <v>0</v>
      </c>
      <c r="AA111" s="193">
        <f t="shared" si="39"/>
        <v>0</v>
      </c>
      <c r="AB111" s="193">
        <f t="shared" si="40"/>
        <v>0</v>
      </c>
      <c r="AC111" s="193"/>
      <c r="AD111" s="193">
        <f t="shared" si="31"/>
        <v>0</v>
      </c>
      <c r="AE111" s="193">
        <f t="shared" si="32"/>
        <v>5</v>
      </c>
      <c r="AF111" s="193">
        <f t="shared" si="33"/>
        <v>0</v>
      </c>
      <c r="AG111" s="193">
        <f t="shared" si="34"/>
        <v>0</v>
      </c>
    </row>
    <row r="112" spans="2:33" x14ac:dyDescent="0.25">
      <c r="B112" s="272"/>
      <c r="C112" s="286" t="str">
        <f t="shared" si="35"/>
        <v/>
      </c>
      <c r="D112" s="274"/>
      <c r="E112" s="288" t="str">
        <f>IF(Stammdaten!$AE$29="2 - Vereinbarte Entgelte",IF(ISNUMBER(D112),IF(YEAR(D112)&lt;Stammdaten!$AE$28,1,IF(YEAR(D112)&gt;Stammdaten!$AE$28,12,MONTH(D112))),""),"")</f>
        <v/>
      </c>
      <c r="F112" s="274"/>
      <c r="G112" s="288" t="str">
        <f>IF(Stammdaten!$AE$29="1 - Vereinnahmte Entgelte",IF(ISNUMBER(F112),IF(YEAR(F112)&lt;Stammdaten!$AE$28,1,IF(YEAR(F112)&gt;Stammdaten!$AE$28,12,MONTH(F112))),""),"")</f>
        <v/>
      </c>
      <c r="H112" s="276"/>
      <c r="I112" s="277"/>
      <c r="J112" s="278"/>
      <c r="K112" s="292" t="str">
        <f t="shared" si="21"/>
        <v/>
      </c>
      <c r="L112" s="293" t="str">
        <f t="shared" si="27"/>
        <v/>
      </c>
      <c r="M112" s="293" t="str">
        <f>+IF(AND(ISNUMBER(I112),ISNUMBER(K112)),IF(Stammdaten!$AE$30="2 - Nein",L112-N112,I112-N112),"")</f>
        <v/>
      </c>
      <c r="N112" s="293" t="str">
        <f>+IF(AND(ISNUMBER(J112),ISNUMBER(L112)),IF(Stammdaten!$AE$30="2 - Nein",ROUND(L112*0.3,2),ROUND(I112*0.3,2)),"")</f>
        <v/>
      </c>
      <c r="O112" s="306"/>
      <c r="P112" s="281" t="str">
        <f t="shared" si="28"/>
        <v/>
      </c>
      <c r="Q112" s="312" t="str">
        <f t="shared" si="29"/>
        <v/>
      </c>
      <c r="R112" s="282" t="str">
        <f>+IF(Stammdaten!$AE$30="1 - Ja",K112,0)</f>
        <v/>
      </c>
      <c r="S112" s="283"/>
      <c r="T112" s="284" t="str">
        <f t="shared" si="30"/>
        <v/>
      </c>
      <c r="X112" s="193">
        <f t="shared" si="36"/>
        <v>0</v>
      </c>
      <c r="Y112" s="193">
        <f t="shared" si="37"/>
        <v>0</v>
      </c>
      <c r="Z112" s="193">
        <f t="shared" si="38"/>
        <v>0</v>
      </c>
      <c r="AA112" s="193">
        <f t="shared" si="39"/>
        <v>0</v>
      </c>
      <c r="AB112" s="193">
        <f t="shared" si="40"/>
        <v>0</v>
      </c>
      <c r="AC112" s="193"/>
      <c r="AD112" s="193">
        <f t="shared" si="31"/>
        <v>0</v>
      </c>
      <c r="AE112" s="193">
        <f t="shared" si="32"/>
        <v>5</v>
      </c>
      <c r="AF112" s="193">
        <f t="shared" si="33"/>
        <v>0</v>
      </c>
      <c r="AG112" s="193">
        <f t="shared" si="34"/>
        <v>0</v>
      </c>
    </row>
    <row r="113" spans="2:33" x14ac:dyDescent="0.25">
      <c r="B113" s="272"/>
      <c r="C113" s="286" t="str">
        <f t="shared" si="35"/>
        <v/>
      </c>
      <c r="D113" s="274"/>
      <c r="E113" s="288" t="str">
        <f>IF(Stammdaten!$AE$29="2 - Vereinbarte Entgelte",IF(ISNUMBER(D113),IF(YEAR(D113)&lt;Stammdaten!$AE$28,1,IF(YEAR(D113)&gt;Stammdaten!$AE$28,12,MONTH(D113))),""),"")</f>
        <v/>
      </c>
      <c r="F113" s="274"/>
      <c r="G113" s="288" t="str">
        <f>IF(Stammdaten!$AE$29="1 - Vereinnahmte Entgelte",IF(ISNUMBER(F113),IF(YEAR(F113)&lt;Stammdaten!$AE$28,1,IF(YEAR(F113)&gt;Stammdaten!$AE$28,12,MONTH(F113))),""),"")</f>
        <v/>
      </c>
      <c r="H113" s="276"/>
      <c r="I113" s="277"/>
      <c r="J113" s="278"/>
      <c r="K113" s="292" t="str">
        <f t="shared" si="21"/>
        <v/>
      </c>
      <c r="L113" s="293" t="str">
        <f t="shared" si="27"/>
        <v/>
      </c>
      <c r="M113" s="293" t="str">
        <f>+IF(AND(ISNUMBER(I113),ISNUMBER(K113)),IF(Stammdaten!$AE$30="2 - Nein",L113-N113,I113-N113),"")</f>
        <v/>
      </c>
      <c r="N113" s="293" t="str">
        <f>+IF(AND(ISNUMBER(J113),ISNUMBER(L113)),IF(Stammdaten!$AE$30="2 - Nein",ROUND(L113*0.3,2),ROUND(I113*0.3,2)),"")</f>
        <v/>
      </c>
      <c r="O113" s="306"/>
      <c r="P113" s="281" t="str">
        <f t="shared" si="28"/>
        <v/>
      </c>
      <c r="Q113" s="312" t="str">
        <f t="shared" si="29"/>
        <v/>
      </c>
      <c r="R113" s="282" t="str">
        <f>+IF(Stammdaten!$AE$30="1 - Ja",K113,0)</f>
        <v/>
      </c>
      <c r="S113" s="283"/>
      <c r="T113" s="284" t="str">
        <f t="shared" si="30"/>
        <v/>
      </c>
      <c r="X113" s="193">
        <f t="shared" si="36"/>
        <v>0</v>
      </c>
      <c r="Y113" s="193">
        <f t="shared" si="37"/>
        <v>0</v>
      </c>
      <c r="Z113" s="193">
        <f t="shared" si="38"/>
        <v>0</v>
      </c>
      <c r="AA113" s="193">
        <f t="shared" si="39"/>
        <v>0</v>
      </c>
      <c r="AB113" s="193">
        <f t="shared" si="40"/>
        <v>0</v>
      </c>
      <c r="AC113" s="193"/>
      <c r="AD113" s="193">
        <f t="shared" si="31"/>
        <v>0</v>
      </c>
      <c r="AE113" s="193">
        <f t="shared" si="32"/>
        <v>5</v>
      </c>
      <c r="AF113" s="193">
        <f t="shared" si="33"/>
        <v>0</v>
      </c>
      <c r="AG113" s="193">
        <f t="shared" si="34"/>
        <v>0</v>
      </c>
    </row>
    <row r="114" spans="2:33" x14ac:dyDescent="0.25">
      <c r="B114" s="272"/>
      <c r="C114" s="286" t="str">
        <f t="shared" si="35"/>
        <v/>
      </c>
      <c r="D114" s="274"/>
      <c r="E114" s="288" t="str">
        <f>IF(Stammdaten!$AE$29="2 - Vereinbarte Entgelte",IF(ISNUMBER(D114),IF(YEAR(D114)&lt;Stammdaten!$AE$28,1,IF(YEAR(D114)&gt;Stammdaten!$AE$28,12,MONTH(D114))),""),"")</f>
        <v/>
      </c>
      <c r="F114" s="274"/>
      <c r="G114" s="288" t="str">
        <f>IF(Stammdaten!$AE$29="1 - Vereinnahmte Entgelte",IF(ISNUMBER(F114),IF(YEAR(F114)&lt;Stammdaten!$AE$28,1,IF(YEAR(F114)&gt;Stammdaten!$AE$28,12,MONTH(F114))),""),"")</f>
        <v/>
      </c>
      <c r="H114" s="276"/>
      <c r="I114" s="277"/>
      <c r="J114" s="278"/>
      <c r="K114" s="292" t="str">
        <f t="shared" si="21"/>
        <v/>
      </c>
      <c r="L114" s="293" t="str">
        <f t="shared" si="27"/>
        <v/>
      </c>
      <c r="M114" s="293" t="str">
        <f>+IF(AND(ISNUMBER(I114),ISNUMBER(K114)),IF(Stammdaten!$AE$30="2 - Nein",L114-N114,I114-N114),"")</f>
        <v/>
      </c>
      <c r="N114" s="293" t="str">
        <f>+IF(AND(ISNUMBER(J114),ISNUMBER(L114)),IF(Stammdaten!$AE$30="2 - Nein",ROUND(L114*0.3,2),ROUND(I114*0.3,2)),"")</f>
        <v/>
      </c>
      <c r="O114" s="306"/>
      <c r="P114" s="281" t="str">
        <f t="shared" si="28"/>
        <v/>
      </c>
      <c r="Q114" s="312" t="str">
        <f t="shared" si="29"/>
        <v/>
      </c>
      <c r="R114" s="282" t="str">
        <f>+IF(Stammdaten!$AE$30="1 - Ja",K114,0)</f>
        <v/>
      </c>
      <c r="S114" s="283"/>
      <c r="T114" s="284" t="str">
        <f t="shared" si="30"/>
        <v/>
      </c>
      <c r="X114" s="193">
        <f t="shared" si="36"/>
        <v>0</v>
      </c>
      <c r="Y114" s="193">
        <f t="shared" si="37"/>
        <v>0</v>
      </c>
      <c r="Z114" s="193">
        <f t="shared" si="38"/>
        <v>0</v>
      </c>
      <c r="AA114" s="193">
        <f t="shared" si="39"/>
        <v>0</v>
      </c>
      <c r="AB114" s="193">
        <f t="shared" si="40"/>
        <v>0</v>
      </c>
      <c r="AC114" s="193"/>
      <c r="AD114" s="193">
        <f t="shared" si="31"/>
        <v>0</v>
      </c>
      <c r="AE114" s="193">
        <f t="shared" si="32"/>
        <v>5</v>
      </c>
      <c r="AF114" s="193">
        <f t="shared" si="33"/>
        <v>0</v>
      </c>
      <c r="AG114" s="193">
        <f t="shared" si="34"/>
        <v>0</v>
      </c>
    </row>
    <row r="115" spans="2:33" x14ac:dyDescent="0.25">
      <c r="B115" s="272"/>
      <c r="C115" s="286" t="str">
        <f t="shared" si="35"/>
        <v/>
      </c>
      <c r="D115" s="274"/>
      <c r="E115" s="288" t="str">
        <f>IF(Stammdaten!$AE$29="2 - Vereinbarte Entgelte",IF(ISNUMBER(D115),IF(YEAR(D115)&lt;Stammdaten!$AE$28,1,IF(YEAR(D115)&gt;Stammdaten!$AE$28,12,MONTH(D115))),""),"")</f>
        <v/>
      </c>
      <c r="F115" s="274"/>
      <c r="G115" s="288" t="str">
        <f>IF(Stammdaten!$AE$29="1 - Vereinnahmte Entgelte",IF(ISNUMBER(F115),IF(YEAR(F115)&lt;Stammdaten!$AE$28,1,IF(YEAR(F115)&gt;Stammdaten!$AE$28,12,MONTH(F115))),""),"")</f>
        <v/>
      </c>
      <c r="H115" s="276"/>
      <c r="I115" s="277"/>
      <c r="J115" s="278"/>
      <c r="K115" s="292" t="str">
        <f t="shared" si="21"/>
        <v/>
      </c>
      <c r="L115" s="293" t="str">
        <f t="shared" si="27"/>
        <v/>
      </c>
      <c r="M115" s="293" t="str">
        <f>+IF(AND(ISNUMBER(I115),ISNUMBER(K115)),IF(Stammdaten!$AE$30="2 - Nein",L115-N115,I115-N115),"")</f>
        <v/>
      </c>
      <c r="N115" s="293" t="str">
        <f>+IF(AND(ISNUMBER(J115),ISNUMBER(L115)),IF(Stammdaten!$AE$30="2 - Nein",ROUND(L115*0.3,2),ROUND(I115*0.3,2)),"")</f>
        <v/>
      </c>
      <c r="O115" s="306"/>
      <c r="P115" s="281" t="str">
        <f t="shared" si="28"/>
        <v/>
      </c>
      <c r="Q115" s="312" t="str">
        <f t="shared" si="29"/>
        <v/>
      </c>
      <c r="R115" s="282" t="str">
        <f>+IF(Stammdaten!$AE$30="1 - Ja",K115,0)</f>
        <v/>
      </c>
      <c r="S115" s="283"/>
      <c r="T115" s="284" t="str">
        <f t="shared" si="30"/>
        <v/>
      </c>
      <c r="X115" s="193">
        <f t="shared" si="36"/>
        <v>0</v>
      </c>
      <c r="Y115" s="193">
        <f t="shared" si="37"/>
        <v>0</v>
      </c>
      <c r="Z115" s="193">
        <f t="shared" si="38"/>
        <v>0</v>
      </c>
      <c r="AA115" s="193">
        <f t="shared" si="39"/>
        <v>0</v>
      </c>
      <c r="AB115" s="193">
        <f t="shared" si="40"/>
        <v>0</v>
      </c>
      <c r="AC115" s="193"/>
      <c r="AD115" s="193">
        <f t="shared" si="31"/>
        <v>0</v>
      </c>
      <c r="AE115" s="193">
        <f t="shared" si="32"/>
        <v>5</v>
      </c>
      <c r="AF115" s="193">
        <f t="shared" si="33"/>
        <v>0</v>
      </c>
      <c r="AG115" s="193">
        <f t="shared" si="34"/>
        <v>0</v>
      </c>
    </row>
    <row r="116" spans="2:33" x14ac:dyDescent="0.25">
      <c r="B116" s="272"/>
      <c r="C116" s="286" t="str">
        <f t="shared" si="35"/>
        <v/>
      </c>
      <c r="D116" s="274"/>
      <c r="E116" s="288" t="str">
        <f>IF(Stammdaten!$AE$29="2 - Vereinbarte Entgelte",IF(ISNUMBER(D116),IF(YEAR(D116)&lt;Stammdaten!$AE$28,1,IF(YEAR(D116)&gt;Stammdaten!$AE$28,12,MONTH(D116))),""),"")</f>
        <v/>
      </c>
      <c r="F116" s="274"/>
      <c r="G116" s="288" t="str">
        <f>IF(Stammdaten!$AE$29="1 - Vereinnahmte Entgelte",IF(ISNUMBER(F116),IF(YEAR(F116)&lt;Stammdaten!$AE$28,1,IF(YEAR(F116)&gt;Stammdaten!$AE$28,12,MONTH(F116))),""),"")</f>
        <v/>
      </c>
      <c r="H116" s="276"/>
      <c r="I116" s="277"/>
      <c r="J116" s="278"/>
      <c r="K116" s="292" t="str">
        <f t="shared" si="21"/>
        <v/>
      </c>
      <c r="L116" s="293" t="str">
        <f t="shared" si="27"/>
        <v/>
      </c>
      <c r="M116" s="293" t="str">
        <f>+IF(AND(ISNUMBER(I116),ISNUMBER(K116)),IF(Stammdaten!$AE$30="2 - Nein",L116-N116,I116-N116),"")</f>
        <v/>
      </c>
      <c r="N116" s="293" t="str">
        <f>+IF(AND(ISNUMBER(J116),ISNUMBER(L116)),IF(Stammdaten!$AE$30="2 - Nein",ROUND(L116*0.3,2),ROUND(I116*0.3,2)),"")</f>
        <v/>
      </c>
      <c r="O116" s="306"/>
      <c r="P116" s="281" t="str">
        <f t="shared" si="28"/>
        <v/>
      </c>
      <c r="Q116" s="312" t="str">
        <f t="shared" si="29"/>
        <v/>
      </c>
      <c r="R116" s="282" t="str">
        <f>+IF(Stammdaten!$AE$30="1 - Ja",K116,0)</f>
        <v/>
      </c>
      <c r="S116" s="283"/>
      <c r="T116" s="284" t="str">
        <f t="shared" si="30"/>
        <v/>
      </c>
      <c r="X116" s="193">
        <f t="shared" si="36"/>
        <v>0</v>
      </c>
      <c r="Y116" s="193">
        <f t="shared" si="37"/>
        <v>0</v>
      </c>
      <c r="Z116" s="193">
        <f t="shared" si="38"/>
        <v>0</v>
      </c>
      <c r="AA116" s="193">
        <f t="shared" si="39"/>
        <v>0</v>
      </c>
      <c r="AB116" s="193">
        <f t="shared" si="40"/>
        <v>0</v>
      </c>
      <c r="AC116" s="193"/>
      <c r="AD116" s="193">
        <f t="shared" si="31"/>
        <v>0</v>
      </c>
      <c r="AE116" s="193">
        <f t="shared" si="32"/>
        <v>5</v>
      </c>
      <c r="AF116" s="193">
        <f t="shared" si="33"/>
        <v>0</v>
      </c>
      <c r="AG116" s="193">
        <f t="shared" si="34"/>
        <v>0</v>
      </c>
    </row>
    <row r="117" spans="2:33" x14ac:dyDescent="0.25">
      <c r="B117" s="272"/>
      <c r="C117" s="286" t="str">
        <f t="shared" si="35"/>
        <v/>
      </c>
      <c r="D117" s="274"/>
      <c r="E117" s="288" t="str">
        <f>IF(Stammdaten!$AE$29="2 - Vereinbarte Entgelte",IF(ISNUMBER(D117),IF(YEAR(D117)&lt;Stammdaten!$AE$28,1,IF(YEAR(D117)&gt;Stammdaten!$AE$28,12,MONTH(D117))),""),"")</f>
        <v/>
      </c>
      <c r="F117" s="274"/>
      <c r="G117" s="288" t="str">
        <f>IF(Stammdaten!$AE$29="1 - Vereinnahmte Entgelte",IF(ISNUMBER(F117),IF(YEAR(F117)&lt;Stammdaten!$AE$28,1,IF(YEAR(F117)&gt;Stammdaten!$AE$28,12,MONTH(F117))),""),"")</f>
        <v/>
      </c>
      <c r="H117" s="276"/>
      <c r="I117" s="277"/>
      <c r="J117" s="278"/>
      <c r="K117" s="292" t="str">
        <f t="shared" si="21"/>
        <v/>
      </c>
      <c r="L117" s="293" t="str">
        <f t="shared" si="27"/>
        <v/>
      </c>
      <c r="M117" s="293" t="str">
        <f>+IF(AND(ISNUMBER(I117),ISNUMBER(K117)),IF(Stammdaten!$AE$30="2 - Nein",L117-N117,I117-N117),"")</f>
        <v/>
      </c>
      <c r="N117" s="293" t="str">
        <f>+IF(AND(ISNUMBER(J117),ISNUMBER(L117)),IF(Stammdaten!$AE$30="2 - Nein",ROUND(L117*0.3,2),ROUND(I117*0.3,2)),"")</f>
        <v/>
      </c>
      <c r="O117" s="306"/>
      <c r="P117" s="281" t="str">
        <f t="shared" si="28"/>
        <v/>
      </c>
      <c r="Q117" s="312" t="str">
        <f t="shared" si="29"/>
        <v/>
      </c>
      <c r="R117" s="282" t="str">
        <f>+IF(Stammdaten!$AE$30="1 - Ja",K117,0)</f>
        <v/>
      </c>
      <c r="S117" s="283"/>
      <c r="T117" s="284" t="str">
        <f t="shared" si="30"/>
        <v/>
      </c>
      <c r="X117" s="193">
        <f t="shared" si="36"/>
        <v>0</v>
      </c>
      <c r="Y117" s="193">
        <f t="shared" si="37"/>
        <v>0</v>
      </c>
      <c r="Z117" s="193">
        <f t="shared" si="38"/>
        <v>0</v>
      </c>
      <c r="AA117" s="193">
        <f t="shared" si="39"/>
        <v>0</v>
      </c>
      <c r="AB117" s="193">
        <f t="shared" si="40"/>
        <v>0</v>
      </c>
      <c r="AC117" s="193"/>
      <c r="AD117" s="193">
        <f t="shared" si="31"/>
        <v>0</v>
      </c>
      <c r="AE117" s="193">
        <f t="shared" si="32"/>
        <v>5</v>
      </c>
      <c r="AF117" s="193">
        <f t="shared" si="33"/>
        <v>0</v>
      </c>
      <c r="AG117" s="193">
        <f t="shared" si="34"/>
        <v>0</v>
      </c>
    </row>
    <row r="118" spans="2:33" x14ac:dyDescent="0.25">
      <c r="B118" s="272"/>
      <c r="C118" s="286" t="str">
        <f t="shared" si="35"/>
        <v/>
      </c>
      <c r="D118" s="274"/>
      <c r="E118" s="288" t="str">
        <f>IF(Stammdaten!$AE$29="2 - Vereinbarte Entgelte",IF(ISNUMBER(D118),IF(YEAR(D118)&lt;Stammdaten!$AE$28,1,IF(YEAR(D118)&gt;Stammdaten!$AE$28,12,MONTH(D118))),""),"")</f>
        <v/>
      </c>
      <c r="F118" s="274"/>
      <c r="G118" s="288" t="str">
        <f>IF(Stammdaten!$AE$29="1 - Vereinnahmte Entgelte",IF(ISNUMBER(F118),IF(YEAR(F118)&lt;Stammdaten!$AE$28,1,IF(YEAR(F118)&gt;Stammdaten!$AE$28,12,MONTH(F118))),""),"")</f>
        <v/>
      </c>
      <c r="H118" s="276"/>
      <c r="I118" s="277"/>
      <c r="J118" s="278"/>
      <c r="K118" s="292" t="str">
        <f t="shared" si="21"/>
        <v/>
      </c>
      <c r="L118" s="293" t="str">
        <f t="shared" si="27"/>
        <v/>
      </c>
      <c r="M118" s="293" t="str">
        <f>+IF(AND(ISNUMBER(I118),ISNUMBER(K118)),IF(Stammdaten!$AE$30="2 - Nein",L118-N118,I118-N118),"")</f>
        <v/>
      </c>
      <c r="N118" s="293" t="str">
        <f>+IF(AND(ISNUMBER(J118),ISNUMBER(L118)),IF(Stammdaten!$AE$30="2 - Nein",ROUND(L118*0.3,2),ROUND(I118*0.3,2)),"")</f>
        <v/>
      </c>
      <c r="O118" s="306"/>
      <c r="P118" s="281" t="str">
        <f t="shared" si="28"/>
        <v/>
      </c>
      <c r="Q118" s="312" t="str">
        <f t="shared" si="29"/>
        <v/>
      </c>
      <c r="R118" s="282" t="str">
        <f>+IF(Stammdaten!$AE$30="1 - Ja",K118,0)</f>
        <v/>
      </c>
      <c r="S118" s="283"/>
      <c r="T118" s="284" t="str">
        <f t="shared" si="30"/>
        <v/>
      </c>
      <c r="X118" s="193">
        <f t="shared" si="36"/>
        <v>0</v>
      </c>
      <c r="Y118" s="193">
        <f t="shared" si="37"/>
        <v>0</v>
      </c>
      <c r="Z118" s="193">
        <f t="shared" si="38"/>
        <v>0</v>
      </c>
      <c r="AA118" s="193">
        <f t="shared" si="39"/>
        <v>0</v>
      </c>
      <c r="AB118" s="193">
        <f t="shared" si="40"/>
        <v>0</v>
      </c>
      <c r="AC118" s="193"/>
      <c r="AD118" s="193">
        <f t="shared" si="31"/>
        <v>0</v>
      </c>
      <c r="AE118" s="193">
        <f t="shared" si="32"/>
        <v>5</v>
      </c>
      <c r="AF118" s="193">
        <f t="shared" si="33"/>
        <v>0</v>
      </c>
      <c r="AG118" s="193">
        <f t="shared" si="34"/>
        <v>0</v>
      </c>
    </row>
    <row r="119" spans="2:33" x14ac:dyDescent="0.25">
      <c r="B119" s="272"/>
      <c r="C119" s="286" t="str">
        <f t="shared" si="35"/>
        <v/>
      </c>
      <c r="D119" s="274"/>
      <c r="E119" s="288" t="str">
        <f>IF(Stammdaten!$AE$29="2 - Vereinbarte Entgelte",IF(ISNUMBER(D119),IF(YEAR(D119)&lt;Stammdaten!$AE$28,1,IF(YEAR(D119)&gt;Stammdaten!$AE$28,12,MONTH(D119))),""),"")</f>
        <v/>
      </c>
      <c r="F119" s="274"/>
      <c r="G119" s="288" t="str">
        <f>IF(Stammdaten!$AE$29="1 - Vereinnahmte Entgelte",IF(ISNUMBER(F119),IF(YEAR(F119)&lt;Stammdaten!$AE$28,1,IF(YEAR(F119)&gt;Stammdaten!$AE$28,12,MONTH(F119))),""),"")</f>
        <v/>
      </c>
      <c r="H119" s="276"/>
      <c r="I119" s="277"/>
      <c r="J119" s="278"/>
      <c r="K119" s="292" t="str">
        <f t="shared" si="21"/>
        <v/>
      </c>
      <c r="L119" s="293" t="str">
        <f t="shared" si="27"/>
        <v/>
      </c>
      <c r="M119" s="293" t="str">
        <f>+IF(AND(ISNUMBER(I119),ISNUMBER(K119)),IF(Stammdaten!$AE$30="2 - Nein",L119-N119,I119-N119),"")</f>
        <v/>
      </c>
      <c r="N119" s="293" t="str">
        <f>+IF(AND(ISNUMBER(J119),ISNUMBER(L119)),IF(Stammdaten!$AE$30="2 - Nein",ROUND(L119*0.3,2),ROUND(I119*0.3,2)),"")</f>
        <v/>
      </c>
      <c r="O119" s="306"/>
      <c r="P119" s="281" t="str">
        <f t="shared" si="28"/>
        <v/>
      </c>
      <c r="Q119" s="312" t="str">
        <f t="shared" si="29"/>
        <v/>
      </c>
      <c r="R119" s="282" t="str">
        <f>+IF(Stammdaten!$AE$30="1 - Ja",K119,0)</f>
        <v/>
      </c>
      <c r="S119" s="283"/>
      <c r="T119" s="284" t="str">
        <f t="shared" si="30"/>
        <v/>
      </c>
      <c r="X119" s="193">
        <f t="shared" si="36"/>
        <v>0</v>
      </c>
      <c r="Y119" s="193">
        <f t="shared" si="37"/>
        <v>0</v>
      </c>
      <c r="Z119" s="193">
        <f t="shared" si="38"/>
        <v>0</v>
      </c>
      <c r="AA119" s="193">
        <f t="shared" si="39"/>
        <v>0</v>
      </c>
      <c r="AB119" s="193">
        <f t="shared" si="40"/>
        <v>0</v>
      </c>
      <c r="AC119" s="193"/>
      <c r="AD119" s="193">
        <f t="shared" si="31"/>
        <v>0</v>
      </c>
      <c r="AE119" s="193">
        <f t="shared" si="32"/>
        <v>5</v>
      </c>
      <c r="AF119" s="193">
        <f t="shared" si="33"/>
        <v>0</v>
      </c>
      <c r="AG119" s="193">
        <f t="shared" si="34"/>
        <v>0</v>
      </c>
    </row>
    <row r="120" spans="2:33" x14ac:dyDescent="0.25">
      <c r="B120" s="272"/>
      <c r="C120" s="286" t="str">
        <f t="shared" si="35"/>
        <v/>
      </c>
      <c r="D120" s="274"/>
      <c r="E120" s="288" t="str">
        <f>IF(Stammdaten!$AE$29="2 - Vereinbarte Entgelte",IF(ISNUMBER(D120),IF(YEAR(D120)&lt;Stammdaten!$AE$28,1,IF(YEAR(D120)&gt;Stammdaten!$AE$28,12,MONTH(D120))),""),"")</f>
        <v/>
      </c>
      <c r="F120" s="274"/>
      <c r="G120" s="288" t="str">
        <f>IF(Stammdaten!$AE$29="1 - Vereinnahmte Entgelte",IF(ISNUMBER(F120),IF(YEAR(F120)&lt;Stammdaten!$AE$28,1,IF(YEAR(F120)&gt;Stammdaten!$AE$28,12,MONTH(F120))),""),"")</f>
        <v/>
      </c>
      <c r="H120" s="276"/>
      <c r="I120" s="277"/>
      <c r="J120" s="278"/>
      <c r="K120" s="292" t="str">
        <f t="shared" si="21"/>
        <v/>
      </c>
      <c r="L120" s="293" t="str">
        <f t="shared" si="27"/>
        <v/>
      </c>
      <c r="M120" s="293" t="str">
        <f>+IF(AND(ISNUMBER(I120),ISNUMBER(K120)),IF(Stammdaten!$AE$30="2 - Nein",L120-N120,I120-N120),"")</f>
        <v/>
      </c>
      <c r="N120" s="293" t="str">
        <f>+IF(AND(ISNUMBER(J120),ISNUMBER(L120)),IF(Stammdaten!$AE$30="2 - Nein",ROUND(L120*0.3,2),ROUND(I120*0.3,2)),"")</f>
        <v/>
      </c>
      <c r="O120" s="306"/>
      <c r="P120" s="281" t="str">
        <f t="shared" si="28"/>
        <v/>
      </c>
      <c r="Q120" s="312" t="str">
        <f t="shared" si="29"/>
        <v/>
      </c>
      <c r="R120" s="282" t="str">
        <f>+IF(Stammdaten!$AE$30="1 - Ja",K120,0)</f>
        <v/>
      </c>
      <c r="S120" s="283"/>
      <c r="T120" s="284" t="str">
        <f t="shared" si="30"/>
        <v/>
      </c>
      <c r="X120" s="193">
        <f t="shared" si="36"/>
        <v>0</v>
      </c>
      <c r="Y120" s="193">
        <f t="shared" si="37"/>
        <v>0</v>
      </c>
      <c r="Z120" s="193">
        <f t="shared" si="38"/>
        <v>0</v>
      </c>
      <c r="AA120" s="193">
        <f t="shared" si="39"/>
        <v>0</v>
      </c>
      <c r="AB120" s="193">
        <f t="shared" si="40"/>
        <v>0</v>
      </c>
      <c r="AC120" s="193"/>
      <c r="AD120" s="193">
        <f t="shared" si="31"/>
        <v>0</v>
      </c>
      <c r="AE120" s="193">
        <f t="shared" si="32"/>
        <v>5</v>
      </c>
      <c r="AF120" s="193">
        <f t="shared" si="33"/>
        <v>0</v>
      </c>
      <c r="AG120" s="193">
        <f t="shared" si="34"/>
        <v>0</v>
      </c>
    </row>
    <row r="121" spans="2:33" x14ac:dyDescent="0.25">
      <c r="B121" s="272"/>
      <c r="C121" s="286" t="str">
        <f t="shared" si="35"/>
        <v/>
      </c>
      <c r="D121" s="274"/>
      <c r="E121" s="288" t="str">
        <f>IF(Stammdaten!$AE$29="2 - Vereinbarte Entgelte",IF(ISNUMBER(D121),IF(YEAR(D121)&lt;Stammdaten!$AE$28,1,IF(YEAR(D121)&gt;Stammdaten!$AE$28,12,MONTH(D121))),""),"")</f>
        <v/>
      </c>
      <c r="F121" s="274"/>
      <c r="G121" s="288" t="str">
        <f>IF(Stammdaten!$AE$29="1 - Vereinnahmte Entgelte",IF(ISNUMBER(F121),IF(YEAR(F121)&lt;Stammdaten!$AE$28,1,IF(YEAR(F121)&gt;Stammdaten!$AE$28,12,MONTH(F121))),""),"")</f>
        <v/>
      </c>
      <c r="H121" s="276"/>
      <c r="I121" s="277"/>
      <c r="J121" s="278"/>
      <c r="K121" s="292" t="str">
        <f t="shared" si="21"/>
        <v/>
      </c>
      <c r="L121" s="293" t="str">
        <f t="shared" si="27"/>
        <v/>
      </c>
      <c r="M121" s="293" t="str">
        <f>+IF(AND(ISNUMBER(I121),ISNUMBER(K121)),IF(Stammdaten!$AE$30="2 - Nein",L121-N121,I121-N121),"")</f>
        <v/>
      </c>
      <c r="N121" s="293" t="str">
        <f>+IF(AND(ISNUMBER(J121),ISNUMBER(L121)),IF(Stammdaten!$AE$30="2 - Nein",ROUND(L121*0.3,2),ROUND(I121*0.3,2)),"")</f>
        <v/>
      </c>
      <c r="O121" s="306"/>
      <c r="P121" s="281" t="str">
        <f t="shared" si="28"/>
        <v/>
      </c>
      <c r="Q121" s="312" t="str">
        <f t="shared" si="29"/>
        <v/>
      </c>
      <c r="R121" s="282" t="str">
        <f>+IF(Stammdaten!$AE$30="1 - Ja",K121,0)</f>
        <v/>
      </c>
      <c r="S121" s="283"/>
      <c r="T121" s="284" t="str">
        <f t="shared" si="30"/>
        <v/>
      </c>
      <c r="X121" s="193">
        <f t="shared" si="36"/>
        <v>0</v>
      </c>
      <c r="Y121" s="193">
        <f t="shared" si="37"/>
        <v>0</v>
      </c>
      <c r="Z121" s="193">
        <f t="shared" si="38"/>
        <v>0</v>
      </c>
      <c r="AA121" s="193">
        <f t="shared" si="39"/>
        <v>0</v>
      </c>
      <c r="AB121" s="193">
        <f t="shared" si="40"/>
        <v>0</v>
      </c>
      <c r="AC121" s="193"/>
      <c r="AD121" s="193">
        <f t="shared" si="31"/>
        <v>0</v>
      </c>
      <c r="AE121" s="193">
        <f t="shared" si="32"/>
        <v>5</v>
      </c>
      <c r="AF121" s="193">
        <f t="shared" si="33"/>
        <v>0</v>
      </c>
      <c r="AG121" s="193">
        <f t="shared" si="34"/>
        <v>0</v>
      </c>
    </row>
    <row r="122" spans="2:33" x14ac:dyDescent="0.25">
      <c r="B122" s="272"/>
      <c r="C122" s="286" t="str">
        <f t="shared" si="35"/>
        <v/>
      </c>
      <c r="D122" s="274"/>
      <c r="E122" s="288" t="str">
        <f>IF(Stammdaten!$AE$29="2 - Vereinbarte Entgelte",IF(ISNUMBER(D122),IF(YEAR(D122)&lt;Stammdaten!$AE$28,1,IF(YEAR(D122)&gt;Stammdaten!$AE$28,12,MONTH(D122))),""),"")</f>
        <v/>
      </c>
      <c r="F122" s="274"/>
      <c r="G122" s="288" t="str">
        <f>IF(Stammdaten!$AE$29="1 - Vereinnahmte Entgelte",IF(ISNUMBER(F122),IF(YEAR(F122)&lt;Stammdaten!$AE$28,1,IF(YEAR(F122)&gt;Stammdaten!$AE$28,12,MONTH(F122))),""),"")</f>
        <v/>
      </c>
      <c r="H122" s="276"/>
      <c r="I122" s="277"/>
      <c r="J122" s="278"/>
      <c r="K122" s="292" t="str">
        <f t="shared" si="21"/>
        <v/>
      </c>
      <c r="L122" s="293" t="str">
        <f t="shared" si="27"/>
        <v/>
      </c>
      <c r="M122" s="293" t="str">
        <f>+IF(AND(ISNUMBER(I122),ISNUMBER(K122)),IF(Stammdaten!$AE$30="2 - Nein",L122-N122,I122-N122),"")</f>
        <v/>
      </c>
      <c r="N122" s="293" t="str">
        <f>+IF(AND(ISNUMBER(J122),ISNUMBER(L122)),IF(Stammdaten!$AE$30="2 - Nein",ROUND(L122*0.3,2),ROUND(I122*0.3,2)),"")</f>
        <v/>
      </c>
      <c r="O122" s="306"/>
      <c r="P122" s="281" t="str">
        <f t="shared" si="28"/>
        <v/>
      </c>
      <c r="Q122" s="312" t="str">
        <f t="shared" si="29"/>
        <v/>
      </c>
      <c r="R122" s="282" t="str">
        <f>+IF(Stammdaten!$AE$30="1 - Ja",K122,0)</f>
        <v/>
      </c>
      <c r="S122" s="283"/>
      <c r="T122" s="284" t="str">
        <f t="shared" si="30"/>
        <v/>
      </c>
      <c r="X122" s="193">
        <f t="shared" si="36"/>
        <v>0</v>
      </c>
      <c r="Y122" s="193">
        <f t="shared" si="37"/>
        <v>0</v>
      </c>
      <c r="Z122" s="193">
        <f t="shared" si="38"/>
        <v>0</v>
      </c>
      <c r="AA122" s="193">
        <f t="shared" si="39"/>
        <v>0</v>
      </c>
      <c r="AB122" s="193">
        <f t="shared" si="40"/>
        <v>0</v>
      </c>
      <c r="AC122" s="193"/>
      <c r="AD122" s="193">
        <f t="shared" si="31"/>
        <v>0</v>
      </c>
      <c r="AE122" s="193">
        <f t="shared" si="32"/>
        <v>5</v>
      </c>
      <c r="AF122" s="193">
        <f t="shared" si="33"/>
        <v>0</v>
      </c>
      <c r="AG122" s="193">
        <f t="shared" si="34"/>
        <v>0</v>
      </c>
    </row>
    <row r="123" spans="2:33" x14ac:dyDescent="0.25">
      <c r="B123" s="272"/>
      <c r="C123" s="286" t="str">
        <f t="shared" si="35"/>
        <v/>
      </c>
      <c r="D123" s="274"/>
      <c r="E123" s="288" t="str">
        <f>IF(Stammdaten!$AE$29="2 - Vereinbarte Entgelte",IF(ISNUMBER(D123),IF(YEAR(D123)&lt;Stammdaten!$AE$28,1,IF(YEAR(D123)&gt;Stammdaten!$AE$28,12,MONTH(D123))),""),"")</f>
        <v/>
      </c>
      <c r="F123" s="274"/>
      <c r="G123" s="288" t="str">
        <f>IF(Stammdaten!$AE$29="1 - Vereinnahmte Entgelte",IF(ISNUMBER(F123),IF(YEAR(F123)&lt;Stammdaten!$AE$28,1,IF(YEAR(F123)&gt;Stammdaten!$AE$28,12,MONTH(F123))),""),"")</f>
        <v/>
      </c>
      <c r="H123" s="276"/>
      <c r="I123" s="277"/>
      <c r="J123" s="278"/>
      <c r="K123" s="292" t="str">
        <f t="shared" si="21"/>
        <v/>
      </c>
      <c r="L123" s="293" t="str">
        <f t="shared" si="27"/>
        <v/>
      </c>
      <c r="M123" s="293" t="str">
        <f>+IF(AND(ISNUMBER(I123),ISNUMBER(K123)),IF(Stammdaten!$AE$30="2 - Nein",L123-N123,I123-N123),"")</f>
        <v/>
      </c>
      <c r="N123" s="293" t="str">
        <f>+IF(AND(ISNUMBER(J123),ISNUMBER(L123)),IF(Stammdaten!$AE$30="2 - Nein",ROUND(L123*0.3,2),ROUND(I123*0.3,2)),"")</f>
        <v/>
      </c>
      <c r="O123" s="306"/>
      <c r="P123" s="281" t="str">
        <f t="shared" si="28"/>
        <v/>
      </c>
      <c r="Q123" s="312" t="str">
        <f t="shared" si="29"/>
        <v/>
      </c>
      <c r="R123" s="282" t="str">
        <f>+IF(Stammdaten!$AE$30="1 - Ja",K123,0)</f>
        <v/>
      </c>
      <c r="S123" s="283"/>
      <c r="T123" s="284" t="str">
        <f t="shared" si="30"/>
        <v/>
      </c>
      <c r="X123" s="193">
        <f t="shared" si="36"/>
        <v>0</v>
      </c>
      <c r="Y123" s="193">
        <f t="shared" si="37"/>
        <v>0</v>
      </c>
      <c r="Z123" s="193">
        <f t="shared" si="38"/>
        <v>0</v>
      </c>
      <c r="AA123" s="193">
        <f t="shared" si="39"/>
        <v>0</v>
      </c>
      <c r="AB123" s="193">
        <f t="shared" si="40"/>
        <v>0</v>
      </c>
      <c r="AC123" s="193"/>
      <c r="AD123" s="193">
        <f t="shared" si="31"/>
        <v>0</v>
      </c>
      <c r="AE123" s="193">
        <f t="shared" si="32"/>
        <v>5</v>
      </c>
      <c r="AF123" s="193">
        <f t="shared" si="33"/>
        <v>0</v>
      </c>
      <c r="AG123" s="193">
        <f t="shared" si="34"/>
        <v>0</v>
      </c>
    </row>
    <row r="124" spans="2:33" x14ac:dyDescent="0.25">
      <c r="B124" s="272"/>
      <c r="C124" s="286" t="str">
        <f t="shared" si="35"/>
        <v/>
      </c>
      <c r="D124" s="274"/>
      <c r="E124" s="288" t="str">
        <f>IF(Stammdaten!$AE$29="2 - Vereinbarte Entgelte",IF(ISNUMBER(D124),IF(YEAR(D124)&lt;Stammdaten!$AE$28,1,IF(YEAR(D124)&gt;Stammdaten!$AE$28,12,MONTH(D124))),""),"")</f>
        <v/>
      </c>
      <c r="F124" s="274"/>
      <c r="G124" s="288" t="str">
        <f>IF(Stammdaten!$AE$29="1 - Vereinnahmte Entgelte",IF(ISNUMBER(F124),IF(YEAR(F124)&lt;Stammdaten!$AE$28,1,IF(YEAR(F124)&gt;Stammdaten!$AE$28,12,MONTH(F124))),""),"")</f>
        <v/>
      </c>
      <c r="H124" s="276"/>
      <c r="I124" s="277"/>
      <c r="J124" s="278"/>
      <c r="K124" s="292" t="str">
        <f t="shared" si="21"/>
        <v/>
      </c>
      <c r="L124" s="293" t="str">
        <f t="shared" si="27"/>
        <v/>
      </c>
      <c r="M124" s="293" t="str">
        <f>+IF(AND(ISNUMBER(I124),ISNUMBER(K124)),IF(Stammdaten!$AE$30="2 - Nein",L124-N124,I124-N124),"")</f>
        <v/>
      </c>
      <c r="N124" s="293" t="str">
        <f>+IF(AND(ISNUMBER(J124),ISNUMBER(L124)),IF(Stammdaten!$AE$30="2 - Nein",ROUND(L124*0.3,2),ROUND(I124*0.3,2)),"")</f>
        <v/>
      </c>
      <c r="O124" s="306"/>
      <c r="P124" s="281" t="str">
        <f t="shared" si="28"/>
        <v/>
      </c>
      <c r="Q124" s="312" t="str">
        <f t="shared" si="29"/>
        <v/>
      </c>
      <c r="R124" s="282" t="str">
        <f>+IF(Stammdaten!$AE$30="1 - Ja",K124,0)</f>
        <v/>
      </c>
      <c r="S124" s="283"/>
      <c r="T124" s="284" t="str">
        <f t="shared" si="30"/>
        <v/>
      </c>
      <c r="X124" s="193">
        <f t="shared" si="36"/>
        <v>0</v>
      </c>
      <c r="Y124" s="193">
        <f t="shared" si="37"/>
        <v>0</v>
      </c>
      <c r="Z124" s="193">
        <f t="shared" si="38"/>
        <v>0</v>
      </c>
      <c r="AA124" s="193">
        <f t="shared" si="39"/>
        <v>0</v>
      </c>
      <c r="AB124" s="193">
        <f t="shared" si="40"/>
        <v>0</v>
      </c>
      <c r="AC124" s="193"/>
      <c r="AD124" s="193">
        <f t="shared" si="31"/>
        <v>0</v>
      </c>
      <c r="AE124" s="193">
        <f t="shared" si="32"/>
        <v>5</v>
      </c>
      <c r="AF124" s="193">
        <f t="shared" si="33"/>
        <v>0</v>
      </c>
      <c r="AG124" s="193">
        <f t="shared" si="34"/>
        <v>0</v>
      </c>
    </row>
    <row r="125" spans="2:33" x14ac:dyDescent="0.25">
      <c r="B125" s="272"/>
      <c r="C125" s="286" t="str">
        <f t="shared" si="35"/>
        <v/>
      </c>
      <c r="D125" s="274"/>
      <c r="E125" s="288" t="str">
        <f>IF(Stammdaten!$AE$29="2 - Vereinbarte Entgelte",IF(ISNUMBER(D125),IF(YEAR(D125)&lt;Stammdaten!$AE$28,1,IF(YEAR(D125)&gt;Stammdaten!$AE$28,12,MONTH(D125))),""),"")</f>
        <v/>
      </c>
      <c r="F125" s="274"/>
      <c r="G125" s="288" t="str">
        <f>IF(Stammdaten!$AE$29="1 - Vereinnahmte Entgelte",IF(ISNUMBER(F125),IF(YEAR(F125)&lt;Stammdaten!$AE$28,1,IF(YEAR(F125)&gt;Stammdaten!$AE$28,12,MONTH(F125))),""),"")</f>
        <v/>
      </c>
      <c r="H125" s="276"/>
      <c r="I125" s="277"/>
      <c r="J125" s="278"/>
      <c r="K125" s="292" t="str">
        <f t="shared" si="21"/>
        <v/>
      </c>
      <c r="L125" s="293" t="str">
        <f t="shared" si="27"/>
        <v/>
      </c>
      <c r="M125" s="293" t="str">
        <f>+IF(AND(ISNUMBER(I125),ISNUMBER(K125)),IF(Stammdaten!$AE$30="2 - Nein",L125-N125,I125-N125),"")</f>
        <v/>
      </c>
      <c r="N125" s="293" t="str">
        <f>+IF(AND(ISNUMBER(J125),ISNUMBER(L125)),IF(Stammdaten!$AE$30="2 - Nein",ROUND(L125*0.3,2),ROUND(I125*0.3,2)),"")</f>
        <v/>
      </c>
      <c r="O125" s="306"/>
      <c r="P125" s="281" t="str">
        <f t="shared" si="28"/>
        <v/>
      </c>
      <c r="Q125" s="312" t="str">
        <f t="shared" si="29"/>
        <v/>
      </c>
      <c r="R125" s="282" t="str">
        <f>+IF(Stammdaten!$AE$30="1 - Ja",K125,0)</f>
        <v/>
      </c>
      <c r="S125" s="283"/>
      <c r="T125" s="284" t="str">
        <f t="shared" si="30"/>
        <v/>
      </c>
      <c r="X125" s="193">
        <f t="shared" si="36"/>
        <v>0</v>
      </c>
      <c r="Y125" s="193">
        <f t="shared" si="37"/>
        <v>0</v>
      </c>
      <c r="Z125" s="193">
        <f t="shared" si="38"/>
        <v>0</v>
      </c>
      <c r="AA125" s="193">
        <f t="shared" si="39"/>
        <v>0</v>
      </c>
      <c r="AB125" s="193">
        <f t="shared" si="40"/>
        <v>0</v>
      </c>
      <c r="AC125" s="193"/>
      <c r="AD125" s="193">
        <f t="shared" si="31"/>
        <v>0</v>
      </c>
      <c r="AE125" s="193">
        <f t="shared" si="32"/>
        <v>5</v>
      </c>
      <c r="AF125" s="193">
        <f t="shared" si="33"/>
        <v>0</v>
      </c>
      <c r="AG125" s="193">
        <f t="shared" si="34"/>
        <v>0</v>
      </c>
    </row>
    <row r="126" spans="2:33" x14ac:dyDescent="0.25">
      <c r="B126" s="272"/>
      <c r="C126" s="286" t="str">
        <f t="shared" si="35"/>
        <v/>
      </c>
      <c r="D126" s="274"/>
      <c r="E126" s="288" t="str">
        <f>IF(Stammdaten!$AE$29="2 - Vereinbarte Entgelte",IF(ISNUMBER(D126),IF(YEAR(D126)&lt;Stammdaten!$AE$28,1,IF(YEAR(D126)&gt;Stammdaten!$AE$28,12,MONTH(D126))),""),"")</f>
        <v/>
      </c>
      <c r="F126" s="274"/>
      <c r="G126" s="288" t="str">
        <f>IF(Stammdaten!$AE$29="1 - Vereinnahmte Entgelte",IF(ISNUMBER(F126),IF(YEAR(F126)&lt;Stammdaten!$AE$28,1,IF(YEAR(F126)&gt;Stammdaten!$AE$28,12,MONTH(F126))),""),"")</f>
        <v/>
      </c>
      <c r="H126" s="276"/>
      <c r="I126" s="277"/>
      <c r="J126" s="278"/>
      <c r="K126" s="292" t="str">
        <f t="shared" si="21"/>
        <v/>
      </c>
      <c r="L126" s="293" t="str">
        <f t="shared" si="27"/>
        <v/>
      </c>
      <c r="M126" s="293" t="str">
        <f>+IF(AND(ISNUMBER(I126),ISNUMBER(K126)),IF(Stammdaten!$AE$30="2 - Nein",L126-N126,I126-N126),"")</f>
        <v/>
      </c>
      <c r="N126" s="293" t="str">
        <f>+IF(AND(ISNUMBER(J126),ISNUMBER(L126)),IF(Stammdaten!$AE$30="2 - Nein",ROUND(L126*0.3,2),ROUND(I126*0.3,2)),"")</f>
        <v/>
      </c>
      <c r="O126" s="306"/>
      <c r="P126" s="281" t="str">
        <f t="shared" si="28"/>
        <v/>
      </c>
      <c r="Q126" s="312" t="str">
        <f t="shared" si="29"/>
        <v/>
      </c>
      <c r="R126" s="282" t="str">
        <f>+IF(Stammdaten!$AE$30="1 - Ja",K126,0)</f>
        <v/>
      </c>
      <c r="S126" s="283"/>
      <c r="T126" s="284" t="str">
        <f t="shared" si="30"/>
        <v/>
      </c>
      <c r="X126" s="193">
        <f t="shared" si="36"/>
        <v>0</v>
      </c>
      <c r="Y126" s="193">
        <f t="shared" si="37"/>
        <v>0</v>
      </c>
      <c r="Z126" s="193">
        <f t="shared" si="38"/>
        <v>0</v>
      </c>
      <c r="AA126" s="193">
        <f t="shared" si="39"/>
        <v>0</v>
      </c>
      <c r="AB126" s="193">
        <f t="shared" si="40"/>
        <v>0</v>
      </c>
      <c r="AC126" s="193"/>
      <c r="AD126" s="193">
        <f t="shared" si="31"/>
        <v>0</v>
      </c>
      <c r="AE126" s="193">
        <f t="shared" si="32"/>
        <v>5</v>
      </c>
      <c r="AF126" s="193">
        <f t="shared" si="33"/>
        <v>0</v>
      </c>
      <c r="AG126" s="193">
        <f t="shared" si="34"/>
        <v>0</v>
      </c>
    </row>
    <row r="127" spans="2:33" x14ac:dyDescent="0.25">
      <c r="B127" s="272"/>
      <c r="C127" s="286" t="str">
        <f t="shared" si="35"/>
        <v/>
      </c>
      <c r="D127" s="274"/>
      <c r="E127" s="288" t="str">
        <f>IF(Stammdaten!$AE$29="2 - Vereinbarte Entgelte",IF(ISNUMBER(D127),IF(YEAR(D127)&lt;Stammdaten!$AE$28,1,IF(YEAR(D127)&gt;Stammdaten!$AE$28,12,MONTH(D127))),""),"")</f>
        <v/>
      </c>
      <c r="F127" s="274"/>
      <c r="G127" s="288" t="str">
        <f>IF(Stammdaten!$AE$29="1 - Vereinnahmte Entgelte",IF(ISNUMBER(F127),IF(YEAR(F127)&lt;Stammdaten!$AE$28,1,IF(YEAR(F127)&gt;Stammdaten!$AE$28,12,MONTH(F127))),""),"")</f>
        <v/>
      </c>
      <c r="H127" s="276"/>
      <c r="I127" s="277"/>
      <c r="J127" s="278"/>
      <c r="K127" s="292" t="str">
        <f t="shared" si="21"/>
        <v/>
      </c>
      <c r="L127" s="293" t="str">
        <f t="shared" si="27"/>
        <v/>
      </c>
      <c r="M127" s="293" t="str">
        <f>+IF(AND(ISNUMBER(I127),ISNUMBER(K127)),IF(Stammdaten!$AE$30="2 - Nein",L127-N127,I127-N127),"")</f>
        <v/>
      </c>
      <c r="N127" s="293" t="str">
        <f>+IF(AND(ISNUMBER(J127),ISNUMBER(L127)),IF(Stammdaten!$AE$30="2 - Nein",ROUND(L127*0.3,2),ROUND(I127*0.3,2)),"")</f>
        <v/>
      </c>
      <c r="O127" s="306"/>
      <c r="P127" s="281" t="str">
        <f t="shared" si="28"/>
        <v/>
      </c>
      <c r="Q127" s="312" t="str">
        <f t="shared" si="29"/>
        <v/>
      </c>
      <c r="R127" s="282" t="str">
        <f>+IF(Stammdaten!$AE$30="1 - Ja",K127,0)</f>
        <v/>
      </c>
      <c r="S127" s="283"/>
      <c r="T127" s="284" t="str">
        <f t="shared" si="30"/>
        <v/>
      </c>
      <c r="X127" s="193">
        <f t="shared" si="36"/>
        <v>0</v>
      </c>
      <c r="Y127" s="193">
        <f t="shared" si="37"/>
        <v>0</v>
      </c>
      <c r="Z127" s="193">
        <f t="shared" si="38"/>
        <v>0</v>
      </c>
      <c r="AA127" s="193">
        <f t="shared" si="39"/>
        <v>0</v>
      </c>
      <c r="AB127" s="193">
        <f t="shared" si="40"/>
        <v>0</v>
      </c>
      <c r="AC127" s="193"/>
      <c r="AD127" s="193">
        <f t="shared" si="31"/>
        <v>0</v>
      </c>
      <c r="AE127" s="193">
        <f t="shared" si="32"/>
        <v>5</v>
      </c>
      <c r="AF127" s="193">
        <f t="shared" si="33"/>
        <v>0</v>
      </c>
      <c r="AG127" s="193">
        <f t="shared" si="34"/>
        <v>0</v>
      </c>
    </row>
    <row r="128" spans="2:33" x14ac:dyDescent="0.25">
      <c r="B128" s="272"/>
      <c r="C128" s="286" t="str">
        <f t="shared" si="35"/>
        <v/>
      </c>
      <c r="D128" s="274"/>
      <c r="E128" s="288" t="str">
        <f>IF(Stammdaten!$AE$29="2 - Vereinbarte Entgelte",IF(ISNUMBER(D128),IF(YEAR(D128)&lt;Stammdaten!$AE$28,1,IF(YEAR(D128)&gt;Stammdaten!$AE$28,12,MONTH(D128))),""),"")</f>
        <v/>
      </c>
      <c r="F128" s="274"/>
      <c r="G128" s="288" t="str">
        <f>IF(Stammdaten!$AE$29="1 - Vereinnahmte Entgelte",IF(ISNUMBER(F128),IF(YEAR(F128)&lt;Stammdaten!$AE$28,1,IF(YEAR(F128)&gt;Stammdaten!$AE$28,12,MONTH(F128))),""),"")</f>
        <v/>
      </c>
      <c r="H128" s="276"/>
      <c r="I128" s="277"/>
      <c r="J128" s="278"/>
      <c r="K128" s="292" t="str">
        <f t="shared" si="21"/>
        <v/>
      </c>
      <c r="L128" s="293" t="str">
        <f t="shared" si="27"/>
        <v/>
      </c>
      <c r="M128" s="293" t="str">
        <f>+IF(AND(ISNUMBER(I128),ISNUMBER(K128)),IF(Stammdaten!$AE$30="2 - Nein",L128-N128,I128-N128),"")</f>
        <v/>
      </c>
      <c r="N128" s="293" t="str">
        <f>+IF(AND(ISNUMBER(J128),ISNUMBER(L128)),IF(Stammdaten!$AE$30="2 - Nein",ROUND(L128*0.3,2),ROUND(I128*0.3,2)),"")</f>
        <v/>
      </c>
      <c r="O128" s="306"/>
      <c r="P128" s="281" t="str">
        <f t="shared" si="28"/>
        <v/>
      </c>
      <c r="Q128" s="312" t="str">
        <f t="shared" si="29"/>
        <v/>
      </c>
      <c r="R128" s="282" t="str">
        <f>+IF(Stammdaten!$AE$30="1 - Ja",K128,0)</f>
        <v/>
      </c>
      <c r="S128" s="283"/>
      <c r="T128" s="284" t="str">
        <f t="shared" si="30"/>
        <v/>
      </c>
      <c r="X128" s="193">
        <f t="shared" si="36"/>
        <v>0</v>
      </c>
      <c r="Y128" s="193">
        <f t="shared" si="37"/>
        <v>0</v>
      </c>
      <c r="Z128" s="193">
        <f t="shared" si="38"/>
        <v>0</v>
      </c>
      <c r="AA128" s="193">
        <f t="shared" si="39"/>
        <v>0</v>
      </c>
      <c r="AB128" s="193">
        <f t="shared" si="40"/>
        <v>0</v>
      </c>
      <c r="AC128" s="193"/>
      <c r="AD128" s="193">
        <f t="shared" si="31"/>
        <v>0</v>
      </c>
      <c r="AE128" s="193">
        <f t="shared" si="32"/>
        <v>5</v>
      </c>
      <c r="AF128" s="193">
        <f t="shared" si="33"/>
        <v>0</v>
      </c>
      <c r="AG128" s="193">
        <f t="shared" si="34"/>
        <v>0</v>
      </c>
    </row>
    <row r="129" spans="2:33" x14ac:dyDescent="0.25">
      <c r="B129" s="272"/>
      <c r="C129" s="286" t="str">
        <f t="shared" si="35"/>
        <v/>
      </c>
      <c r="D129" s="274"/>
      <c r="E129" s="288" t="str">
        <f>IF(Stammdaten!$AE$29="2 - Vereinbarte Entgelte",IF(ISNUMBER(D129),IF(YEAR(D129)&lt;Stammdaten!$AE$28,1,IF(YEAR(D129)&gt;Stammdaten!$AE$28,12,MONTH(D129))),""),"")</f>
        <v/>
      </c>
      <c r="F129" s="274"/>
      <c r="G129" s="288" t="str">
        <f>IF(Stammdaten!$AE$29="1 - Vereinnahmte Entgelte",IF(ISNUMBER(F129),IF(YEAR(F129)&lt;Stammdaten!$AE$28,1,IF(YEAR(F129)&gt;Stammdaten!$AE$28,12,MONTH(F129))),""),"")</f>
        <v/>
      </c>
      <c r="H129" s="276"/>
      <c r="I129" s="277"/>
      <c r="J129" s="278"/>
      <c r="K129" s="292" t="str">
        <f t="shared" si="21"/>
        <v/>
      </c>
      <c r="L129" s="293" t="str">
        <f t="shared" si="27"/>
        <v/>
      </c>
      <c r="M129" s="293" t="str">
        <f>+IF(AND(ISNUMBER(I129),ISNUMBER(K129)),IF(Stammdaten!$AE$30="2 - Nein",L129-N129,I129-N129),"")</f>
        <v/>
      </c>
      <c r="N129" s="293" t="str">
        <f>+IF(AND(ISNUMBER(J129),ISNUMBER(L129)),IF(Stammdaten!$AE$30="2 - Nein",ROUND(L129*0.3,2),ROUND(I129*0.3,2)),"")</f>
        <v/>
      </c>
      <c r="O129" s="306"/>
      <c r="P129" s="281" t="str">
        <f t="shared" si="28"/>
        <v/>
      </c>
      <c r="Q129" s="312" t="str">
        <f t="shared" si="29"/>
        <v/>
      </c>
      <c r="R129" s="282" t="str">
        <f>+IF(Stammdaten!$AE$30="1 - Ja",K129,0)</f>
        <v/>
      </c>
      <c r="S129" s="283"/>
      <c r="T129" s="284" t="str">
        <f t="shared" si="30"/>
        <v/>
      </c>
      <c r="X129" s="193">
        <f t="shared" si="36"/>
        <v>0</v>
      </c>
      <c r="Y129" s="193">
        <f t="shared" si="37"/>
        <v>0</v>
      </c>
      <c r="Z129" s="193">
        <f t="shared" si="38"/>
        <v>0</v>
      </c>
      <c r="AA129" s="193">
        <f t="shared" si="39"/>
        <v>0</v>
      </c>
      <c r="AB129" s="193">
        <f t="shared" si="40"/>
        <v>0</v>
      </c>
      <c r="AC129" s="193"/>
      <c r="AD129" s="193">
        <f t="shared" si="31"/>
        <v>0</v>
      </c>
      <c r="AE129" s="193">
        <f t="shared" si="32"/>
        <v>5</v>
      </c>
      <c r="AF129" s="193">
        <f t="shared" si="33"/>
        <v>0</v>
      </c>
      <c r="AG129" s="193">
        <f t="shared" si="34"/>
        <v>0</v>
      </c>
    </row>
    <row r="130" spans="2:33" x14ac:dyDescent="0.25">
      <c r="B130" s="272"/>
      <c r="C130" s="286" t="str">
        <f t="shared" si="35"/>
        <v/>
      </c>
      <c r="D130" s="274"/>
      <c r="E130" s="288" t="str">
        <f>IF(Stammdaten!$AE$29="2 - Vereinbarte Entgelte",IF(ISNUMBER(D130),IF(YEAR(D130)&lt;Stammdaten!$AE$28,1,IF(YEAR(D130)&gt;Stammdaten!$AE$28,12,MONTH(D130))),""),"")</f>
        <v/>
      </c>
      <c r="F130" s="274"/>
      <c r="G130" s="288" t="str">
        <f>IF(Stammdaten!$AE$29="1 - Vereinnahmte Entgelte",IF(ISNUMBER(F130),IF(YEAR(F130)&lt;Stammdaten!$AE$28,1,IF(YEAR(F130)&gt;Stammdaten!$AE$28,12,MONTH(F130))),""),"")</f>
        <v/>
      </c>
      <c r="H130" s="276"/>
      <c r="I130" s="277"/>
      <c r="J130" s="278"/>
      <c r="K130" s="292" t="str">
        <f t="shared" si="21"/>
        <v/>
      </c>
      <c r="L130" s="293" t="str">
        <f t="shared" si="27"/>
        <v/>
      </c>
      <c r="M130" s="293" t="str">
        <f>+IF(AND(ISNUMBER(I130),ISNUMBER(K130)),IF(Stammdaten!$AE$30="2 - Nein",L130-N130,I130-N130),"")</f>
        <v/>
      </c>
      <c r="N130" s="293" t="str">
        <f>+IF(AND(ISNUMBER(J130),ISNUMBER(L130)),IF(Stammdaten!$AE$30="2 - Nein",ROUND(L130*0.3,2),ROUND(I130*0.3,2)),"")</f>
        <v/>
      </c>
      <c r="O130" s="306"/>
      <c r="P130" s="281" t="str">
        <f t="shared" si="28"/>
        <v/>
      </c>
      <c r="Q130" s="312" t="str">
        <f t="shared" si="29"/>
        <v/>
      </c>
      <c r="R130" s="282" t="str">
        <f>+IF(Stammdaten!$AE$30="1 - Ja",K130,0)</f>
        <v/>
      </c>
      <c r="S130" s="283"/>
      <c r="T130" s="284" t="str">
        <f t="shared" si="30"/>
        <v/>
      </c>
      <c r="X130" s="193">
        <f t="shared" si="36"/>
        <v>0</v>
      </c>
      <c r="Y130" s="193">
        <f t="shared" si="37"/>
        <v>0</v>
      </c>
      <c r="Z130" s="193">
        <f t="shared" si="38"/>
        <v>0</v>
      </c>
      <c r="AA130" s="193">
        <f t="shared" si="39"/>
        <v>0</v>
      </c>
      <c r="AB130" s="193">
        <f t="shared" si="40"/>
        <v>0</v>
      </c>
      <c r="AC130" s="193"/>
      <c r="AD130" s="193">
        <f t="shared" si="31"/>
        <v>0</v>
      </c>
      <c r="AE130" s="193">
        <f t="shared" si="32"/>
        <v>5</v>
      </c>
      <c r="AF130" s="193">
        <f t="shared" si="33"/>
        <v>0</v>
      </c>
      <c r="AG130" s="193">
        <f t="shared" si="34"/>
        <v>0</v>
      </c>
    </row>
    <row r="131" spans="2:33" x14ac:dyDescent="0.25">
      <c r="B131" s="272"/>
      <c r="C131" s="286" t="str">
        <f t="shared" si="35"/>
        <v/>
      </c>
      <c r="D131" s="274"/>
      <c r="E131" s="288" t="str">
        <f>IF(Stammdaten!$AE$29="2 - Vereinbarte Entgelte",IF(ISNUMBER(D131),IF(YEAR(D131)&lt;Stammdaten!$AE$28,1,IF(YEAR(D131)&gt;Stammdaten!$AE$28,12,MONTH(D131))),""),"")</f>
        <v/>
      </c>
      <c r="F131" s="274"/>
      <c r="G131" s="288" t="str">
        <f>IF(Stammdaten!$AE$29="1 - Vereinnahmte Entgelte",IF(ISNUMBER(F131),IF(YEAR(F131)&lt;Stammdaten!$AE$28,1,IF(YEAR(F131)&gt;Stammdaten!$AE$28,12,MONTH(F131))),""),"")</f>
        <v/>
      </c>
      <c r="H131" s="276"/>
      <c r="I131" s="277"/>
      <c r="J131" s="278"/>
      <c r="K131" s="292" t="str">
        <f t="shared" si="21"/>
        <v/>
      </c>
      <c r="L131" s="293" t="str">
        <f t="shared" si="27"/>
        <v/>
      </c>
      <c r="M131" s="293" t="str">
        <f>+IF(AND(ISNUMBER(I131),ISNUMBER(K131)),IF(Stammdaten!$AE$30="2 - Nein",L131-N131,I131-N131),"")</f>
        <v/>
      </c>
      <c r="N131" s="293" t="str">
        <f>+IF(AND(ISNUMBER(J131),ISNUMBER(L131)),IF(Stammdaten!$AE$30="2 - Nein",ROUND(L131*0.3,2),ROUND(I131*0.3,2)),"")</f>
        <v/>
      </c>
      <c r="O131" s="306"/>
      <c r="P131" s="281" t="str">
        <f t="shared" si="28"/>
        <v/>
      </c>
      <c r="Q131" s="312" t="str">
        <f t="shared" si="29"/>
        <v/>
      </c>
      <c r="R131" s="282" t="str">
        <f>+IF(Stammdaten!$AE$30="1 - Ja",K131,0)</f>
        <v/>
      </c>
      <c r="S131" s="283"/>
      <c r="T131" s="284" t="str">
        <f t="shared" si="30"/>
        <v/>
      </c>
      <c r="X131" s="193">
        <f t="shared" si="36"/>
        <v>0</v>
      </c>
      <c r="Y131" s="193">
        <f t="shared" si="37"/>
        <v>0</v>
      </c>
      <c r="Z131" s="193">
        <f t="shared" si="38"/>
        <v>0</v>
      </c>
      <c r="AA131" s="193">
        <f t="shared" si="39"/>
        <v>0</v>
      </c>
      <c r="AB131" s="193">
        <f t="shared" si="40"/>
        <v>0</v>
      </c>
      <c r="AC131" s="193"/>
      <c r="AD131" s="193">
        <f t="shared" si="31"/>
        <v>0</v>
      </c>
      <c r="AE131" s="193">
        <f t="shared" si="32"/>
        <v>5</v>
      </c>
      <c r="AF131" s="193">
        <f t="shared" si="33"/>
        <v>0</v>
      </c>
      <c r="AG131" s="193">
        <f t="shared" si="34"/>
        <v>0</v>
      </c>
    </row>
    <row r="132" spans="2:33" x14ac:dyDescent="0.25">
      <c r="B132" s="272"/>
      <c r="C132" s="286" t="str">
        <f t="shared" si="35"/>
        <v/>
      </c>
      <c r="D132" s="274"/>
      <c r="E132" s="288" t="str">
        <f>IF(Stammdaten!$AE$29="2 - Vereinbarte Entgelte",IF(ISNUMBER(D132),IF(YEAR(D132)&lt;Stammdaten!$AE$28,1,IF(YEAR(D132)&gt;Stammdaten!$AE$28,12,MONTH(D132))),""),"")</f>
        <v/>
      </c>
      <c r="F132" s="274"/>
      <c r="G132" s="288" t="str">
        <f>IF(Stammdaten!$AE$29="1 - Vereinnahmte Entgelte",IF(ISNUMBER(F132),IF(YEAR(F132)&lt;Stammdaten!$AE$28,1,IF(YEAR(F132)&gt;Stammdaten!$AE$28,12,MONTH(F132))),""),"")</f>
        <v/>
      </c>
      <c r="H132" s="276"/>
      <c r="I132" s="277"/>
      <c r="J132" s="278"/>
      <c r="K132" s="292" t="str">
        <f t="shared" si="21"/>
        <v/>
      </c>
      <c r="L132" s="293" t="str">
        <f t="shared" si="27"/>
        <v/>
      </c>
      <c r="M132" s="293" t="str">
        <f>+IF(AND(ISNUMBER(I132),ISNUMBER(K132)),IF(Stammdaten!$AE$30="2 - Nein",L132-N132,I132-N132),"")</f>
        <v/>
      </c>
      <c r="N132" s="293" t="str">
        <f>+IF(AND(ISNUMBER(J132),ISNUMBER(L132)),IF(Stammdaten!$AE$30="2 - Nein",ROUND(L132*0.3,2),ROUND(I132*0.3,2)),"")</f>
        <v/>
      </c>
      <c r="O132" s="306"/>
      <c r="P132" s="281" t="str">
        <f t="shared" si="28"/>
        <v/>
      </c>
      <c r="Q132" s="312" t="str">
        <f t="shared" si="29"/>
        <v/>
      </c>
      <c r="R132" s="282" t="str">
        <f>+IF(Stammdaten!$AE$30="1 - Ja",K132,0)</f>
        <v/>
      </c>
      <c r="S132" s="283"/>
      <c r="T132" s="284" t="str">
        <f t="shared" si="30"/>
        <v/>
      </c>
      <c r="X132" s="193">
        <f t="shared" si="36"/>
        <v>0</v>
      </c>
      <c r="Y132" s="193">
        <f t="shared" si="37"/>
        <v>0</v>
      </c>
      <c r="Z132" s="193">
        <f t="shared" si="38"/>
        <v>0</v>
      </c>
      <c r="AA132" s="193">
        <f t="shared" si="39"/>
        <v>0</v>
      </c>
      <c r="AB132" s="193">
        <f t="shared" si="40"/>
        <v>0</v>
      </c>
      <c r="AC132" s="193"/>
      <c r="AD132" s="193">
        <f t="shared" si="31"/>
        <v>0</v>
      </c>
      <c r="AE132" s="193">
        <f t="shared" si="32"/>
        <v>5</v>
      </c>
      <c r="AF132" s="193">
        <f t="shared" si="33"/>
        <v>0</v>
      </c>
      <c r="AG132" s="193">
        <f t="shared" si="34"/>
        <v>0</v>
      </c>
    </row>
    <row r="133" spans="2:33" x14ac:dyDescent="0.25">
      <c r="B133" s="272"/>
      <c r="C133" s="286" t="str">
        <f t="shared" si="35"/>
        <v/>
      </c>
      <c r="D133" s="274"/>
      <c r="E133" s="288" t="str">
        <f>IF(Stammdaten!$AE$29="2 - Vereinbarte Entgelte",IF(ISNUMBER(D133),IF(YEAR(D133)&lt;Stammdaten!$AE$28,1,IF(YEAR(D133)&gt;Stammdaten!$AE$28,12,MONTH(D133))),""),"")</f>
        <v/>
      </c>
      <c r="F133" s="274"/>
      <c r="G133" s="288" t="str">
        <f>IF(Stammdaten!$AE$29="1 - Vereinnahmte Entgelte",IF(ISNUMBER(F133),IF(YEAR(F133)&lt;Stammdaten!$AE$28,1,IF(YEAR(F133)&gt;Stammdaten!$AE$28,12,MONTH(F133))),""),"")</f>
        <v/>
      </c>
      <c r="H133" s="276"/>
      <c r="I133" s="277"/>
      <c r="J133" s="278"/>
      <c r="K133" s="292" t="str">
        <f t="shared" ref="K133:K196" si="41">+IF(AND(ISNUMBER(I133),ISNUMBER(J133)),ROUND(I133*J133,2),"")</f>
        <v/>
      </c>
      <c r="L133" s="293" t="str">
        <f t="shared" si="27"/>
        <v/>
      </c>
      <c r="M133" s="293" t="str">
        <f>+IF(AND(ISNUMBER(I133),ISNUMBER(K133)),IF(Stammdaten!$AE$30="2 - Nein",L133-N133,I133-N133),"")</f>
        <v/>
      </c>
      <c r="N133" s="293" t="str">
        <f>+IF(AND(ISNUMBER(J133),ISNUMBER(L133)),IF(Stammdaten!$AE$30="2 - Nein",ROUND(L133*0.3,2),ROUND(I133*0.3,2)),"")</f>
        <v/>
      </c>
      <c r="O133" s="306"/>
      <c r="P133" s="281" t="str">
        <f t="shared" si="28"/>
        <v/>
      </c>
      <c r="Q133" s="312" t="str">
        <f t="shared" si="29"/>
        <v/>
      </c>
      <c r="R133" s="282" t="str">
        <f>+IF(Stammdaten!$AE$30="1 - Ja",K133,0)</f>
        <v/>
      </c>
      <c r="S133" s="283"/>
      <c r="T133" s="284" t="str">
        <f t="shared" si="30"/>
        <v/>
      </c>
      <c r="X133" s="193">
        <f t="shared" ref="X133:X164" si="42">+IF(B133="",0,1)</f>
        <v>0</v>
      </c>
      <c r="Y133" s="193">
        <f t="shared" ref="Y133:Y164" si="43">+IF(ISNUMBER(D133),1,0)</f>
        <v>0</v>
      </c>
      <c r="Z133" s="193">
        <f t="shared" ref="Z133:Z164" si="44">+IF(H133="",0,1)</f>
        <v>0</v>
      </c>
      <c r="AA133" s="193">
        <f t="shared" ref="AA133:AA164" si="45">+IF(ISNUMBER(L133),1,0)</f>
        <v>0</v>
      </c>
      <c r="AB133" s="193">
        <f t="shared" ref="AB133:AB164" si="46">+IF(ISNUMBER(F133),1,0)</f>
        <v>0</v>
      </c>
      <c r="AC133" s="193"/>
      <c r="AD133" s="193">
        <f t="shared" si="31"/>
        <v>0</v>
      </c>
      <c r="AE133" s="193">
        <f t="shared" si="32"/>
        <v>5</v>
      </c>
      <c r="AF133" s="193">
        <f t="shared" si="33"/>
        <v>0</v>
      </c>
      <c r="AG133" s="193">
        <f t="shared" si="34"/>
        <v>0</v>
      </c>
    </row>
    <row r="134" spans="2:33" x14ac:dyDescent="0.25">
      <c r="B134" s="272"/>
      <c r="C134" s="286" t="str">
        <f t="shared" si="35"/>
        <v/>
      </c>
      <c r="D134" s="274"/>
      <c r="E134" s="288" t="str">
        <f>IF(Stammdaten!$AE$29="2 - Vereinbarte Entgelte",IF(ISNUMBER(D134),IF(YEAR(D134)&lt;Stammdaten!$AE$28,1,IF(YEAR(D134)&gt;Stammdaten!$AE$28,12,MONTH(D134))),""),"")</f>
        <v/>
      </c>
      <c r="F134" s="274"/>
      <c r="G134" s="288" t="str">
        <f>IF(Stammdaten!$AE$29="1 - Vereinnahmte Entgelte",IF(ISNUMBER(F134),IF(YEAR(F134)&lt;Stammdaten!$AE$28,1,IF(YEAR(F134)&gt;Stammdaten!$AE$28,12,MONTH(F134))),""),"")</f>
        <v/>
      </c>
      <c r="H134" s="276"/>
      <c r="I134" s="277"/>
      <c r="J134" s="278"/>
      <c r="K134" s="292" t="str">
        <f t="shared" si="41"/>
        <v/>
      </c>
      <c r="L134" s="293" t="str">
        <f t="shared" ref="L134:L197" si="47">+IF(AND(ISNUMBER(I134),ISNUMBER(K134)),I134+K134,"")</f>
        <v/>
      </c>
      <c r="M134" s="293" t="str">
        <f>+IF(AND(ISNUMBER(I134),ISNUMBER(K134)),IF(Stammdaten!$AE$30="2 - Nein",L134-N134,I134-N134),"")</f>
        <v/>
      </c>
      <c r="N134" s="293" t="str">
        <f>+IF(AND(ISNUMBER(J134),ISNUMBER(L134)),IF(Stammdaten!$AE$30="2 - Nein",ROUND(L134*0.3,2),ROUND(I134*0.3,2)),"")</f>
        <v/>
      </c>
      <c r="O134" s="306"/>
      <c r="P134" s="281" t="str">
        <f t="shared" ref="P134:P197" si="48">+N134</f>
        <v/>
      </c>
      <c r="Q134" s="312" t="str">
        <f t="shared" ref="Q134:Q197" si="49">+M134</f>
        <v/>
      </c>
      <c r="R134" s="282" t="str">
        <f>+IF(Stammdaten!$AE$30="1 - Ja",K134,0)</f>
        <v/>
      </c>
      <c r="S134" s="283"/>
      <c r="T134" s="284" t="str">
        <f t="shared" ref="T134:T197" si="50">+IF(AG134=0,"","Eingaben unvollständig")</f>
        <v/>
      </c>
      <c r="X134" s="193">
        <f t="shared" si="42"/>
        <v>0</v>
      </c>
      <c r="Y134" s="193">
        <f t="shared" si="43"/>
        <v>0</v>
      </c>
      <c r="Z134" s="193">
        <f t="shared" si="44"/>
        <v>0</v>
      </c>
      <c r="AA134" s="193">
        <f t="shared" si="45"/>
        <v>0</v>
      </c>
      <c r="AB134" s="193">
        <f t="shared" si="46"/>
        <v>0</v>
      </c>
      <c r="AC134" s="193"/>
      <c r="AD134" s="193">
        <f t="shared" ref="AD134:AD197" si="51">+SUM(X134:AC134)</f>
        <v>0</v>
      </c>
      <c r="AE134" s="193">
        <f t="shared" ref="AE134:AE197" si="52">+$AE$3</f>
        <v>5</v>
      </c>
      <c r="AF134" s="193">
        <f t="shared" ref="AF134:AF197" si="53">+IF(AD134=AE134,1,0)</f>
        <v>0</v>
      </c>
      <c r="AG134" s="193">
        <f t="shared" ref="AG134:AG197" si="54">+IF(AND(AD134&gt;0,AF134=0),1,0)</f>
        <v>0</v>
      </c>
    </row>
    <row r="135" spans="2:33" x14ac:dyDescent="0.25">
      <c r="B135" s="272"/>
      <c r="C135" s="286" t="str">
        <f t="shared" ref="C135:C198" si="55">IF(H135="","",68)</f>
        <v/>
      </c>
      <c r="D135" s="274"/>
      <c r="E135" s="288" t="str">
        <f>IF(Stammdaten!$AE$29="2 - Vereinbarte Entgelte",IF(ISNUMBER(D135),IF(YEAR(D135)&lt;Stammdaten!$AE$28,1,IF(YEAR(D135)&gt;Stammdaten!$AE$28,12,MONTH(D135))),""),"")</f>
        <v/>
      </c>
      <c r="F135" s="274"/>
      <c r="G135" s="288" t="str">
        <f>IF(Stammdaten!$AE$29="1 - Vereinnahmte Entgelte",IF(ISNUMBER(F135),IF(YEAR(F135)&lt;Stammdaten!$AE$28,1,IF(YEAR(F135)&gt;Stammdaten!$AE$28,12,MONTH(F135))),""),"")</f>
        <v/>
      </c>
      <c r="H135" s="276"/>
      <c r="I135" s="277"/>
      <c r="J135" s="278"/>
      <c r="K135" s="292" t="str">
        <f t="shared" si="41"/>
        <v/>
      </c>
      <c r="L135" s="293" t="str">
        <f t="shared" si="47"/>
        <v/>
      </c>
      <c r="M135" s="293" t="str">
        <f>+IF(AND(ISNUMBER(I135),ISNUMBER(K135)),IF(Stammdaten!$AE$30="2 - Nein",L135-N135,I135-N135),"")</f>
        <v/>
      </c>
      <c r="N135" s="293" t="str">
        <f>+IF(AND(ISNUMBER(J135),ISNUMBER(L135)),IF(Stammdaten!$AE$30="2 - Nein",ROUND(L135*0.3,2),ROUND(I135*0.3,2)),"")</f>
        <v/>
      </c>
      <c r="O135" s="306"/>
      <c r="P135" s="281" t="str">
        <f t="shared" si="48"/>
        <v/>
      </c>
      <c r="Q135" s="312" t="str">
        <f t="shared" si="49"/>
        <v/>
      </c>
      <c r="R135" s="282" t="str">
        <f>+IF(Stammdaten!$AE$30="1 - Ja",K135,0)</f>
        <v/>
      </c>
      <c r="S135" s="283"/>
      <c r="T135" s="284" t="str">
        <f t="shared" si="50"/>
        <v/>
      </c>
      <c r="X135" s="193">
        <f t="shared" si="42"/>
        <v>0</v>
      </c>
      <c r="Y135" s="193">
        <f t="shared" si="43"/>
        <v>0</v>
      </c>
      <c r="Z135" s="193">
        <f t="shared" si="44"/>
        <v>0</v>
      </c>
      <c r="AA135" s="193">
        <f t="shared" si="45"/>
        <v>0</v>
      </c>
      <c r="AB135" s="193">
        <f t="shared" si="46"/>
        <v>0</v>
      </c>
      <c r="AC135" s="193"/>
      <c r="AD135" s="193">
        <f t="shared" si="51"/>
        <v>0</v>
      </c>
      <c r="AE135" s="193">
        <f t="shared" si="52"/>
        <v>5</v>
      </c>
      <c r="AF135" s="193">
        <f t="shared" si="53"/>
        <v>0</v>
      </c>
      <c r="AG135" s="193">
        <f t="shared" si="54"/>
        <v>0</v>
      </c>
    </row>
    <row r="136" spans="2:33" x14ac:dyDescent="0.25">
      <c r="B136" s="272"/>
      <c r="C136" s="286" t="str">
        <f t="shared" si="55"/>
        <v/>
      </c>
      <c r="D136" s="274"/>
      <c r="E136" s="288" t="str">
        <f>IF(Stammdaten!$AE$29="2 - Vereinbarte Entgelte",IF(ISNUMBER(D136),IF(YEAR(D136)&lt;Stammdaten!$AE$28,1,IF(YEAR(D136)&gt;Stammdaten!$AE$28,12,MONTH(D136))),""),"")</f>
        <v/>
      </c>
      <c r="F136" s="274"/>
      <c r="G136" s="288" t="str">
        <f>IF(Stammdaten!$AE$29="1 - Vereinnahmte Entgelte",IF(ISNUMBER(F136),IF(YEAR(F136)&lt;Stammdaten!$AE$28,1,IF(YEAR(F136)&gt;Stammdaten!$AE$28,12,MONTH(F136))),""),"")</f>
        <v/>
      </c>
      <c r="H136" s="276"/>
      <c r="I136" s="277"/>
      <c r="J136" s="278"/>
      <c r="K136" s="292" t="str">
        <f t="shared" si="41"/>
        <v/>
      </c>
      <c r="L136" s="293" t="str">
        <f t="shared" si="47"/>
        <v/>
      </c>
      <c r="M136" s="293" t="str">
        <f>+IF(AND(ISNUMBER(I136),ISNUMBER(K136)),IF(Stammdaten!$AE$30="2 - Nein",L136-N136,I136-N136),"")</f>
        <v/>
      </c>
      <c r="N136" s="293" t="str">
        <f>+IF(AND(ISNUMBER(J136),ISNUMBER(L136)),IF(Stammdaten!$AE$30="2 - Nein",ROUND(L136*0.3,2),ROUND(I136*0.3,2)),"")</f>
        <v/>
      </c>
      <c r="O136" s="306"/>
      <c r="P136" s="281" t="str">
        <f t="shared" si="48"/>
        <v/>
      </c>
      <c r="Q136" s="312" t="str">
        <f t="shared" si="49"/>
        <v/>
      </c>
      <c r="R136" s="282" t="str">
        <f>+IF(Stammdaten!$AE$30="1 - Ja",K136,0)</f>
        <v/>
      </c>
      <c r="S136" s="283"/>
      <c r="T136" s="284" t="str">
        <f t="shared" si="50"/>
        <v/>
      </c>
      <c r="X136" s="193">
        <f t="shared" si="42"/>
        <v>0</v>
      </c>
      <c r="Y136" s="193">
        <f t="shared" si="43"/>
        <v>0</v>
      </c>
      <c r="Z136" s="193">
        <f t="shared" si="44"/>
        <v>0</v>
      </c>
      <c r="AA136" s="193">
        <f t="shared" si="45"/>
        <v>0</v>
      </c>
      <c r="AB136" s="193">
        <f t="shared" si="46"/>
        <v>0</v>
      </c>
      <c r="AC136" s="193"/>
      <c r="AD136" s="193">
        <f t="shared" si="51"/>
        <v>0</v>
      </c>
      <c r="AE136" s="193">
        <f t="shared" si="52"/>
        <v>5</v>
      </c>
      <c r="AF136" s="193">
        <f t="shared" si="53"/>
        <v>0</v>
      </c>
      <c r="AG136" s="193">
        <f t="shared" si="54"/>
        <v>0</v>
      </c>
    </row>
    <row r="137" spans="2:33" x14ac:dyDescent="0.25">
      <c r="B137" s="272"/>
      <c r="C137" s="286" t="str">
        <f t="shared" si="55"/>
        <v/>
      </c>
      <c r="D137" s="274"/>
      <c r="E137" s="288" t="str">
        <f>IF(Stammdaten!$AE$29="2 - Vereinbarte Entgelte",IF(ISNUMBER(D137),IF(YEAR(D137)&lt;Stammdaten!$AE$28,1,IF(YEAR(D137)&gt;Stammdaten!$AE$28,12,MONTH(D137))),""),"")</f>
        <v/>
      </c>
      <c r="F137" s="274"/>
      <c r="G137" s="288" t="str">
        <f>IF(Stammdaten!$AE$29="1 - Vereinnahmte Entgelte",IF(ISNUMBER(F137),IF(YEAR(F137)&lt;Stammdaten!$AE$28,1,IF(YEAR(F137)&gt;Stammdaten!$AE$28,12,MONTH(F137))),""),"")</f>
        <v/>
      </c>
      <c r="H137" s="276"/>
      <c r="I137" s="277"/>
      <c r="J137" s="278"/>
      <c r="K137" s="292" t="str">
        <f t="shared" si="41"/>
        <v/>
      </c>
      <c r="L137" s="293" t="str">
        <f t="shared" si="47"/>
        <v/>
      </c>
      <c r="M137" s="293" t="str">
        <f>+IF(AND(ISNUMBER(I137),ISNUMBER(K137)),IF(Stammdaten!$AE$30="2 - Nein",L137-N137,I137-N137),"")</f>
        <v/>
      </c>
      <c r="N137" s="293" t="str">
        <f>+IF(AND(ISNUMBER(J137),ISNUMBER(L137)),IF(Stammdaten!$AE$30="2 - Nein",ROUND(L137*0.3,2),ROUND(I137*0.3,2)),"")</f>
        <v/>
      </c>
      <c r="O137" s="306"/>
      <c r="P137" s="281" t="str">
        <f t="shared" si="48"/>
        <v/>
      </c>
      <c r="Q137" s="312" t="str">
        <f t="shared" si="49"/>
        <v/>
      </c>
      <c r="R137" s="282" t="str">
        <f>+IF(Stammdaten!$AE$30="1 - Ja",K137,0)</f>
        <v/>
      </c>
      <c r="S137" s="283"/>
      <c r="T137" s="284" t="str">
        <f t="shared" si="50"/>
        <v/>
      </c>
      <c r="X137" s="193">
        <f t="shared" si="42"/>
        <v>0</v>
      </c>
      <c r="Y137" s="193">
        <f t="shared" si="43"/>
        <v>0</v>
      </c>
      <c r="Z137" s="193">
        <f t="shared" si="44"/>
        <v>0</v>
      </c>
      <c r="AA137" s="193">
        <f t="shared" si="45"/>
        <v>0</v>
      </c>
      <c r="AB137" s="193">
        <f t="shared" si="46"/>
        <v>0</v>
      </c>
      <c r="AC137" s="193"/>
      <c r="AD137" s="193">
        <f t="shared" si="51"/>
        <v>0</v>
      </c>
      <c r="AE137" s="193">
        <f t="shared" si="52"/>
        <v>5</v>
      </c>
      <c r="AF137" s="193">
        <f t="shared" si="53"/>
        <v>0</v>
      </c>
      <c r="AG137" s="193">
        <f t="shared" si="54"/>
        <v>0</v>
      </c>
    </row>
    <row r="138" spans="2:33" x14ac:dyDescent="0.25">
      <c r="B138" s="272"/>
      <c r="C138" s="286" t="str">
        <f t="shared" si="55"/>
        <v/>
      </c>
      <c r="D138" s="274"/>
      <c r="E138" s="288" t="str">
        <f>IF(Stammdaten!$AE$29="2 - Vereinbarte Entgelte",IF(ISNUMBER(D138),IF(YEAR(D138)&lt;Stammdaten!$AE$28,1,IF(YEAR(D138)&gt;Stammdaten!$AE$28,12,MONTH(D138))),""),"")</f>
        <v/>
      </c>
      <c r="F138" s="274"/>
      <c r="G138" s="288" t="str">
        <f>IF(Stammdaten!$AE$29="1 - Vereinnahmte Entgelte",IF(ISNUMBER(F138),IF(YEAR(F138)&lt;Stammdaten!$AE$28,1,IF(YEAR(F138)&gt;Stammdaten!$AE$28,12,MONTH(F138))),""),"")</f>
        <v/>
      </c>
      <c r="H138" s="276"/>
      <c r="I138" s="277"/>
      <c r="J138" s="278"/>
      <c r="K138" s="292" t="str">
        <f t="shared" si="41"/>
        <v/>
      </c>
      <c r="L138" s="293" t="str">
        <f t="shared" si="47"/>
        <v/>
      </c>
      <c r="M138" s="293" t="str">
        <f>+IF(AND(ISNUMBER(I138),ISNUMBER(K138)),IF(Stammdaten!$AE$30="2 - Nein",L138-N138,I138-N138),"")</f>
        <v/>
      </c>
      <c r="N138" s="293" t="str">
        <f>+IF(AND(ISNUMBER(J138),ISNUMBER(L138)),IF(Stammdaten!$AE$30="2 - Nein",ROUND(L138*0.3,2),ROUND(I138*0.3,2)),"")</f>
        <v/>
      </c>
      <c r="O138" s="306"/>
      <c r="P138" s="281" t="str">
        <f t="shared" si="48"/>
        <v/>
      </c>
      <c r="Q138" s="312" t="str">
        <f t="shared" si="49"/>
        <v/>
      </c>
      <c r="R138" s="282" t="str">
        <f>+IF(Stammdaten!$AE$30="1 - Ja",K138,0)</f>
        <v/>
      </c>
      <c r="S138" s="283"/>
      <c r="T138" s="284" t="str">
        <f t="shared" si="50"/>
        <v/>
      </c>
      <c r="X138" s="193">
        <f t="shared" si="42"/>
        <v>0</v>
      </c>
      <c r="Y138" s="193">
        <f t="shared" si="43"/>
        <v>0</v>
      </c>
      <c r="Z138" s="193">
        <f t="shared" si="44"/>
        <v>0</v>
      </c>
      <c r="AA138" s="193">
        <f t="shared" si="45"/>
        <v>0</v>
      </c>
      <c r="AB138" s="193">
        <f t="shared" si="46"/>
        <v>0</v>
      </c>
      <c r="AC138" s="193"/>
      <c r="AD138" s="193">
        <f t="shared" si="51"/>
        <v>0</v>
      </c>
      <c r="AE138" s="193">
        <f t="shared" si="52"/>
        <v>5</v>
      </c>
      <c r="AF138" s="193">
        <f t="shared" si="53"/>
        <v>0</v>
      </c>
      <c r="AG138" s="193">
        <f t="shared" si="54"/>
        <v>0</v>
      </c>
    </row>
    <row r="139" spans="2:33" x14ac:dyDescent="0.25">
      <c r="B139" s="272"/>
      <c r="C139" s="286" t="str">
        <f t="shared" si="55"/>
        <v/>
      </c>
      <c r="D139" s="274"/>
      <c r="E139" s="288" t="str">
        <f>IF(Stammdaten!$AE$29="2 - Vereinbarte Entgelte",IF(ISNUMBER(D139),IF(YEAR(D139)&lt;Stammdaten!$AE$28,1,IF(YEAR(D139)&gt;Stammdaten!$AE$28,12,MONTH(D139))),""),"")</f>
        <v/>
      </c>
      <c r="F139" s="274"/>
      <c r="G139" s="288" t="str">
        <f>IF(Stammdaten!$AE$29="1 - Vereinnahmte Entgelte",IF(ISNUMBER(F139),IF(YEAR(F139)&lt;Stammdaten!$AE$28,1,IF(YEAR(F139)&gt;Stammdaten!$AE$28,12,MONTH(F139))),""),"")</f>
        <v/>
      </c>
      <c r="H139" s="276"/>
      <c r="I139" s="277"/>
      <c r="J139" s="278"/>
      <c r="K139" s="292" t="str">
        <f t="shared" si="41"/>
        <v/>
      </c>
      <c r="L139" s="293" t="str">
        <f t="shared" si="47"/>
        <v/>
      </c>
      <c r="M139" s="293" t="str">
        <f>+IF(AND(ISNUMBER(I139),ISNUMBER(K139)),IF(Stammdaten!$AE$30="2 - Nein",L139-N139,I139-N139),"")</f>
        <v/>
      </c>
      <c r="N139" s="293" t="str">
        <f>+IF(AND(ISNUMBER(J139),ISNUMBER(L139)),IF(Stammdaten!$AE$30="2 - Nein",ROUND(L139*0.3,2),ROUND(I139*0.3,2)),"")</f>
        <v/>
      </c>
      <c r="O139" s="306"/>
      <c r="P139" s="281" t="str">
        <f t="shared" si="48"/>
        <v/>
      </c>
      <c r="Q139" s="312" t="str">
        <f t="shared" si="49"/>
        <v/>
      </c>
      <c r="R139" s="282" t="str">
        <f>+IF(Stammdaten!$AE$30="1 - Ja",K139,0)</f>
        <v/>
      </c>
      <c r="S139" s="283"/>
      <c r="T139" s="284" t="str">
        <f t="shared" si="50"/>
        <v/>
      </c>
      <c r="X139" s="193">
        <f t="shared" si="42"/>
        <v>0</v>
      </c>
      <c r="Y139" s="193">
        <f t="shared" si="43"/>
        <v>0</v>
      </c>
      <c r="Z139" s="193">
        <f t="shared" si="44"/>
        <v>0</v>
      </c>
      <c r="AA139" s="193">
        <f t="shared" si="45"/>
        <v>0</v>
      </c>
      <c r="AB139" s="193">
        <f t="shared" si="46"/>
        <v>0</v>
      </c>
      <c r="AC139" s="193"/>
      <c r="AD139" s="193">
        <f t="shared" si="51"/>
        <v>0</v>
      </c>
      <c r="AE139" s="193">
        <f t="shared" si="52"/>
        <v>5</v>
      </c>
      <c r="AF139" s="193">
        <f t="shared" si="53"/>
        <v>0</v>
      </c>
      <c r="AG139" s="193">
        <f t="shared" si="54"/>
        <v>0</v>
      </c>
    </row>
    <row r="140" spans="2:33" x14ac:dyDescent="0.25">
      <c r="B140" s="272"/>
      <c r="C140" s="286" t="str">
        <f t="shared" si="55"/>
        <v/>
      </c>
      <c r="D140" s="274"/>
      <c r="E140" s="288" t="str">
        <f>IF(Stammdaten!$AE$29="2 - Vereinbarte Entgelte",IF(ISNUMBER(D140),IF(YEAR(D140)&lt;Stammdaten!$AE$28,1,IF(YEAR(D140)&gt;Stammdaten!$AE$28,12,MONTH(D140))),""),"")</f>
        <v/>
      </c>
      <c r="F140" s="274"/>
      <c r="G140" s="288" t="str">
        <f>IF(Stammdaten!$AE$29="1 - Vereinnahmte Entgelte",IF(ISNUMBER(F140),IF(YEAR(F140)&lt;Stammdaten!$AE$28,1,IF(YEAR(F140)&gt;Stammdaten!$AE$28,12,MONTH(F140))),""),"")</f>
        <v/>
      </c>
      <c r="H140" s="276"/>
      <c r="I140" s="277"/>
      <c r="J140" s="278"/>
      <c r="K140" s="292" t="str">
        <f t="shared" si="41"/>
        <v/>
      </c>
      <c r="L140" s="293" t="str">
        <f t="shared" si="47"/>
        <v/>
      </c>
      <c r="M140" s="293" t="str">
        <f>+IF(AND(ISNUMBER(I140),ISNUMBER(K140)),IF(Stammdaten!$AE$30="2 - Nein",L140-N140,I140-N140),"")</f>
        <v/>
      </c>
      <c r="N140" s="293" t="str">
        <f>+IF(AND(ISNUMBER(J140),ISNUMBER(L140)),IF(Stammdaten!$AE$30="2 - Nein",ROUND(L140*0.3,2),ROUND(I140*0.3,2)),"")</f>
        <v/>
      </c>
      <c r="O140" s="306"/>
      <c r="P140" s="281" t="str">
        <f t="shared" si="48"/>
        <v/>
      </c>
      <c r="Q140" s="312" t="str">
        <f t="shared" si="49"/>
        <v/>
      </c>
      <c r="R140" s="282" t="str">
        <f>+IF(Stammdaten!$AE$30="1 - Ja",K140,0)</f>
        <v/>
      </c>
      <c r="S140" s="283"/>
      <c r="T140" s="284" t="str">
        <f t="shared" si="50"/>
        <v/>
      </c>
      <c r="X140" s="193">
        <f t="shared" si="42"/>
        <v>0</v>
      </c>
      <c r="Y140" s="193">
        <f t="shared" si="43"/>
        <v>0</v>
      </c>
      <c r="Z140" s="193">
        <f t="shared" si="44"/>
        <v>0</v>
      </c>
      <c r="AA140" s="193">
        <f t="shared" si="45"/>
        <v>0</v>
      </c>
      <c r="AB140" s="193">
        <f t="shared" si="46"/>
        <v>0</v>
      </c>
      <c r="AC140" s="193"/>
      <c r="AD140" s="193">
        <f t="shared" si="51"/>
        <v>0</v>
      </c>
      <c r="AE140" s="193">
        <f t="shared" si="52"/>
        <v>5</v>
      </c>
      <c r="AF140" s="193">
        <f t="shared" si="53"/>
        <v>0</v>
      </c>
      <c r="AG140" s="193">
        <f t="shared" si="54"/>
        <v>0</v>
      </c>
    </row>
    <row r="141" spans="2:33" x14ac:dyDescent="0.25">
      <c r="B141" s="272"/>
      <c r="C141" s="286" t="str">
        <f t="shared" si="55"/>
        <v/>
      </c>
      <c r="D141" s="274"/>
      <c r="E141" s="288" t="str">
        <f>IF(Stammdaten!$AE$29="2 - Vereinbarte Entgelte",IF(ISNUMBER(D141),IF(YEAR(D141)&lt;Stammdaten!$AE$28,1,IF(YEAR(D141)&gt;Stammdaten!$AE$28,12,MONTH(D141))),""),"")</f>
        <v/>
      </c>
      <c r="F141" s="274"/>
      <c r="G141" s="288" t="str">
        <f>IF(Stammdaten!$AE$29="1 - Vereinnahmte Entgelte",IF(ISNUMBER(F141),IF(YEAR(F141)&lt;Stammdaten!$AE$28,1,IF(YEAR(F141)&gt;Stammdaten!$AE$28,12,MONTH(F141))),""),"")</f>
        <v/>
      </c>
      <c r="H141" s="276"/>
      <c r="I141" s="277"/>
      <c r="J141" s="278"/>
      <c r="K141" s="292" t="str">
        <f t="shared" si="41"/>
        <v/>
      </c>
      <c r="L141" s="293" t="str">
        <f t="shared" si="47"/>
        <v/>
      </c>
      <c r="M141" s="293" t="str">
        <f>+IF(AND(ISNUMBER(I141),ISNUMBER(K141)),IF(Stammdaten!$AE$30="2 - Nein",L141-N141,I141-N141),"")</f>
        <v/>
      </c>
      <c r="N141" s="293" t="str">
        <f>+IF(AND(ISNUMBER(J141),ISNUMBER(L141)),IF(Stammdaten!$AE$30="2 - Nein",ROUND(L141*0.3,2),ROUND(I141*0.3,2)),"")</f>
        <v/>
      </c>
      <c r="O141" s="306"/>
      <c r="P141" s="281" t="str">
        <f t="shared" si="48"/>
        <v/>
      </c>
      <c r="Q141" s="312" t="str">
        <f t="shared" si="49"/>
        <v/>
      </c>
      <c r="R141" s="282" t="str">
        <f>+IF(Stammdaten!$AE$30="1 - Ja",K141,0)</f>
        <v/>
      </c>
      <c r="S141" s="283"/>
      <c r="T141" s="284" t="str">
        <f t="shared" si="50"/>
        <v/>
      </c>
      <c r="X141" s="193">
        <f t="shared" si="42"/>
        <v>0</v>
      </c>
      <c r="Y141" s="193">
        <f t="shared" si="43"/>
        <v>0</v>
      </c>
      <c r="Z141" s="193">
        <f t="shared" si="44"/>
        <v>0</v>
      </c>
      <c r="AA141" s="193">
        <f t="shared" si="45"/>
        <v>0</v>
      </c>
      <c r="AB141" s="193">
        <f t="shared" si="46"/>
        <v>0</v>
      </c>
      <c r="AC141" s="193"/>
      <c r="AD141" s="193">
        <f t="shared" si="51"/>
        <v>0</v>
      </c>
      <c r="AE141" s="193">
        <f t="shared" si="52"/>
        <v>5</v>
      </c>
      <c r="AF141" s="193">
        <f t="shared" si="53"/>
        <v>0</v>
      </c>
      <c r="AG141" s="193">
        <f t="shared" si="54"/>
        <v>0</v>
      </c>
    </row>
    <row r="142" spans="2:33" x14ac:dyDescent="0.25">
      <c r="B142" s="272"/>
      <c r="C142" s="286" t="str">
        <f t="shared" si="55"/>
        <v/>
      </c>
      <c r="D142" s="274"/>
      <c r="E142" s="288" t="str">
        <f>IF(Stammdaten!$AE$29="2 - Vereinbarte Entgelte",IF(ISNUMBER(D142),IF(YEAR(D142)&lt;Stammdaten!$AE$28,1,IF(YEAR(D142)&gt;Stammdaten!$AE$28,12,MONTH(D142))),""),"")</f>
        <v/>
      </c>
      <c r="F142" s="274"/>
      <c r="G142" s="288" t="str">
        <f>IF(Stammdaten!$AE$29="1 - Vereinnahmte Entgelte",IF(ISNUMBER(F142),IF(YEAR(F142)&lt;Stammdaten!$AE$28,1,IF(YEAR(F142)&gt;Stammdaten!$AE$28,12,MONTH(F142))),""),"")</f>
        <v/>
      </c>
      <c r="H142" s="276"/>
      <c r="I142" s="277"/>
      <c r="J142" s="278"/>
      <c r="K142" s="292" t="str">
        <f t="shared" si="41"/>
        <v/>
      </c>
      <c r="L142" s="293" t="str">
        <f t="shared" si="47"/>
        <v/>
      </c>
      <c r="M142" s="293" t="str">
        <f>+IF(AND(ISNUMBER(I142),ISNUMBER(K142)),IF(Stammdaten!$AE$30="2 - Nein",L142-N142,I142-N142),"")</f>
        <v/>
      </c>
      <c r="N142" s="293" t="str">
        <f>+IF(AND(ISNUMBER(J142),ISNUMBER(L142)),IF(Stammdaten!$AE$30="2 - Nein",ROUND(L142*0.3,2),ROUND(I142*0.3,2)),"")</f>
        <v/>
      </c>
      <c r="O142" s="306"/>
      <c r="P142" s="281" t="str">
        <f t="shared" si="48"/>
        <v/>
      </c>
      <c r="Q142" s="312" t="str">
        <f t="shared" si="49"/>
        <v/>
      </c>
      <c r="R142" s="282" t="str">
        <f>+IF(Stammdaten!$AE$30="1 - Ja",K142,0)</f>
        <v/>
      </c>
      <c r="S142" s="283"/>
      <c r="T142" s="284" t="str">
        <f t="shared" si="50"/>
        <v/>
      </c>
      <c r="X142" s="193">
        <f t="shared" si="42"/>
        <v>0</v>
      </c>
      <c r="Y142" s="193">
        <f t="shared" si="43"/>
        <v>0</v>
      </c>
      <c r="Z142" s="193">
        <f t="shared" si="44"/>
        <v>0</v>
      </c>
      <c r="AA142" s="193">
        <f t="shared" si="45"/>
        <v>0</v>
      </c>
      <c r="AB142" s="193">
        <f t="shared" si="46"/>
        <v>0</v>
      </c>
      <c r="AC142" s="193"/>
      <c r="AD142" s="193">
        <f t="shared" si="51"/>
        <v>0</v>
      </c>
      <c r="AE142" s="193">
        <f t="shared" si="52"/>
        <v>5</v>
      </c>
      <c r="AF142" s="193">
        <f t="shared" si="53"/>
        <v>0</v>
      </c>
      <c r="AG142" s="193">
        <f t="shared" si="54"/>
        <v>0</v>
      </c>
    </row>
    <row r="143" spans="2:33" x14ac:dyDescent="0.25">
      <c r="B143" s="272"/>
      <c r="C143" s="286" t="str">
        <f t="shared" si="55"/>
        <v/>
      </c>
      <c r="D143" s="274"/>
      <c r="E143" s="288" t="str">
        <f>IF(Stammdaten!$AE$29="2 - Vereinbarte Entgelte",IF(ISNUMBER(D143),IF(YEAR(D143)&lt;Stammdaten!$AE$28,1,IF(YEAR(D143)&gt;Stammdaten!$AE$28,12,MONTH(D143))),""),"")</f>
        <v/>
      </c>
      <c r="F143" s="274"/>
      <c r="G143" s="288" t="str">
        <f>IF(Stammdaten!$AE$29="1 - Vereinnahmte Entgelte",IF(ISNUMBER(F143),IF(YEAR(F143)&lt;Stammdaten!$AE$28,1,IF(YEAR(F143)&gt;Stammdaten!$AE$28,12,MONTH(F143))),""),"")</f>
        <v/>
      </c>
      <c r="H143" s="276"/>
      <c r="I143" s="277"/>
      <c r="J143" s="278"/>
      <c r="K143" s="292" t="str">
        <f t="shared" si="41"/>
        <v/>
      </c>
      <c r="L143" s="293" t="str">
        <f t="shared" si="47"/>
        <v/>
      </c>
      <c r="M143" s="293" t="str">
        <f>+IF(AND(ISNUMBER(I143),ISNUMBER(K143)),IF(Stammdaten!$AE$30="2 - Nein",L143-N143,I143-N143),"")</f>
        <v/>
      </c>
      <c r="N143" s="293" t="str">
        <f>+IF(AND(ISNUMBER(J143),ISNUMBER(L143)),IF(Stammdaten!$AE$30="2 - Nein",ROUND(L143*0.3,2),ROUND(I143*0.3,2)),"")</f>
        <v/>
      </c>
      <c r="O143" s="306"/>
      <c r="P143" s="281" t="str">
        <f t="shared" si="48"/>
        <v/>
      </c>
      <c r="Q143" s="312" t="str">
        <f t="shared" si="49"/>
        <v/>
      </c>
      <c r="R143" s="282" t="str">
        <f>+IF(Stammdaten!$AE$30="1 - Ja",K143,0)</f>
        <v/>
      </c>
      <c r="S143" s="283"/>
      <c r="T143" s="284" t="str">
        <f t="shared" si="50"/>
        <v/>
      </c>
      <c r="X143" s="193">
        <f t="shared" si="42"/>
        <v>0</v>
      </c>
      <c r="Y143" s="193">
        <f t="shared" si="43"/>
        <v>0</v>
      </c>
      <c r="Z143" s="193">
        <f t="shared" si="44"/>
        <v>0</v>
      </c>
      <c r="AA143" s="193">
        <f t="shared" si="45"/>
        <v>0</v>
      </c>
      <c r="AB143" s="193">
        <f t="shared" si="46"/>
        <v>0</v>
      </c>
      <c r="AC143" s="193"/>
      <c r="AD143" s="193">
        <f t="shared" si="51"/>
        <v>0</v>
      </c>
      <c r="AE143" s="193">
        <f t="shared" si="52"/>
        <v>5</v>
      </c>
      <c r="AF143" s="193">
        <f t="shared" si="53"/>
        <v>0</v>
      </c>
      <c r="AG143" s="193">
        <f t="shared" si="54"/>
        <v>0</v>
      </c>
    </row>
    <row r="144" spans="2:33" x14ac:dyDescent="0.25">
      <c r="B144" s="272"/>
      <c r="C144" s="286" t="str">
        <f t="shared" si="55"/>
        <v/>
      </c>
      <c r="D144" s="274"/>
      <c r="E144" s="288" t="str">
        <f>IF(Stammdaten!$AE$29="2 - Vereinbarte Entgelte",IF(ISNUMBER(D144),IF(YEAR(D144)&lt;Stammdaten!$AE$28,1,IF(YEAR(D144)&gt;Stammdaten!$AE$28,12,MONTH(D144))),""),"")</f>
        <v/>
      </c>
      <c r="F144" s="274"/>
      <c r="G144" s="288" t="str">
        <f>IF(Stammdaten!$AE$29="1 - Vereinnahmte Entgelte",IF(ISNUMBER(F144),IF(YEAR(F144)&lt;Stammdaten!$AE$28,1,IF(YEAR(F144)&gt;Stammdaten!$AE$28,12,MONTH(F144))),""),"")</f>
        <v/>
      </c>
      <c r="H144" s="276"/>
      <c r="I144" s="277"/>
      <c r="J144" s="278"/>
      <c r="K144" s="292" t="str">
        <f t="shared" si="41"/>
        <v/>
      </c>
      <c r="L144" s="293" t="str">
        <f t="shared" si="47"/>
        <v/>
      </c>
      <c r="M144" s="293" t="str">
        <f>+IF(AND(ISNUMBER(I144),ISNUMBER(K144)),IF(Stammdaten!$AE$30="2 - Nein",L144-N144,I144-N144),"")</f>
        <v/>
      </c>
      <c r="N144" s="293" t="str">
        <f>+IF(AND(ISNUMBER(J144),ISNUMBER(L144)),IF(Stammdaten!$AE$30="2 - Nein",ROUND(L144*0.3,2),ROUND(I144*0.3,2)),"")</f>
        <v/>
      </c>
      <c r="O144" s="306"/>
      <c r="P144" s="281" t="str">
        <f t="shared" si="48"/>
        <v/>
      </c>
      <c r="Q144" s="312" t="str">
        <f t="shared" si="49"/>
        <v/>
      </c>
      <c r="R144" s="282" t="str">
        <f>+IF(Stammdaten!$AE$30="1 - Ja",K144,0)</f>
        <v/>
      </c>
      <c r="S144" s="283"/>
      <c r="T144" s="284" t="str">
        <f t="shared" si="50"/>
        <v/>
      </c>
      <c r="X144" s="193">
        <f t="shared" si="42"/>
        <v>0</v>
      </c>
      <c r="Y144" s="193">
        <f t="shared" si="43"/>
        <v>0</v>
      </c>
      <c r="Z144" s="193">
        <f t="shared" si="44"/>
        <v>0</v>
      </c>
      <c r="AA144" s="193">
        <f t="shared" si="45"/>
        <v>0</v>
      </c>
      <c r="AB144" s="193">
        <f t="shared" si="46"/>
        <v>0</v>
      </c>
      <c r="AC144" s="193"/>
      <c r="AD144" s="193">
        <f t="shared" si="51"/>
        <v>0</v>
      </c>
      <c r="AE144" s="193">
        <f t="shared" si="52"/>
        <v>5</v>
      </c>
      <c r="AF144" s="193">
        <f t="shared" si="53"/>
        <v>0</v>
      </c>
      <c r="AG144" s="193">
        <f t="shared" si="54"/>
        <v>0</v>
      </c>
    </row>
    <row r="145" spans="2:33" x14ac:dyDescent="0.25">
      <c r="B145" s="272"/>
      <c r="C145" s="286" t="str">
        <f t="shared" si="55"/>
        <v/>
      </c>
      <c r="D145" s="274"/>
      <c r="E145" s="288" t="str">
        <f>IF(Stammdaten!$AE$29="2 - Vereinbarte Entgelte",IF(ISNUMBER(D145),IF(YEAR(D145)&lt;Stammdaten!$AE$28,1,IF(YEAR(D145)&gt;Stammdaten!$AE$28,12,MONTH(D145))),""),"")</f>
        <v/>
      </c>
      <c r="F145" s="274"/>
      <c r="G145" s="288" t="str">
        <f>IF(Stammdaten!$AE$29="1 - Vereinnahmte Entgelte",IF(ISNUMBER(F145),IF(YEAR(F145)&lt;Stammdaten!$AE$28,1,IF(YEAR(F145)&gt;Stammdaten!$AE$28,12,MONTH(F145))),""),"")</f>
        <v/>
      </c>
      <c r="H145" s="276"/>
      <c r="I145" s="277"/>
      <c r="J145" s="278"/>
      <c r="K145" s="292" t="str">
        <f t="shared" si="41"/>
        <v/>
      </c>
      <c r="L145" s="293" t="str">
        <f t="shared" si="47"/>
        <v/>
      </c>
      <c r="M145" s="293" t="str">
        <f>+IF(AND(ISNUMBER(I145),ISNUMBER(K145)),IF(Stammdaten!$AE$30="2 - Nein",L145-N145,I145-N145),"")</f>
        <v/>
      </c>
      <c r="N145" s="293" t="str">
        <f>+IF(AND(ISNUMBER(J145),ISNUMBER(L145)),IF(Stammdaten!$AE$30="2 - Nein",ROUND(L145*0.3,2),ROUND(I145*0.3,2)),"")</f>
        <v/>
      </c>
      <c r="O145" s="306"/>
      <c r="P145" s="281" t="str">
        <f t="shared" si="48"/>
        <v/>
      </c>
      <c r="Q145" s="312" t="str">
        <f t="shared" si="49"/>
        <v/>
      </c>
      <c r="R145" s="282" t="str">
        <f>+IF(Stammdaten!$AE$30="1 - Ja",K145,0)</f>
        <v/>
      </c>
      <c r="S145" s="283"/>
      <c r="T145" s="284" t="str">
        <f t="shared" si="50"/>
        <v/>
      </c>
      <c r="X145" s="193">
        <f t="shared" si="42"/>
        <v>0</v>
      </c>
      <c r="Y145" s="193">
        <f t="shared" si="43"/>
        <v>0</v>
      </c>
      <c r="Z145" s="193">
        <f t="shared" si="44"/>
        <v>0</v>
      </c>
      <c r="AA145" s="193">
        <f t="shared" si="45"/>
        <v>0</v>
      </c>
      <c r="AB145" s="193">
        <f t="shared" si="46"/>
        <v>0</v>
      </c>
      <c r="AC145" s="193"/>
      <c r="AD145" s="193">
        <f t="shared" si="51"/>
        <v>0</v>
      </c>
      <c r="AE145" s="193">
        <f t="shared" si="52"/>
        <v>5</v>
      </c>
      <c r="AF145" s="193">
        <f t="shared" si="53"/>
        <v>0</v>
      </c>
      <c r="AG145" s="193">
        <f t="shared" si="54"/>
        <v>0</v>
      </c>
    </row>
    <row r="146" spans="2:33" x14ac:dyDescent="0.25">
      <c r="B146" s="272"/>
      <c r="C146" s="286" t="str">
        <f t="shared" si="55"/>
        <v/>
      </c>
      <c r="D146" s="274"/>
      <c r="E146" s="288" t="str">
        <f>IF(Stammdaten!$AE$29="2 - Vereinbarte Entgelte",IF(ISNUMBER(D146),IF(YEAR(D146)&lt;Stammdaten!$AE$28,1,IF(YEAR(D146)&gt;Stammdaten!$AE$28,12,MONTH(D146))),""),"")</f>
        <v/>
      </c>
      <c r="F146" s="274"/>
      <c r="G146" s="288" t="str">
        <f>IF(Stammdaten!$AE$29="1 - Vereinnahmte Entgelte",IF(ISNUMBER(F146),IF(YEAR(F146)&lt;Stammdaten!$AE$28,1,IF(YEAR(F146)&gt;Stammdaten!$AE$28,12,MONTH(F146))),""),"")</f>
        <v/>
      </c>
      <c r="H146" s="276"/>
      <c r="I146" s="277"/>
      <c r="J146" s="278"/>
      <c r="K146" s="292" t="str">
        <f t="shared" si="41"/>
        <v/>
      </c>
      <c r="L146" s="293" t="str">
        <f t="shared" si="47"/>
        <v/>
      </c>
      <c r="M146" s="293" t="str">
        <f>+IF(AND(ISNUMBER(I146),ISNUMBER(K146)),IF(Stammdaten!$AE$30="2 - Nein",L146-N146,I146-N146),"")</f>
        <v/>
      </c>
      <c r="N146" s="293" t="str">
        <f>+IF(AND(ISNUMBER(J146),ISNUMBER(L146)),IF(Stammdaten!$AE$30="2 - Nein",ROUND(L146*0.3,2),ROUND(I146*0.3,2)),"")</f>
        <v/>
      </c>
      <c r="O146" s="306"/>
      <c r="P146" s="281" t="str">
        <f t="shared" si="48"/>
        <v/>
      </c>
      <c r="Q146" s="312" t="str">
        <f t="shared" si="49"/>
        <v/>
      </c>
      <c r="R146" s="282" t="str">
        <f>+IF(Stammdaten!$AE$30="1 - Ja",K146,0)</f>
        <v/>
      </c>
      <c r="S146" s="283"/>
      <c r="T146" s="284" t="str">
        <f t="shared" si="50"/>
        <v/>
      </c>
      <c r="X146" s="193">
        <f t="shared" si="42"/>
        <v>0</v>
      </c>
      <c r="Y146" s="193">
        <f t="shared" si="43"/>
        <v>0</v>
      </c>
      <c r="Z146" s="193">
        <f t="shared" si="44"/>
        <v>0</v>
      </c>
      <c r="AA146" s="193">
        <f t="shared" si="45"/>
        <v>0</v>
      </c>
      <c r="AB146" s="193">
        <f t="shared" si="46"/>
        <v>0</v>
      </c>
      <c r="AC146" s="193"/>
      <c r="AD146" s="193">
        <f t="shared" si="51"/>
        <v>0</v>
      </c>
      <c r="AE146" s="193">
        <f t="shared" si="52"/>
        <v>5</v>
      </c>
      <c r="AF146" s="193">
        <f t="shared" si="53"/>
        <v>0</v>
      </c>
      <c r="AG146" s="193">
        <f t="shared" si="54"/>
        <v>0</v>
      </c>
    </row>
    <row r="147" spans="2:33" x14ac:dyDescent="0.25">
      <c r="B147" s="272"/>
      <c r="C147" s="286" t="str">
        <f t="shared" si="55"/>
        <v/>
      </c>
      <c r="D147" s="274"/>
      <c r="E147" s="288" t="str">
        <f>IF(Stammdaten!$AE$29="2 - Vereinbarte Entgelte",IF(ISNUMBER(D147),IF(YEAR(D147)&lt;Stammdaten!$AE$28,1,IF(YEAR(D147)&gt;Stammdaten!$AE$28,12,MONTH(D147))),""),"")</f>
        <v/>
      </c>
      <c r="F147" s="274"/>
      <c r="G147" s="288" t="str">
        <f>IF(Stammdaten!$AE$29="1 - Vereinnahmte Entgelte",IF(ISNUMBER(F147),IF(YEAR(F147)&lt;Stammdaten!$AE$28,1,IF(YEAR(F147)&gt;Stammdaten!$AE$28,12,MONTH(F147))),""),"")</f>
        <v/>
      </c>
      <c r="H147" s="276"/>
      <c r="I147" s="277"/>
      <c r="J147" s="278"/>
      <c r="K147" s="292" t="str">
        <f t="shared" si="41"/>
        <v/>
      </c>
      <c r="L147" s="293" t="str">
        <f t="shared" si="47"/>
        <v/>
      </c>
      <c r="M147" s="293" t="str">
        <f>+IF(AND(ISNUMBER(I147),ISNUMBER(K147)),IF(Stammdaten!$AE$30="2 - Nein",L147-N147,I147-N147),"")</f>
        <v/>
      </c>
      <c r="N147" s="293" t="str">
        <f>+IF(AND(ISNUMBER(J147),ISNUMBER(L147)),IF(Stammdaten!$AE$30="2 - Nein",ROUND(L147*0.3,2),ROUND(I147*0.3,2)),"")</f>
        <v/>
      </c>
      <c r="O147" s="306"/>
      <c r="P147" s="281" t="str">
        <f t="shared" si="48"/>
        <v/>
      </c>
      <c r="Q147" s="312" t="str">
        <f t="shared" si="49"/>
        <v/>
      </c>
      <c r="R147" s="282" t="str">
        <f>+IF(Stammdaten!$AE$30="1 - Ja",K147,0)</f>
        <v/>
      </c>
      <c r="S147" s="283"/>
      <c r="T147" s="284" t="str">
        <f t="shared" si="50"/>
        <v/>
      </c>
      <c r="X147" s="193">
        <f t="shared" si="42"/>
        <v>0</v>
      </c>
      <c r="Y147" s="193">
        <f t="shared" si="43"/>
        <v>0</v>
      </c>
      <c r="Z147" s="193">
        <f t="shared" si="44"/>
        <v>0</v>
      </c>
      <c r="AA147" s="193">
        <f t="shared" si="45"/>
        <v>0</v>
      </c>
      <c r="AB147" s="193">
        <f t="shared" si="46"/>
        <v>0</v>
      </c>
      <c r="AC147" s="193"/>
      <c r="AD147" s="193">
        <f t="shared" si="51"/>
        <v>0</v>
      </c>
      <c r="AE147" s="193">
        <f t="shared" si="52"/>
        <v>5</v>
      </c>
      <c r="AF147" s="193">
        <f t="shared" si="53"/>
        <v>0</v>
      </c>
      <c r="AG147" s="193">
        <f t="shared" si="54"/>
        <v>0</v>
      </c>
    </row>
    <row r="148" spans="2:33" x14ac:dyDescent="0.25">
      <c r="B148" s="272"/>
      <c r="C148" s="286" t="str">
        <f t="shared" si="55"/>
        <v/>
      </c>
      <c r="D148" s="274"/>
      <c r="E148" s="288" t="str">
        <f>IF(Stammdaten!$AE$29="2 - Vereinbarte Entgelte",IF(ISNUMBER(D148),IF(YEAR(D148)&lt;Stammdaten!$AE$28,1,IF(YEAR(D148)&gt;Stammdaten!$AE$28,12,MONTH(D148))),""),"")</f>
        <v/>
      </c>
      <c r="F148" s="274"/>
      <c r="G148" s="288" t="str">
        <f>IF(Stammdaten!$AE$29="1 - Vereinnahmte Entgelte",IF(ISNUMBER(F148),IF(YEAR(F148)&lt;Stammdaten!$AE$28,1,IF(YEAR(F148)&gt;Stammdaten!$AE$28,12,MONTH(F148))),""),"")</f>
        <v/>
      </c>
      <c r="H148" s="276"/>
      <c r="I148" s="277"/>
      <c r="J148" s="278"/>
      <c r="K148" s="292" t="str">
        <f t="shared" si="41"/>
        <v/>
      </c>
      <c r="L148" s="293" t="str">
        <f t="shared" si="47"/>
        <v/>
      </c>
      <c r="M148" s="293" t="str">
        <f>+IF(AND(ISNUMBER(I148),ISNUMBER(K148)),IF(Stammdaten!$AE$30="2 - Nein",L148-N148,I148-N148),"")</f>
        <v/>
      </c>
      <c r="N148" s="293" t="str">
        <f>+IF(AND(ISNUMBER(J148),ISNUMBER(L148)),IF(Stammdaten!$AE$30="2 - Nein",ROUND(L148*0.3,2),ROUND(I148*0.3,2)),"")</f>
        <v/>
      </c>
      <c r="O148" s="306"/>
      <c r="P148" s="281" t="str">
        <f t="shared" si="48"/>
        <v/>
      </c>
      <c r="Q148" s="312" t="str">
        <f t="shared" si="49"/>
        <v/>
      </c>
      <c r="R148" s="282" t="str">
        <f>+IF(Stammdaten!$AE$30="1 - Ja",K148,0)</f>
        <v/>
      </c>
      <c r="S148" s="283"/>
      <c r="T148" s="284" t="str">
        <f t="shared" si="50"/>
        <v/>
      </c>
      <c r="X148" s="193">
        <f t="shared" si="42"/>
        <v>0</v>
      </c>
      <c r="Y148" s="193">
        <f t="shared" si="43"/>
        <v>0</v>
      </c>
      <c r="Z148" s="193">
        <f t="shared" si="44"/>
        <v>0</v>
      </c>
      <c r="AA148" s="193">
        <f t="shared" si="45"/>
        <v>0</v>
      </c>
      <c r="AB148" s="193">
        <f t="shared" si="46"/>
        <v>0</v>
      </c>
      <c r="AC148" s="193"/>
      <c r="AD148" s="193">
        <f t="shared" si="51"/>
        <v>0</v>
      </c>
      <c r="AE148" s="193">
        <f t="shared" si="52"/>
        <v>5</v>
      </c>
      <c r="AF148" s="193">
        <f t="shared" si="53"/>
        <v>0</v>
      </c>
      <c r="AG148" s="193">
        <f t="shared" si="54"/>
        <v>0</v>
      </c>
    </row>
    <row r="149" spans="2:33" x14ac:dyDescent="0.25">
      <c r="B149" s="272"/>
      <c r="C149" s="286" t="str">
        <f t="shared" si="55"/>
        <v/>
      </c>
      <c r="D149" s="274"/>
      <c r="E149" s="288" t="str">
        <f>IF(Stammdaten!$AE$29="2 - Vereinbarte Entgelte",IF(ISNUMBER(D149),IF(YEAR(D149)&lt;Stammdaten!$AE$28,1,IF(YEAR(D149)&gt;Stammdaten!$AE$28,12,MONTH(D149))),""),"")</f>
        <v/>
      </c>
      <c r="F149" s="274"/>
      <c r="G149" s="288" t="str">
        <f>IF(Stammdaten!$AE$29="1 - Vereinnahmte Entgelte",IF(ISNUMBER(F149),IF(YEAR(F149)&lt;Stammdaten!$AE$28,1,IF(YEAR(F149)&gt;Stammdaten!$AE$28,12,MONTH(F149))),""),"")</f>
        <v/>
      </c>
      <c r="H149" s="276"/>
      <c r="I149" s="277"/>
      <c r="J149" s="278"/>
      <c r="K149" s="292" t="str">
        <f t="shared" si="41"/>
        <v/>
      </c>
      <c r="L149" s="293" t="str">
        <f t="shared" si="47"/>
        <v/>
      </c>
      <c r="M149" s="293" t="str">
        <f>+IF(AND(ISNUMBER(I149),ISNUMBER(K149)),IF(Stammdaten!$AE$30="2 - Nein",L149-N149,I149-N149),"")</f>
        <v/>
      </c>
      <c r="N149" s="293" t="str">
        <f>+IF(AND(ISNUMBER(J149),ISNUMBER(L149)),IF(Stammdaten!$AE$30="2 - Nein",ROUND(L149*0.3,2),ROUND(I149*0.3,2)),"")</f>
        <v/>
      </c>
      <c r="O149" s="306"/>
      <c r="P149" s="281" t="str">
        <f t="shared" si="48"/>
        <v/>
      </c>
      <c r="Q149" s="312" t="str">
        <f t="shared" si="49"/>
        <v/>
      </c>
      <c r="R149" s="282" t="str">
        <f>+IF(Stammdaten!$AE$30="1 - Ja",K149,0)</f>
        <v/>
      </c>
      <c r="S149" s="283"/>
      <c r="T149" s="284" t="str">
        <f t="shared" si="50"/>
        <v/>
      </c>
      <c r="X149" s="193">
        <f t="shared" si="42"/>
        <v>0</v>
      </c>
      <c r="Y149" s="193">
        <f t="shared" si="43"/>
        <v>0</v>
      </c>
      <c r="Z149" s="193">
        <f t="shared" si="44"/>
        <v>0</v>
      </c>
      <c r="AA149" s="193">
        <f t="shared" si="45"/>
        <v>0</v>
      </c>
      <c r="AB149" s="193">
        <f t="shared" si="46"/>
        <v>0</v>
      </c>
      <c r="AC149" s="193"/>
      <c r="AD149" s="193">
        <f t="shared" si="51"/>
        <v>0</v>
      </c>
      <c r="AE149" s="193">
        <f t="shared" si="52"/>
        <v>5</v>
      </c>
      <c r="AF149" s="193">
        <f t="shared" si="53"/>
        <v>0</v>
      </c>
      <c r="AG149" s="193">
        <f t="shared" si="54"/>
        <v>0</v>
      </c>
    </row>
    <row r="150" spans="2:33" x14ac:dyDescent="0.25">
      <c r="B150" s="272"/>
      <c r="C150" s="286" t="str">
        <f t="shared" si="55"/>
        <v/>
      </c>
      <c r="D150" s="274"/>
      <c r="E150" s="288" t="str">
        <f>IF(Stammdaten!$AE$29="2 - Vereinbarte Entgelte",IF(ISNUMBER(D150),IF(YEAR(D150)&lt;Stammdaten!$AE$28,1,IF(YEAR(D150)&gt;Stammdaten!$AE$28,12,MONTH(D150))),""),"")</f>
        <v/>
      </c>
      <c r="F150" s="274"/>
      <c r="G150" s="288" t="str">
        <f>IF(Stammdaten!$AE$29="1 - Vereinnahmte Entgelte",IF(ISNUMBER(F150),IF(YEAR(F150)&lt;Stammdaten!$AE$28,1,IF(YEAR(F150)&gt;Stammdaten!$AE$28,12,MONTH(F150))),""),"")</f>
        <v/>
      </c>
      <c r="H150" s="276"/>
      <c r="I150" s="277"/>
      <c r="J150" s="278"/>
      <c r="K150" s="292" t="str">
        <f t="shared" si="41"/>
        <v/>
      </c>
      <c r="L150" s="293" t="str">
        <f t="shared" si="47"/>
        <v/>
      </c>
      <c r="M150" s="293" t="str">
        <f>+IF(AND(ISNUMBER(I150),ISNUMBER(K150)),IF(Stammdaten!$AE$30="2 - Nein",L150-N150,I150-N150),"")</f>
        <v/>
      </c>
      <c r="N150" s="293" t="str">
        <f>+IF(AND(ISNUMBER(J150),ISNUMBER(L150)),IF(Stammdaten!$AE$30="2 - Nein",ROUND(L150*0.3,2),ROUND(I150*0.3,2)),"")</f>
        <v/>
      </c>
      <c r="O150" s="306"/>
      <c r="P150" s="281" t="str">
        <f t="shared" si="48"/>
        <v/>
      </c>
      <c r="Q150" s="312" t="str">
        <f t="shared" si="49"/>
        <v/>
      </c>
      <c r="R150" s="282" t="str">
        <f>+IF(Stammdaten!$AE$30="1 - Ja",K150,0)</f>
        <v/>
      </c>
      <c r="S150" s="283"/>
      <c r="T150" s="284" t="str">
        <f t="shared" si="50"/>
        <v/>
      </c>
      <c r="X150" s="193">
        <f t="shared" si="42"/>
        <v>0</v>
      </c>
      <c r="Y150" s="193">
        <f t="shared" si="43"/>
        <v>0</v>
      </c>
      <c r="Z150" s="193">
        <f t="shared" si="44"/>
        <v>0</v>
      </c>
      <c r="AA150" s="193">
        <f t="shared" si="45"/>
        <v>0</v>
      </c>
      <c r="AB150" s="193">
        <f t="shared" si="46"/>
        <v>0</v>
      </c>
      <c r="AC150" s="193"/>
      <c r="AD150" s="193">
        <f t="shared" si="51"/>
        <v>0</v>
      </c>
      <c r="AE150" s="193">
        <f t="shared" si="52"/>
        <v>5</v>
      </c>
      <c r="AF150" s="193">
        <f t="shared" si="53"/>
        <v>0</v>
      </c>
      <c r="AG150" s="193">
        <f t="shared" si="54"/>
        <v>0</v>
      </c>
    </row>
    <row r="151" spans="2:33" x14ac:dyDescent="0.25">
      <c r="B151" s="272"/>
      <c r="C151" s="286" t="str">
        <f t="shared" si="55"/>
        <v/>
      </c>
      <c r="D151" s="274"/>
      <c r="E151" s="288" t="str">
        <f>IF(Stammdaten!$AE$29="2 - Vereinbarte Entgelte",IF(ISNUMBER(D151),IF(YEAR(D151)&lt;Stammdaten!$AE$28,1,IF(YEAR(D151)&gt;Stammdaten!$AE$28,12,MONTH(D151))),""),"")</f>
        <v/>
      </c>
      <c r="F151" s="274"/>
      <c r="G151" s="288" t="str">
        <f>IF(Stammdaten!$AE$29="1 - Vereinnahmte Entgelte",IF(ISNUMBER(F151),IF(YEAR(F151)&lt;Stammdaten!$AE$28,1,IF(YEAR(F151)&gt;Stammdaten!$AE$28,12,MONTH(F151))),""),"")</f>
        <v/>
      </c>
      <c r="H151" s="276"/>
      <c r="I151" s="277"/>
      <c r="J151" s="278"/>
      <c r="K151" s="292" t="str">
        <f t="shared" si="41"/>
        <v/>
      </c>
      <c r="L151" s="293" t="str">
        <f t="shared" si="47"/>
        <v/>
      </c>
      <c r="M151" s="293" t="str">
        <f>+IF(AND(ISNUMBER(I151),ISNUMBER(K151)),IF(Stammdaten!$AE$30="2 - Nein",L151-N151,I151-N151),"")</f>
        <v/>
      </c>
      <c r="N151" s="293" t="str">
        <f>+IF(AND(ISNUMBER(J151),ISNUMBER(L151)),IF(Stammdaten!$AE$30="2 - Nein",ROUND(L151*0.3,2),ROUND(I151*0.3,2)),"")</f>
        <v/>
      </c>
      <c r="O151" s="306"/>
      <c r="P151" s="281" t="str">
        <f t="shared" si="48"/>
        <v/>
      </c>
      <c r="Q151" s="312" t="str">
        <f t="shared" si="49"/>
        <v/>
      </c>
      <c r="R151" s="282" t="str">
        <f>+IF(Stammdaten!$AE$30="1 - Ja",K151,0)</f>
        <v/>
      </c>
      <c r="S151" s="283"/>
      <c r="T151" s="284" t="str">
        <f t="shared" si="50"/>
        <v/>
      </c>
      <c r="X151" s="193">
        <f t="shared" si="42"/>
        <v>0</v>
      </c>
      <c r="Y151" s="193">
        <f t="shared" si="43"/>
        <v>0</v>
      </c>
      <c r="Z151" s="193">
        <f t="shared" si="44"/>
        <v>0</v>
      </c>
      <c r="AA151" s="193">
        <f t="shared" si="45"/>
        <v>0</v>
      </c>
      <c r="AB151" s="193">
        <f t="shared" si="46"/>
        <v>0</v>
      </c>
      <c r="AC151" s="193"/>
      <c r="AD151" s="193">
        <f t="shared" si="51"/>
        <v>0</v>
      </c>
      <c r="AE151" s="193">
        <f t="shared" si="52"/>
        <v>5</v>
      </c>
      <c r="AF151" s="193">
        <f t="shared" si="53"/>
        <v>0</v>
      </c>
      <c r="AG151" s="193">
        <f t="shared" si="54"/>
        <v>0</v>
      </c>
    </row>
    <row r="152" spans="2:33" x14ac:dyDescent="0.25">
      <c r="B152" s="272"/>
      <c r="C152" s="286" t="str">
        <f t="shared" si="55"/>
        <v/>
      </c>
      <c r="D152" s="274"/>
      <c r="E152" s="288" t="str">
        <f>IF(Stammdaten!$AE$29="2 - Vereinbarte Entgelte",IF(ISNUMBER(D152),IF(YEAR(D152)&lt;Stammdaten!$AE$28,1,IF(YEAR(D152)&gt;Stammdaten!$AE$28,12,MONTH(D152))),""),"")</f>
        <v/>
      </c>
      <c r="F152" s="274"/>
      <c r="G152" s="288" t="str">
        <f>IF(Stammdaten!$AE$29="1 - Vereinnahmte Entgelte",IF(ISNUMBER(F152),IF(YEAR(F152)&lt;Stammdaten!$AE$28,1,IF(YEAR(F152)&gt;Stammdaten!$AE$28,12,MONTH(F152))),""),"")</f>
        <v/>
      </c>
      <c r="H152" s="276"/>
      <c r="I152" s="277"/>
      <c r="J152" s="278"/>
      <c r="K152" s="292" t="str">
        <f t="shared" si="41"/>
        <v/>
      </c>
      <c r="L152" s="293" t="str">
        <f t="shared" si="47"/>
        <v/>
      </c>
      <c r="M152" s="293" t="str">
        <f>+IF(AND(ISNUMBER(I152),ISNUMBER(K152)),IF(Stammdaten!$AE$30="2 - Nein",L152-N152,I152-N152),"")</f>
        <v/>
      </c>
      <c r="N152" s="293" t="str">
        <f>+IF(AND(ISNUMBER(J152),ISNUMBER(L152)),IF(Stammdaten!$AE$30="2 - Nein",ROUND(L152*0.3,2),ROUND(I152*0.3,2)),"")</f>
        <v/>
      </c>
      <c r="O152" s="306"/>
      <c r="P152" s="281" t="str">
        <f t="shared" si="48"/>
        <v/>
      </c>
      <c r="Q152" s="312" t="str">
        <f t="shared" si="49"/>
        <v/>
      </c>
      <c r="R152" s="282" t="str">
        <f>+IF(Stammdaten!$AE$30="1 - Ja",K152,0)</f>
        <v/>
      </c>
      <c r="S152" s="283"/>
      <c r="T152" s="284" t="str">
        <f t="shared" si="50"/>
        <v/>
      </c>
      <c r="X152" s="193">
        <f t="shared" si="42"/>
        <v>0</v>
      </c>
      <c r="Y152" s="193">
        <f t="shared" si="43"/>
        <v>0</v>
      </c>
      <c r="Z152" s="193">
        <f t="shared" si="44"/>
        <v>0</v>
      </c>
      <c r="AA152" s="193">
        <f t="shared" si="45"/>
        <v>0</v>
      </c>
      <c r="AB152" s="193">
        <f t="shared" si="46"/>
        <v>0</v>
      </c>
      <c r="AC152" s="193"/>
      <c r="AD152" s="193">
        <f t="shared" si="51"/>
        <v>0</v>
      </c>
      <c r="AE152" s="193">
        <f t="shared" si="52"/>
        <v>5</v>
      </c>
      <c r="AF152" s="193">
        <f t="shared" si="53"/>
        <v>0</v>
      </c>
      <c r="AG152" s="193">
        <f t="shared" si="54"/>
        <v>0</v>
      </c>
    </row>
    <row r="153" spans="2:33" x14ac:dyDescent="0.25">
      <c r="B153" s="272"/>
      <c r="C153" s="286" t="str">
        <f t="shared" si="55"/>
        <v/>
      </c>
      <c r="D153" s="274"/>
      <c r="E153" s="288" t="str">
        <f>IF(Stammdaten!$AE$29="2 - Vereinbarte Entgelte",IF(ISNUMBER(D153),IF(YEAR(D153)&lt;Stammdaten!$AE$28,1,IF(YEAR(D153)&gt;Stammdaten!$AE$28,12,MONTH(D153))),""),"")</f>
        <v/>
      </c>
      <c r="F153" s="274"/>
      <c r="G153" s="288" t="str">
        <f>IF(Stammdaten!$AE$29="1 - Vereinnahmte Entgelte",IF(ISNUMBER(F153),IF(YEAR(F153)&lt;Stammdaten!$AE$28,1,IF(YEAR(F153)&gt;Stammdaten!$AE$28,12,MONTH(F153))),""),"")</f>
        <v/>
      </c>
      <c r="H153" s="276"/>
      <c r="I153" s="277"/>
      <c r="J153" s="278"/>
      <c r="K153" s="292" t="str">
        <f t="shared" si="41"/>
        <v/>
      </c>
      <c r="L153" s="293" t="str">
        <f t="shared" si="47"/>
        <v/>
      </c>
      <c r="M153" s="293" t="str">
        <f>+IF(AND(ISNUMBER(I153),ISNUMBER(K153)),IF(Stammdaten!$AE$30="2 - Nein",L153-N153,I153-N153),"")</f>
        <v/>
      </c>
      <c r="N153" s="293" t="str">
        <f>+IF(AND(ISNUMBER(J153),ISNUMBER(L153)),IF(Stammdaten!$AE$30="2 - Nein",ROUND(L153*0.3,2),ROUND(I153*0.3,2)),"")</f>
        <v/>
      </c>
      <c r="O153" s="306"/>
      <c r="P153" s="281" t="str">
        <f t="shared" si="48"/>
        <v/>
      </c>
      <c r="Q153" s="312" t="str">
        <f t="shared" si="49"/>
        <v/>
      </c>
      <c r="R153" s="282" t="str">
        <f>+IF(Stammdaten!$AE$30="1 - Ja",K153,0)</f>
        <v/>
      </c>
      <c r="S153" s="283"/>
      <c r="T153" s="284" t="str">
        <f t="shared" si="50"/>
        <v/>
      </c>
      <c r="X153" s="193">
        <f t="shared" si="42"/>
        <v>0</v>
      </c>
      <c r="Y153" s="193">
        <f t="shared" si="43"/>
        <v>0</v>
      </c>
      <c r="Z153" s="193">
        <f t="shared" si="44"/>
        <v>0</v>
      </c>
      <c r="AA153" s="193">
        <f t="shared" si="45"/>
        <v>0</v>
      </c>
      <c r="AB153" s="193">
        <f t="shared" si="46"/>
        <v>0</v>
      </c>
      <c r="AC153" s="193"/>
      <c r="AD153" s="193">
        <f t="shared" si="51"/>
        <v>0</v>
      </c>
      <c r="AE153" s="193">
        <f t="shared" si="52"/>
        <v>5</v>
      </c>
      <c r="AF153" s="193">
        <f t="shared" si="53"/>
        <v>0</v>
      </c>
      <c r="AG153" s="193">
        <f t="shared" si="54"/>
        <v>0</v>
      </c>
    </row>
    <row r="154" spans="2:33" x14ac:dyDescent="0.25">
      <c r="B154" s="272"/>
      <c r="C154" s="286" t="str">
        <f t="shared" si="55"/>
        <v/>
      </c>
      <c r="D154" s="274"/>
      <c r="E154" s="288" t="str">
        <f>IF(Stammdaten!$AE$29="2 - Vereinbarte Entgelte",IF(ISNUMBER(D154),IF(YEAR(D154)&lt;Stammdaten!$AE$28,1,IF(YEAR(D154)&gt;Stammdaten!$AE$28,12,MONTH(D154))),""),"")</f>
        <v/>
      </c>
      <c r="F154" s="274"/>
      <c r="G154" s="288" t="str">
        <f>IF(Stammdaten!$AE$29="1 - Vereinnahmte Entgelte",IF(ISNUMBER(F154),IF(YEAR(F154)&lt;Stammdaten!$AE$28,1,IF(YEAR(F154)&gt;Stammdaten!$AE$28,12,MONTH(F154))),""),"")</f>
        <v/>
      </c>
      <c r="H154" s="276"/>
      <c r="I154" s="277"/>
      <c r="J154" s="278"/>
      <c r="K154" s="292" t="str">
        <f t="shared" si="41"/>
        <v/>
      </c>
      <c r="L154" s="293" t="str">
        <f t="shared" si="47"/>
        <v/>
      </c>
      <c r="M154" s="293" t="str">
        <f>+IF(AND(ISNUMBER(I154),ISNUMBER(K154)),IF(Stammdaten!$AE$30="2 - Nein",L154-N154,I154-N154),"")</f>
        <v/>
      </c>
      <c r="N154" s="293" t="str">
        <f>+IF(AND(ISNUMBER(J154),ISNUMBER(L154)),IF(Stammdaten!$AE$30="2 - Nein",ROUND(L154*0.3,2),ROUND(I154*0.3,2)),"")</f>
        <v/>
      </c>
      <c r="O154" s="306"/>
      <c r="P154" s="281" t="str">
        <f t="shared" si="48"/>
        <v/>
      </c>
      <c r="Q154" s="312" t="str">
        <f t="shared" si="49"/>
        <v/>
      </c>
      <c r="R154" s="282" t="str">
        <f>+IF(Stammdaten!$AE$30="1 - Ja",K154,0)</f>
        <v/>
      </c>
      <c r="S154" s="283"/>
      <c r="T154" s="284" t="str">
        <f t="shared" si="50"/>
        <v/>
      </c>
      <c r="X154" s="193">
        <f t="shared" si="42"/>
        <v>0</v>
      </c>
      <c r="Y154" s="193">
        <f t="shared" si="43"/>
        <v>0</v>
      </c>
      <c r="Z154" s="193">
        <f t="shared" si="44"/>
        <v>0</v>
      </c>
      <c r="AA154" s="193">
        <f t="shared" si="45"/>
        <v>0</v>
      </c>
      <c r="AB154" s="193">
        <f t="shared" si="46"/>
        <v>0</v>
      </c>
      <c r="AC154" s="193"/>
      <c r="AD154" s="193">
        <f t="shared" si="51"/>
        <v>0</v>
      </c>
      <c r="AE154" s="193">
        <f t="shared" si="52"/>
        <v>5</v>
      </c>
      <c r="AF154" s="193">
        <f t="shared" si="53"/>
        <v>0</v>
      </c>
      <c r="AG154" s="193">
        <f t="shared" si="54"/>
        <v>0</v>
      </c>
    </row>
    <row r="155" spans="2:33" x14ac:dyDescent="0.25">
      <c r="B155" s="272"/>
      <c r="C155" s="286" t="str">
        <f t="shared" si="55"/>
        <v/>
      </c>
      <c r="D155" s="274"/>
      <c r="E155" s="288" t="str">
        <f>IF(Stammdaten!$AE$29="2 - Vereinbarte Entgelte",IF(ISNUMBER(D155),IF(YEAR(D155)&lt;Stammdaten!$AE$28,1,IF(YEAR(D155)&gt;Stammdaten!$AE$28,12,MONTH(D155))),""),"")</f>
        <v/>
      </c>
      <c r="F155" s="274"/>
      <c r="G155" s="288" t="str">
        <f>IF(Stammdaten!$AE$29="1 - Vereinnahmte Entgelte",IF(ISNUMBER(F155),IF(YEAR(F155)&lt;Stammdaten!$AE$28,1,IF(YEAR(F155)&gt;Stammdaten!$AE$28,12,MONTH(F155))),""),"")</f>
        <v/>
      </c>
      <c r="H155" s="276"/>
      <c r="I155" s="277"/>
      <c r="J155" s="278"/>
      <c r="K155" s="292" t="str">
        <f t="shared" si="41"/>
        <v/>
      </c>
      <c r="L155" s="293" t="str">
        <f t="shared" si="47"/>
        <v/>
      </c>
      <c r="M155" s="293" t="str">
        <f>+IF(AND(ISNUMBER(I155),ISNUMBER(K155)),IF(Stammdaten!$AE$30="2 - Nein",L155-N155,I155-N155),"")</f>
        <v/>
      </c>
      <c r="N155" s="293" t="str">
        <f>+IF(AND(ISNUMBER(J155),ISNUMBER(L155)),IF(Stammdaten!$AE$30="2 - Nein",ROUND(L155*0.3,2),ROUND(I155*0.3,2)),"")</f>
        <v/>
      </c>
      <c r="O155" s="306"/>
      <c r="P155" s="281" t="str">
        <f t="shared" si="48"/>
        <v/>
      </c>
      <c r="Q155" s="312" t="str">
        <f t="shared" si="49"/>
        <v/>
      </c>
      <c r="R155" s="282" t="str">
        <f>+IF(Stammdaten!$AE$30="1 - Ja",K155,0)</f>
        <v/>
      </c>
      <c r="S155" s="283"/>
      <c r="T155" s="284" t="str">
        <f t="shared" si="50"/>
        <v/>
      </c>
      <c r="X155" s="193">
        <f t="shared" si="42"/>
        <v>0</v>
      </c>
      <c r="Y155" s="193">
        <f t="shared" si="43"/>
        <v>0</v>
      </c>
      <c r="Z155" s="193">
        <f t="shared" si="44"/>
        <v>0</v>
      </c>
      <c r="AA155" s="193">
        <f t="shared" si="45"/>
        <v>0</v>
      </c>
      <c r="AB155" s="193">
        <f t="shared" si="46"/>
        <v>0</v>
      </c>
      <c r="AC155" s="193"/>
      <c r="AD155" s="193">
        <f t="shared" si="51"/>
        <v>0</v>
      </c>
      <c r="AE155" s="193">
        <f t="shared" si="52"/>
        <v>5</v>
      </c>
      <c r="AF155" s="193">
        <f t="shared" si="53"/>
        <v>0</v>
      </c>
      <c r="AG155" s="193">
        <f t="shared" si="54"/>
        <v>0</v>
      </c>
    </row>
    <row r="156" spans="2:33" x14ac:dyDescent="0.25">
      <c r="B156" s="272"/>
      <c r="C156" s="286" t="str">
        <f t="shared" si="55"/>
        <v/>
      </c>
      <c r="D156" s="274"/>
      <c r="E156" s="288" t="str">
        <f>IF(Stammdaten!$AE$29="2 - Vereinbarte Entgelte",IF(ISNUMBER(D156),IF(YEAR(D156)&lt;Stammdaten!$AE$28,1,IF(YEAR(D156)&gt;Stammdaten!$AE$28,12,MONTH(D156))),""),"")</f>
        <v/>
      </c>
      <c r="F156" s="274"/>
      <c r="G156" s="288" t="str">
        <f>IF(Stammdaten!$AE$29="1 - Vereinnahmte Entgelte",IF(ISNUMBER(F156),IF(YEAR(F156)&lt;Stammdaten!$AE$28,1,IF(YEAR(F156)&gt;Stammdaten!$AE$28,12,MONTH(F156))),""),"")</f>
        <v/>
      </c>
      <c r="H156" s="276"/>
      <c r="I156" s="277"/>
      <c r="J156" s="278"/>
      <c r="K156" s="292" t="str">
        <f t="shared" si="41"/>
        <v/>
      </c>
      <c r="L156" s="293" t="str">
        <f t="shared" si="47"/>
        <v/>
      </c>
      <c r="M156" s="293" t="str">
        <f>+IF(AND(ISNUMBER(I156),ISNUMBER(K156)),IF(Stammdaten!$AE$30="2 - Nein",L156-N156,I156-N156),"")</f>
        <v/>
      </c>
      <c r="N156" s="293" t="str">
        <f>+IF(AND(ISNUMBER(J156),ISNUMBER(L156)),IF(Stammdaten!$AE$30="2 - Nein",ROUND(L156*0.3,2),ROUND(I156*0.3,2)),"")</f>
        <v/>
      </c>
      <c r="O156" s="306"/>
      <c r="P156" s="281" t="str">
        <f t="shared" si="48"/>
        <v/>
      </c>
      <c r="Q156" s="312" t="str">
        <f t="shared" si="49"/>
        <v/>
      </c>
      <c r="R156" s="282" t="str">
        <f>+IF(Stammdaten!$AE$30="1 - Ja",K156,0)</f>
        <v/>
      </c>
      <c r="S156" s="283"/>
      <c r="T156" s="284" t="str">
        <f t="shared" si="50"/>
        <v/>
      </c>
      <c r="X156" s="193">
        <f t="shared" si="42"/>
        <v>0</v>
      </c>
      <c r="Y156" s="193">
        <f t="shared" si="43"/>
        <v>0</v>
      </c>
      <c r="Z156" s="193">
        <f t="shared" si="44"/>
        <v>0</v>
      </c>
      <c r="AA156" s="193">
        <f t="shared" si="45"/>
        <v>0</v>
      </c>
      <c r="AB156" s="193">
        <f t="shared" si="46"/>
        <v>0</v>
      </c>
      <c r="AC156" s="193"/>
      <c r="AD156" s="193">
        <f t="shared" si="51"/>
        <v>0</v>
      </c>
      <c r="AE156" s="193">
        <f t="shared" si="52"/>
        <v>5</v>
      </c>
      <c r="AF156" s="193">
        <f t="shared" si="53"/>
        <v>0</v>
      </c>
      <c r="AG156" s="193">
        <f t="shared" si="54"/>
        <v>0</v>
      </c>
    </row>
    <row r="157" spans="2:33" x14ac:dyDescent="0.25">
      <c r="B157" s="272"/>
      <c r="C157" s="286" t="str">
        <f t="shared" si="55"/>
        <v/>
      </c>
      <c r="D157" s="274"/>
      <c r="E157" s="288" t="str">
        <f>IF(Stammdaten!$AE$29="2 - Vereinbarte Entgelte",IF(ISNUMBER(D157),IF(YEAR(D157)&lt;Stammdaten!$AE$28,1,IF(YEAR(D157)&gt;Stammdaten!$AE$28,12,MONTH(D157))),""),"")</f>
        <v/>
      </c>
      <c r="F157" s="274"/>
      <c r="G157" s="288" t="str">
        <f>IF(Stammdaten!$AE$29="1 - Vereinnahmte Entgelte",IF(ISNUMBER(F157),IF(YEAR(F157)&lt;Stammdaten!$AE$28,1,IF(YEAR(F157)&gt;Stammdaten!$AE$28,12,MONTH(F157))),""),"")</f>
        <v/>
      </c>
      <c r="H157" s="276"/>
      <c r="I157" s="277"/>
      <c r="J157" s="278"/>
      <c r="K157" s="292" t="str">
        <f t="shared" si="41"/>
        <v/>
      </c>
      <c r="L157" s="293" t="str">
        <f t="shared" si="47"/>
        <v/>
      </c>
      <c r="M157" s="293" t="str">
        <f>+IF(AND(ISNUMBER(I157),ISNUMBER(K157)),IF(Stammdaten!$AE$30="2 - Nein",L157-N157,I157-N157),"")</f>
        <v/>
      </c>
      <c r="N157" s="293" t="str">
        <f>+IF(AND(ISNUMBER(J157),ISNUMBER(L157)),IF(Stammdaten!$AE$30="2 - Nein",ROUND(L157*0.3,2),ROUND(I157*0.3,2)),"")</f>
        <v/>
      </c>
      <c r="O157" s="306"/>
      <c r="P157" s="281" t="str">
        <f t="shared" si="48"/>
        <v/>
      </c>
      <c r="Q157" s="312" t="str">
        <f t="shared" si="49"/>
        <v/>
      </c>
      <c r="R157" s="282" t="str">
        <f>+IF(Stammdaten!$AE$30="1 - Ja",K157,0)</f>
        <v/>
      </c>
      <c r="S157" s="283"/>
      <c r="T157" s="284" t="str">
        <f t="shared" si="50"/>
        <v/>
      </c>
      <c r="X157" s="193">
        <f t="shared" si="42"/>
        <v>0</v>
      </c>
      <c r="Y157" s="193">
        <f t="shared" si="43"/>
        <v>0</v>
      </c>
      <c r="Z157" s="193">
        <f t="shared" si="44"/>
        <v>0</v>
      </c>
      <c r="AA157" s="193">
        <f t="shared" si="45"/>
        <v>0</v>
      </c>
      <c r="AB157" s="193">
        <f t="shared" si="46"/>
        <v>0</v>
      </c>
      <c r="AC157" s="193"/>
      <c r="AD157" s="193">
        <f t="shared" si="51"/>
        <v>0</v>
      </c>
      <c r="AE157" s="193">
        <f t="shared" si="52"/>
        <v>5</v>
      </c>
      <c r="AF157" s="193">
        <f t="shared" si="53"/>
        <v>0</v>
      </c>
      <c r="AG157" s="193">
        <f t="shared" si="54"/>
        <v>0</v>
      </c>
    </row>
    <row r="158" spans="2:33" x14ac:dyDescent="0.25">
      <c r="B158" s="272"/>
      <c r="C158" s="286" t="str">
        <f t="shared" si="55"/>
        <v/>
      </c>
      <c r="D158" s="274"/>
      <c r="E158" s="288" t="str">
        <f>IF(Stammdaten!$AE$29="2 - Vereinbarte Entgelte",IF(ISNUMBER(D158),IF(YEAR(D158)&lt;Stammdaten!$AE$28,1,IF(YEAR(D158)&gt;Stammdaten!$AE$28,12,MONTH(D158))),""),"")</f>
        <v/>
      </c>
      <c r="F158" s="274"/>
      <c r="G158" s="288" t="str">
        <f>IF(Stammdaten!$AE$29="1 - Vereinnahmte Entgelte",IF(ISNUMBER(F158),IF(YEAR(F158)&lt;Stammdaten!$AE$28,1,IF(YEAR(F158)&gt;Stammdaten!$AE$28,12,MONTH(F158))),""),"")</f>
        <v/>
      </c>
      <c r="H158" s="276"/>
      <c r="I158" s="277"/>
      <c r="J158" s="278"/>
      <c r="K158" s="292" t="str">
        <f t="shared" si="41"/>
        <v/>
      </c>
      <c r="L158" s="293" t="str">
        <f t="shared" si="47"/>
        <v/>
      </c>
      <c r="M158" s="293" t="str">
        <f>+IF(AND(ISNUMBER(I158),ISNUMBER(K158)),IF(Stammdaten!$AE$30="2 - Nein",L158-N158,I158-N158),"")</f>
        <v/>
      </c>
      <c r="N158" s="293" t="str">
        <f>+IF(AND(ISNUMBER(J158),ISNUMBER(L158)),IF(Stammdaten!$AE$30="2 - Nein",ROUND(L158*0.3,2),ROUND(I158*0.3,2)),"")</f>
        <v/>
      </c>
      <c r="O158" s="306"/>
      <c r="P158" s="281" t="str">
        <f t="shared" si="48"/>
        <v/>
      </c>
      <c r="Q158" s="312" t="str">
        <f t="shared" si="49"/>
        <v/>
      </c>
      <c r="R158" s="282" t="str">
        <f>+IF(Stammdaten!$AE$30="1 - Ja",K158,0)</f>
        <v/>
      </c>
      <c r="S158" s="283"/>
      <c r="T158" s="284" t="str">
        <f t="shared" si="50"/>
        <v/>
      </c>
      <c r="X158" s="193">
        <f t="shared" si="42"/>
        <v>0</v>
      </c>
      <c r="Y158" s="193">
        <f t="shared" si="43"/>
        <v>0</v>
      </c>
      <c r="Z158" s="193">
        <f t="shared" si="44"/>
        <v>0</v>
      </c>
      <c r="AA158" s="193">
        <f t="shared" si="45"/>
        <v>0</v>
      </c>
      <c r="AB158" s="193">
        <f t="shared" si="46"/>
        <v>0</v>
      </c>
      <c r="AC158" s="193"/>
      <c r="AD158" s="193">
        <f t="shared" si="51"/>
        <v>0</v>
      </c>
      <c r="AE158" s="193">
        <f t="shared" si="52"/>
        <v>5</v>
      </c>
      <c r="AF158" s="193">
        <f t="shared" si="53"/>
        <v>0</v>
      </c>
      <c r="AG158" s="193">
        <f t="shared" si="54"/>
        <v>0</v>
      </c>
    </row>
    <row r="159" spans="2:33" x14ac:dyDescent="0.25">
      <c r="B159" s="272"/>
      <c r="C159" s="286" t="str">
        <f t="shared" si="55"/>
        <v/>
      </c>
      <c r="D159" s="274"/>
      <c r="E159" s="288" t="str">
        <f>IF(Stammdaten!$AE$29="2 - Vereinbarte Entgelte",IF(ISNUMBER(D159),IF(YEAR(D159)&lt;Stammdaten!$AE$28,1,IF(YEAR(D159)&gt;Stammdaten!$AE$28,12,MONTH(D159))),""),"")</f>
        <v/>
      </c>
      <c r="F159" s="274"/>
      <c r="G159" s="288" t="str">
        <f>IF(Stammdaten!$AE$29="1 - Vereinnahmte Entgelte",IF(ISNUMBER(F159),IF(YEAR(F159)&lt;Stammdaten!$AE$28,1,IF(YEAR(F159)&gt;Stammdaten!$AE$28,12,MONTH(F159))),""),"")</f>
        <v/>
      </c>
      <c r="H159" s="276"/>
      <c r="I159" s="277"/>
      <c r="J159" s="278"/>
      <c r="K159" s="292" t="str">
        <f t="shared" si="41"/>
        <v/>
      </c>
      <c r="L159" s="293" t="str">
        <f t="shared" si="47"/>
        <v/>
      </c>
      <c r="M159" s="293" t="str">
        <f>+IF(AND(ISNUMBER(I159),ISNUMBER(K159)),IF(Stammdaten!$AE$30="2 - Nein",L159-N159,I159-N159),"")</f>
        <v/>
      </c>
      <c r="N159" s="293" t="str">
        <f>+IF(AND(ISNUMBER(J159),ISNUMBER(L159)),IF(Stammdaten!$AE$30="2 - Nein",ROUND(L159*0.3,2),ROUND(I159*0.3,2)),"")</f>
        <v/>
      </c>
      <c r="O159" s="306"/>
      <c r="P159" s="281" t="str">
        <f t="shared" si="48"/>
        <v/>
      </c>
      <c r="Q159" s="312" t="str">
        <f t="shared" si="49"/>
        <v/>
      </c>
      <c r="R159" s="282" t="str">
        <f>+IF(Stammdaten!$AE$30="1 - Ja",K159,0)</f>
        <v/>
      </c>
      <c r="S159" s="283"/>
      <c r="T159" s="284" t="str">
        <f t="shared" si="50"/>
        <v/>
      </c>
      <c r="X159" s="193">
        <f t="shared" si="42"/>
        <v>0</v>
      </c>
      <c r="Y159" s="193">
        <f t="shared" si="43"/>
        <v>0</v>
      </c>
      <c r="Z159" s="193">
        <f t="shared" si="44"/>
        <v>0</v>
      </c>
      <c r="AA159" s="193">
        <f t="shared" si="45"/>
        <v>0</v>
      </c>
      <c r="AB159" s="193">
        <f t="shared" si="46"/>
        <v>0</v>
      </c>
      <c r="AC159" s="193"/>
      <c r="AD159" s="193">
        <f t="shared" si="51"/>
        <v>0</v>
      </c>
      <c r="AE159" s="193">
        <f t="shared" si="52"/>
        <v>5</v>
      </c>
      <c r="AF159" s="193">
        <f t="shared" si="53"/>
        <v>0</v>
      </c>
      <c r="AG159" s="193">
        <f t="shared" si="54"/>
        <v>0</v>
      </c>
    </row>
    <row r="160" spans="2:33" x14ac:dyDescent="0.25">
      <c r="B160" s="272"/>
      <c r="C160" s="286" t="str">
        <f t="shared" si="55"/>
        <v/>
      </c>
      <c r="D160" s="274"/>
      <c r="E160" s="288" t="str">
        <f>IF(Stammdaten!$AE$29="2 - Vereinbarte Entgelte",IF(ISNUMBER(D160),IF(YEAR(D160)&lt;Stammdaten!$AE$28,1,IF(YEAR(D160)&gt;Stammdaten!$AE$28,12,MONTH(D160))),""),"")</f>
        <v/>
      </c>
      <c r="F160" s="274"/>
      <c r="G160" s="288" t="str">
        <f>IF(Stammdaten!$AE$29="1 - Vereinnahmte Entgelte",IF(ISNUMBER(F160),IF(YEAR(F160)&lt;Stammdaten!$AE$28,1,IF(YEAR(F160)&gt;Stammdaten!$AE$28,12,MONTH(F160))),""),"")</f>
        <v/>
      </c>
      <c r="H160" s="276"/>
      <c r="I160" s="277"/>
      <c r="J160" s="278"/>
      <c r="K160" s="292" t="str">
        <f t="shared" si="41"/>
        <v/>
      </c>
      <c r="L160" s="293" t="str">
        <f t="shared" si="47"/>
        <v/>
      </c>
      <c r="M160" s="293" t="str">
        <f>+IF(AND(ISNUMBER(I160),ISNUMBER(K160)),IF(Stammdaten!$AE$30="2 - Nein",L160-N160,I160-N160),"")</f>
        <v/>
      </c>
      <c r="N160" s="293" t="str">
        <f>+IF(AND(ISNUMBER(J160),ISNUMBER(L160)),IF(Stammdaten!$AE$30="2 - Nein",ROUND(L160*0.3,2),ROUND(I160*0.3,2)),"")</f>
        <v/>
      </c>
      <c r="O160" s="306"/>
      <c r="P160" s="281" t="str">
        <f t="shared" si="48"/>
        <v/>
      </c>
      <c r="Q160" s="312" t="str">
        <f t="shared" si="49"/>
        <v/>
      </c>
      <c r="R160" s="282" t="str">
        <f>+IF(Stammdaten!$AE$30="1 - Ja",K160,0)</f>
        <v/>
      </c>
      <c r="S160" s="283"/>
      <c r="T160" s="284" t="str">
        <f t="shared" si="50"/>
        <v/>
      </c>
      <c r="X160" s="193">
        <f t="shared" si="42"/>
        <v>0</v>
      </c>
      <c r="Y160" s="193">
        <f t="shared" si="43"/>
        <v>0</v>
      </c>
      <c r="Z160" s="193">
        <f t="shared" si="44"/>
        <v>0</v>
      </c>
      <c r="AA160" s="193">
        <f t="shared" si="45"/>
        <v>0</v>
      </c>
      <c r="AB160" s="193">
        <f t="shared" si="46"/>
        <v>0</v>
      </c>
      <c r="AC160" s="193"/>
      <c r="AD160" s="193">
        <f t="shared" si="51"/>
        <v>0</v>
      </c>
      <c r="AE160" s="193">
        <f t="shared" si="52"/>
        <v>5</v>
      </c>
      <c r="AF160" s="193">
        <f t="shared" si="53"/>
        <v>0</v>
      </c>
      <c r="AG160" s="193">
        <f t="shared" si="54"/>
        <v>0</v>
      </c>
    </row>
    <row r="161" spans="2:33" x14ac:dyDescent="0.25">
      <c r="B161" s="272"/>
      <c r="C161" s="286" t="str">
        <f t="shared" si="55"/>
        <v/>
      </c>
      <c r="D161" s="274"/>
      <c r="E161" s="288" t="str">
        <f>IF(Stammdaten!$AE$29="2 - Vereinbarte Entgelte",IF(ISNUMBER(D161),IF(YEAR(D161)&lt;Stammdaten!$AE$28,1,IF(YEAR(D161)&gt;Stammdaten!$AE$28,12,MONTH(D161))),""),"")</f>
        <v/>
      </c>
      <c r="F161" s="274"/>
      <c r="G161" s="288" t="str">
        <f>IF(Stammdaten!$AE$29="1 - Vereinnahmte Entgelte",IF(ISNUMBER(F161),IF(YEAR(F161)&lt;Stammdaten!$AE$28,1,IF(YEAR(F161)&gt;Stammdaten!$AE$28,12,MONTH(F161))),""),"")</f>
        <v/>
      </c>
      <c r="H161" s="276"/>
      <c r="I161" s="277"/>
      <c r="J161" s="278"/>
      <c r="K161" s="292" t="str">
        <f t="shared" si="41"/>
        <v/>
      </c>
      <c r="L161" s="293" t="str">
        <f t="shared" si="47"/>
        <v/>
      </c>
      <c r="M161" s="293" t="str">
        <f>+IF(AND(ISNUMBER(I161),ISNUMBER(K161)),IF(Stammdaten!$AE$30="2 - Nein",L161-N161,I161-N161),"")</f>
        <v/>
      </c>
      <c r="N161" s="293" t="str">
        <f>+IF(AND(ISNUMBER(J161),ISNUMBER(L161)),IF(Stammdaten!$AE$30="2 - Nein",ROUND(L161*0.3,2),ROUND(I161*0.3,2)),"")</f>
        <v/>
      </c>
      <c r="O161" s="306"/>
      <c r="P161" s="281" t="str">
        <f t="shared" si="48"/>
        <v/>
      </c>
      <c r="Q161" s="312" t="str">
        <f t="shared" si="49"/>
        <v/>
      </c>
      <c r="R161" s="282" t="str">
        <f>+IF(Stammdaten!$AE$30="1 - Ja",K161,0)</f>
        <v/>
      </c>
      <c r="S161" s="283"/>
      <c r="T161" s="284" t="str">
        <f t="shared" si="50"/>
        <v/>
      </c>
      <c r="X161" s="193">
        <f t="shared" si="42"/>
        <v>0</v>
      </c>
      <c r="Y161" s="193">
        <f t="shared" si="43"/>
        <v>0</v>
      </c>
      <c r="Z161" s="193">
        <f t="shared" si="44"/>
        <v>0</v>
      </c>
      <c r="AA161" s="193">
        <f t="shared" si="45"/>
        <v>0</v>
      </c>
      <c r="AB161" s="193">
        <f t="shared" si="46"/>
        <v>0</v>
      </c>
      <c r="AC161" s="193"/>
      <c r="AD161" s="193">
        <f t="shared" si="51"/>
        <v>0</v>
      </c>
      <c r="AE161" s="193">
        <f t="shared" si="52"/>
        <v>5</v>
      </c>
      <c r="AF161" s="193">
        <f t="shared" si="53"/>
        <v>0</v>
      </c>
      <c r="AG161" s="193">
        <f t="shared" si="54"/>
        <v>0</v>
      </c>
    </row>
    <row r="162" spans="2:33" x14ac:dyDescent="0.25">
      <c r="B162" s="272"/>
      <c r="C162" s="286" t="str">
        <f t="shared" si="55"/>
        <v/>
      </c>
      <c r="D162" s="274"/>
      <c r="E162" s="288" t="str">
        <f>IF(Stammdaten!$AE$29="2 - Vereinbarte Entgelte",IF(ISNUMBER(D162),IF(YEAR(D162)&lt;Stammdaten!$AE$28,1,IF(YEAR(D162)&gt;Stammdaten!$AE$28,12,MONTH(D162))),""),"")</f>
        <v/>
      </c>
      <c r="F162" s="274"/>
      <c r="G162" s="288" t="str">
        <f>IF(Stammdaten!$AE$29="1 - Vereinnahmte Entgelte",IF(ISNUMBER(F162),IF(YEAR(F162)&lt;Stammdaten!$AE$28,1,IF(YEAR(F162)&gt;Stammdaten!$AE$28,12,MONTH(F162))),""),"")</f>
        <v/>
      </c>
      <c r="H162" s="276"/>
      <c r="I162" s="277"/>
      <c r="J162" s="278"/>
      <c r="K162" s="292" t="str">
        <f t="shared" si="41"/>
        <v/>
      </c>
      <c r="L162" s="293" t="str">
        <f t="shared" si="47"/>
        <v/>
      </c>
      <c r="M162" s="293" t="str">
        <f>+IF(AND(ISNUMBER(I162),ISNUMBER(K162)),IF(Stammdaten!$AE$30="2 - Nein",L162-N162,I162-N162),"")</f>
        <v/>
      </c>
      <c r="N162" s="293" t="str">
        <f>+IF(AND(ISNUMBER(J162),ISNUMBER(L162)),IF(Stammdaten!$AE$30="2 - Nein",ROUND(L162*0.3,2),ROUND(I162*0.3,2)),"")</f>
        <v/>
      </c>
      <c r="O162" s="306"/>
      <c r="P162" s="281" t="str">
        <f t="shared" si="48"/>
        <v/>
      </c>
      <c r="Q162" s="312" t="str">
        <f t="shared" si="49"/>
        <v/>
      </c>
      <c r="R162" s="282" t="str">
        <f>+IF(Stammdaten!$AE$30="1 - Ja",K162,0)</f>
        <v/>
      </c>
      <c r="S162" s="283"/>
      <c r="T162" s="284" t="str">
        <f t="shared" si="50"/>
        <v/>
      </c>
      <c r="X162" s="193">
        <f t="shared" si="42"/>
        <v>0</v>
      </c>
      <c r="Y162" s="193">
        <f t="shared" si="43"/>
        <v>0</v>
      </c>
      <c r="Z162" s="193">
        <f t="shared" si="44"/>
        <v>0</v>
      </c>
      <c r="AA162" s="193">
        <f t="shared" si="45"/>
        <v>0</v>
      </c>
      <c r="AB162" s="193">
        <f t="shared" si="46"/>
        <v>0</v>
      </c>
      <c r="AC162" s="193"/>
      <c r="AD162" s="193">
        <f t="shared" si="51"/>
        <v>0</v>
      </c>
      <c r="AE162" s="193">
        <f t="shared" si="52"/>
        <v>5</v>
      </c>
      <c r="AF162" s="193">
        <f t="shared" si="53"/>
        <v>0</v>
      </c>
      <c r="AG162" s="193">
        <f t="shared" si="54"/>
        <v>0</v>
      </c>
    </row>
    <row r="163" spans="2:33" x14ac:dyDescent="0.25">
      <c r="B163" s="272"/>
      <c r="C163" s="286" t="str">
        <f t="shared" si="55"/>
        <v/>
      </c>
      <c r="D163" s="274"/>
      <c r="E163" s="288" t="str">
        <f>IF(Stammdaten!$AE$29="2 - Vereinbarte Entgelte",IF(ISNUMBER(D163),IF(YEAR(D163)&lt;Stammdaten!$AE$28,1,IF(YEAR(D163)&gt;Stammdaten!$AE$28,12,MONTH(D163))),""),"")</f>
        <v/>
      </c>
      <c r="F163" s="274"/>
      <c r="G163" s="288" t="str">
        <f>IF(Stammdaten!$AE$29="1 - Vereinnahmte Entgelte",IF(ISNUMBER(F163),IF(YEAR(F163)&lt;Stammdaten!$AE$28,1,IF(YEAR(F163)&gt;Stammdaten!$AE$28,12,MONTH(F163))),""),"")</f>
        <v/>
      </c>
      <c r="H163" s="276"/>
      <c r="I163" s="277"/>
      <c r="J163" s="278"/>
      <c r="K163" s="292" t="str">
        <f t="shared" si="41"/>
        <v/>
      </c>
      <c r="L163" s="293" t="str">
        <f t="shared" si="47"/>
        <v/>
      </c>
      <c r="M163" s="293" t="str">
        <f>+IF(AND(ISNUMBER(I163),ISNUMBER(K163)),IF(Stammdaten!$AE$30="2 - Nein",L163-N163,I163-N163),"")</f>
        <v/>
      </c>
      <c r="N163" s="293" t="str">
        <f>+IF(AND(ISNUMBER(J163),ISNUMBER(L163)),IF(Stammdaten!$AE$30="2 - Nein",ROUND(L163*0.3,2),ROUND(I163*0.3,2)),"")</f>
        <v/>
      </c>
      <c r="O163" s="306"/>
      <c r="P163" s="281" t="str">
        <f t="shared" si="48"/>
        <v/>
      </c>
      <c r="Q163" s="312" t="str">
        <f t="shared" si="49"/>
        <v/>
      </c>
      <c r="R163" s="282" t="str">
        <f>+IF(Stammdaten!$AE$30="1 - Ja",K163,0)</f>
        <v/>
      </c>
      <c r="S163" s="283"/>
      <c r="T163" s="284" t="str">
        <f t="shared" si="50"/>
        <v/>
      </c>
      <c r="X163" s="193">
        <f t="shared" si="42"/>
        <v>0</v>
      </c>
      <c r="Y163" s="193">
        <f t="shared" si="43"/>
        <v>0</v>
      </c>
      <c r="Z163" s="193">
        <f t="shared" si="44"/>
        <v>0</v>
      </c>
      <c r="AA163" s="193">
        <f t="shared" si="45"/>
        <v>0</v>
      </c>
      <c r="AB163" s="193">
        <f t="shared" si="46"/>
        <v>0</v>
      </c>
      <c r="AC163" s="193"/>
      <c r="AD163" s="193">
        <f t="shared" si="51"/>
        <v>0</v>
      </c>
      <c r="AE163" s="193">
        <f t="shared" si="52"/>
        <v>5</v>
      </c>
      <c r="AF163" s="193">
        <f t="shared" si="53"/>
        <v>0</v>
      </c>
      <c r="AG163" s="193">
        <f t="shared" si="54"/>
        <v>0</v>
      </c>
    </row>
    <row r="164" spans="2:33" x14ac:dyDescent="0.25">
      <c r="B164" s="272"/>
      <c r="C164" s="286" t="str">
        <f t="shared" si="55"/>
        <v/>
      </c>
      <c r="D164" s="274"/>
      <c r="E164" s="288" t="str">
        <f>IF(Stammdaten!$AE$29="2 - Vereinbarte Entgelte",IF(ISNUMBER(D164),IF(YEAR(D164)&lt;Stammdaten!$AE$28,1,IF(YEAR(D164)&gt;Stammdaten!$AE$28,12,MONTH(D164))),""),"")</f>
        <v/>
      </c>
      <c r="F164" s="274"/>
      <c r="G164" s="288" t="str">
        <f>IF(Stammdaten!$AE$29="1 - Vereinnahmte Entgelte",IF(ISNUMBER(F164),IF(YEAR(F164)&lt;Stammdaten!$AE$28,1,IF(YEAR(F164)&gt;Stammdaten!$AE$28,12,MONTH(F164))),""),"")</f>
        <v/>
      </c>
      <c r="H164" s="276"/>
      <c r="I164" s="277"/>
      <c r="J164" s="278"/>
      <c r="K164" s="292" t="str">
        <f t="shared" si="41"/>
        <v/>
      </c>
      <c r="L164" s="293" t="str">
        <f t="shared" si="47"/>
        <v/>
      </c>
      <c r="M164" s="293" t="str">
        <f>+IF(AND(ISNUMBER(I164),ISNUMBER(K164)),IF(Stammdaten!$AE$30="2 - Nein",L164-N164,I164-N164),"")</f>
        <v/>
      </c>
      <c r="N164" s="293" t="str">
        <f>+IF(AND(ISNUMBER(J164),ISNUMBER(L164)),IF(Stammdaten!$AE$30="2 - Nein",ROUND(L164*0.3,2),ROUND(I164*0.3,2)),"")</f>
        <v/>
      </c>
      <c r="O164" s="306"/>
      <c r="P164" s="281" t="str">
        <f t="shared" si="48"/>
        <v/>
      </c>
      <c r="Q164" s="312" t="str">
        <f t="shared" si="49"/>
        <v/>
      </c>
      <c r="R164" s="282" t="str">
        <f>+IF(Stammdaten!$AE$30="1 - Ja",K164,0)</f>
        <v/>
      </c>
      <c r="S164" s="283"/>
      <c r="T164" s="284" t="str">
        <f t="shared" si="50"/>
        <v/>
      </c>
      <c r="X164" s="193">
        <f t="shared" si="42"/>
        <v>0</v>
      </c>
      <c r="Y164" s="193">
        <f t="shared" si="43"/>
        <v>0</v>
      </c>
      <c r="Z164" s="193">
        <f t="shared" si="44"/>
        <v>0</v>
      </c>
      <c r="AA164" s="193">
        <f t="shared" si="45"/>
        <v>0</v>
      </c>
      <c r="AB164" s="193">
        <f t="shared" si="46"/>
        <v>0</v>
      </c>
      <c r="AC164" s="193"/>
      <c r="AD164" s="193">
        <f t="shared" si="51"/>
        <v>0</v>
      </c>
      <c r="AE164" s="193">
        <f t="shared" si="52"/>
        <v>5</v>
      </c>
      <c r="AF164" s="193">
        <f t="shared" si="53"/>
        <v>0</v>
      </c>
      <c r="AG164" s="193">
        <f t="shared" si="54"/>
        <v>0</v>
      </c>
    </row>
    <row r="165" spans="2:33" x14ac:dyDescent="0.25">
      <c r="B165" s="272"/>
      <c r="C165" s="286" t="str">
        <f t="shared" si="55"/>
        <v/>
      </c>
      <c r="D165" s="274"/>
      <c r="E165" s="288" t="str">
        <f>IF(Stammdaten!$AE$29="2 - Vereinbarte Entgelte",IF(ISNUMBER(D165),IF(YEAR(D165)&lt;Stammdaten!$AE$28,1,IF(YEAR(D165)&gt;Stammdaten!$AE$28,12,MONTH(D165))),""),"")</f>
        <v/>
      </c>
      <c r="F165" s="274"/>
      <c r="G165" s="288" t="str">
        <f>IF(Stammdaten!$AE$29="1 - Vereinnahmte Entgelte",IF(ISNUMBER(F165),IF(YEAR(F165)&lt;Stammdaten!$AE$28,1,IF(YEAR(F165)&gt;Stammdaten!$AE$28,12,MONTH(F165))),""),"")</f>
        <v/>
      </c>
      <c r="H165" s="276"/>
      <c r="I165" s="277"/>
      <c r="J165" s="278"/>
      <c r="K165" s="292" t="str">
        <f t="shared" si="41"/>
        <v/>
      </c>
      <c r="L165" s="293" t="str">
        <f t="shared" si="47"/>
        <v/>
      </c>
      <c r="M165" s="293" t="str">
        <f>+IF(AND(ISNUMBER(I165),ISNUMBER(K165)),IF(Stammdaten!$AE$30="2 - Nein",L165-N165,I165-N165),"")</f>
        <v/>
      </c>
      <c r="N165" s="293" t="str">
        <f>+IF(AND(ISNUMBER(J165),ISNUMBER(L165)),IF(Stammdaten!$AE$30="2 - Nein",ROUND(L165*0.3,2),ROUND(I165*0.3,2)),"")</f>
        <v/>
      </c>
      <c r="O165" s="306"/>
      <c r="P165" s="281" t="str">
        <f t="shared" si="48"/>
        <v/>
      </c>
      <c r="Q165" s="312" t="str">
        <f t="shared" si="49"/>
        <v/>
      </c>
      <c r="R165" s="282" t="str">
        <f>+IF(Stammdaten!$AE$30="1 - Ja",K165,0)</f>
        <v/>
      </c>
      <c r="S165" s="283"/>
      <c r="T165" s="284" t="str">
        <f t="shared" si="50"/>
        <v/>
      </c>
      <c r="X165" s="193">
        <f t="shared" ref="X165:X200" si="56">+IF(B165="",0,1)</f>
        <v>0</v>
      </c>
      <c r="Y165" s="193">
        <f t="shared" ref="Y165:Y200" si="57">+IF(ISNUMBER(D165),1,0)</f>
        <v>0</v>
      </c>
      <c r="Z165" s="193">
        <f t="shared" ref="Z165:Z200" si="58">+IF(H165="",0,1)</f>
        <v>0</v>
      </c>
      <c r="AA165" s="193">
        <f t="shared" ref="AA165:AA200" si="59">+IF(ISNUMBER(L165),1,0)</f>
        <v>0</v>
      </c>
      <c r="AB165" s="193">
        <f t="shared" ref="AB165:AB200" si="60">+IF(ISNUMBER(F165),1,0)</f>
        <v>0</v>
      </c>
      <c r="AC165" s="193"/>
      <c r="AD165" s="193">
        <f t="shared" si="51"/>
        <v>0</v>
      </c>
      <c r="AE165" s="193">
        <f t="shared" si="52"/>
        <v>5</v>
      </c>
      <c r="AF165" s="193">
        <f t="shared" si="53"/>
        <v>0</v>
      </c>
      <c r="AG165" s="193">
        <f t="shared" si="54"/>
        <v>0</v>
      </c>
    </row>
    <row r="166" spans="2:33" x14ac:dyDescent="0.25">
      <c r="B166" s="272"/>
      <c r="C166" s="286" t="str">
        <f t="shared" si="55"/>
        <v/>
      </c>
      <c r="D166" s="274"/>
      <c r="E166" s="288" t="str">
        <f>IF(Stammdaten!$AE$29="2 - Vereinbarte Entgelte",IF(ISNUMBER(D166),IF(YEAR(D166)&lt;Stammdaten!$AE$28,1,IF(YEAR(D166)&gt;Stammdaten!$AE$28,12,MONTH(D166))),""),"")</f>
        <v/>
      </c>
      <c r="F166" s="274"/>
      <c r="G166" s="288" t="str">
        <f>IF(Stammdaten!$AE$29="1 - Vereinnahmte Entgelte",IF(ISNUMBER(F166),IF(YEAR(F166)&lt;Stammdaten!$AE$28,1,IF(YEAR(F166)&gt;Stammdaten!$AE$28,12,MONTH(F166))),""),"")</f>
        <v/>
      </c>
      <c r="H166" s="276"/>
      <c r="I166" s="277"/>
      <c r="J166" s="278"/>
      <c r="K166" s="292" t="str">
        <f t="shared" si="41"/>
        <v/>
      </c>
      <c r="L166" s="293" t="str">
        <f t="shared" si="47"/>
        <v/>
      </c>
      <c r="M166" s="293" t="str">
        <f>+IF(AND(ISNUMBER(I166),ISNUMBER(K166)),IF(Stammdaten!$AE$30="2 - Nein",L166-N166,I166-N166),"")</f>
        <v/>
      </c>
      <c r="N166" s="293" t="str">
        <f>+IF(AND(ISNUMBER(J166),ISNUMBER(L166)),IF(Stammdaten!$AE$30="2 - Nein",ROUND(L166*0.3,2),ROUND(I166*0.3,2)),"")</f>
        <v/>
      </c>
      <c r="O166" s="306"/>
      <c r="P166" s="281" t="str">
        <f t="shared" si="48"/>
        <v/>
      </c>
      <c r="Q166" s="312" t="str">
        <f t="shared" si="49"/>
        <v/>
      </c>
      <c r="R166" s="282" t="str">
        <f>+IF(Stammdaten!$AE$30="1 - Ja",K166,0)</f>
        <v/>
      </c>
      <c r="S166" s="283"/>
      <c r="T166" s="284" t="str">
        <f t="shared" si="50"/>
        <v/>
      </c>
      <c r="X166" s="193">
        <f t="shared" si="56"/>
        <v>0</v>
      </c>
      <c r="Y166" s="193">
        <f t="shared" si="57"/>
        <v>0</v>
      </c>
      <c r="Z166" s="193">
        <f t="shared" si="58"/>
        <v>0</v>
      </c>
      <c r="AA166" s="193">
        <f t="shared" si="59"/>
        <v>0</v>
      </c>
      <c r="AB166" s="193">
        <f t="shared" si="60"/>
        <v>0</v>
      </c>
      <c r="AC166" s="193"/>
      <c r="AD166" s="193">
        <f t="shared" si="51"/>
        <v>0</v>
      </c>
      <c r="AE166" s="193">
        <f t="shared" si="52"/>
        <v>5</v>
      </c>
      <c r="AF166" s="193">
        <f t="shared" si="53"/>
        <v>0</v>
      </c>
      <c r="AG166" s="193">
        <f t="shared" si="54"/>
        <v>0</v>
      </c>
    </row>
    <row r="167" spans="2:33" x14ac:dyDescent="0.25">
      <c r="B167" s="272"/>
      <c r="C167" s="286" t="str">
        <f t="shared" si="55"/>
        <v/>
      </c>
      <c r="D167" s="274"/>
      <c r="E167" s="288" t="str">
        <f>IF(Stammdaten!$AE$29="2 - Vereinbarte Entgelte",IF(ISNUMBER(D167),IF(YEAR(D167)&lt;Stammdaten!$AE$28,1,IF(YEAR(D167)&gt;Stammdaten!$AE$28,12,MONTH(D167))),""),"")</f>
        <v/>
      </c>
      <c r="F167" s="274"/>
      <c r="G167" s="288" t="str">
        <f>IF(Stammdaten!$AE$29="1 - Vereinnahmte Entgelte",IF(ISNUMBER(F167),IF(YEAR(F167)&lt;Stammdaten!$AE$28,1,IF(YEAR(F167)&gt;Stammdaten!$AE$28,12,MONTH(F167))),""),"")</f>
        <v/>
      </c>
      <c r="H167" s="276"/>
      <c r="I167" s="277"/>
      <c r="J167" s="278"/>
      <c r="K167" s="292" t="str">
        <f t="shared" si="41"/>
        <v/>
      </c>
      <c r="L167" s="293" t="str">
        <f t="shared" si="47"/>
        <v/>
      </c>
      <c r="M167" s="293" t="str">
        <f>+IF(AND(ISNUMBER(I167),ISNUMBER(K167)),IF(Stammdaten!$AE$30="2 - Nein",L167-N167,I167-N167),"")</f>
        <v/>
      </c>
      <c r="N167" s="293" t="str">
        <f>+IF(AND(ISNUMBER(J167),ISNUMBER(L167)),IF(Stammdaten!$AE$30="2 - Nein",ROUND(L167*0.3,2),ROUND(I167*0.3,2)),"")</f>
        <v/>
      </c>
      <c r="O167" s="306"/>
      <c r="P167" s="281" t="str">
        <f t="shared" si="48"/>
        <v/>
      </c>
      <c r="Q167" s="312" t="str">
        <f t="shared" si="49"/>
        <v/>
      </c>
      <c r="R167" s="282" t="str">
        <f>+IF(Stammdaten!$AE$30="1 - Ja",K167,0)</f>
        <v/>
      </c>
      <c r="S167" s="283"/>
      <c r="T167" s="284" t="str">
        <f t="shared" si="50"/>
        <v/>
      </c>
      <c r="X167" s="193">
        <f t="shared" si="56"/>
        <v>0</v>
      </c>
      <c r="Y167" s="193">
        <f t="shared" si="57"/>
        <v>0</v>
      </c>
      <c r="Z167" s="193">
        <f t="shared" si="58"/>
        <v>0</v>
      </c>
      <c r="AA167" s="193">
        <f t="shared" si="59"/>
        <v>0</v>
      </c>
      <c r="AB167" s="193">
        <f t="shared" si="60"/>
        <v>0</v>
      </c>
      <c r="AC167" s="193"/>
      <c r="AD167" s="193">
        <f t="shared" si="51"/>
        <v>0</v>
      </c>
      <c r="AE167" s="193">
        <f t="shared" si="52"/>
        <v>5</v>
      </c>
      <c r="AF167" s="193">
        <f t="shared" si="53"/>
        <v>0</v>
      </c>
      <c r="AG167" s="193">
        <f t="shared" si="54"/>
        <v>0</v>
      </c>
    </row>
    <row r="168" spans="2:33" x14ac:dyDescent="0.25">
      <c r="B168" s="272"/>
      <c r="C168" s="286" t="str">
        <f t="shared" si="55"/>
        <v/>
      </c>
      <c r="D168" s="274"/>
      <c r="E168" s="288" t="str">
        <f>IF(Stammdaten!$AE$29="2 - Vereinbarte Entgelte",IF(ISNUMBER(D168),IF(YEAR(D168)&lt;Stammdaten!$AE$28,1,IF(YEAR(D168)&gt;Stammdaten!$AE$28,12,MONTH(D168))),""),"")</f>
        <v/>
      </c>
      <c r="F168" s="274"/>
      <c r="G168" s="288" t="str">
        <f>IF(Stammdaten!$AE$29="1 - Vereinnahmte Entgelte",IF(ISNUMBER(F168),IF(YEAR(F168)&lt;Stammdaten!$AE$28,1,IF(YEAR(F168)&gt;Stammdaten!$AE$28,12,MONTH(F168))),""),"")</f>
        <v/>
      </c>
      <c r="H168" s="276"/>
      <c r="I168" s="277"/>
      <c r="J168" s="278"/>
      <c r="K168" s="292" t="str">
        <f t="shared" si="41"/>
        <v/>
      </c>
      <c r="L168" s="293" t="str">
        <f t="shared" si="47"/>
        <v/>
      </c>
      <c r="M168" s="293" t="str">
        <f>+IF(AND(ISNUMBER(I168),ISNUMBER(K168)),IF(Stammdaten!$AE$30="2 - Nein",L168-N168,I168-N168),"")</f>
        <v/>
      </c>
      <c r="N168" s="293" t="str">
        <f>+IF(AND(ISNUMBER(J168),ISNUMBER(L168)),IF(Stammdaten!$AE$30="2 - Nein",ROUND(L168*0.3,2),ROUND(I168*0.3,2)),"")</f>
        <v/>
      </c>
      <c r="O168" s="306"/>
      <c r="P168" s="281" t="str">
        <f t="shared" si="48"/>
        <v/>
      </c>
      <c r="Q168" s="312" t="str">
        <f t="shared" si="49"/>
        <v/>
      </c>
      <c r="R168" s="282" t="str">
        <f>+IF(Stammdaten!$AE$30="1 - Ja",K168,0)</f>
        <v/>
      </c>
      <c r="S168" s="283"/>
      <c r="T168" s="284" t="str">
        <f t="shared" si="50"/>
        <v/>
      </c>
      <c r="X168" s="193">
        <f t="shared" si="56"/>
        <v>0</v>
      </c>
      <c r="Y168" s="193">
        <f t="shared" si="57"/>
        <v>0</v>
      </c>
      <c r="Z168" s="193">
        <f t="shared" si="58"/>
        <v>0</v>
      </c>
      <c r="AA168" s="193">
        <f t="shared" si="59"/>
        <v>0</v>
      </c>
      <c r="AB168" s="193">
        <f t="shared" si="60"/>
        <v>0</v>
      </c>
      <c r="AC168" s="193"/>
      <c r="AD168" s="193">
        <f t="shared" si="51"/>
        <v>0</v>
      </c>
      <c r="AE168" s="193">
        <f t="shared" si="52"/>
        <v>5</v>
      </c>
      <c r="AF168" s="193">
        <f t="shared" si="53"/>
        <v>0</v>
      </c>
      <c r="AG168" s="193">
        <f t="shared" si="54"/>
        <v>0</v>
      </c>
    </row>
    <row r="169" spans="2:33" x14ac:dyDescent="0.25">
      <c r="B169" s="272"/>
      <c r="C169" s="286" t="str">
        <f t="shared" si="55"/>
        <v/>
      </c>
      <c r="D169" s="274"/>
      <c r="E169" s="288" t="str">
        <f>IF(Stammdaten!$AE$29="2 - Vereinbarte Entgelte",IF(ISNUMBER(D169),IF(YEAR(D169)&lt;Stammdaten!$AE$28,1,IF(YEAR(D169)&gt;Stammdaten!$AE$28,12,MONTH(D169))),""),"")</f>
        <v/>
      </c>
      <c r="F169" s="274"/>
      <c r="G169" s="288" t="str">
        <f>IF(Stammdaten!$AE$29="1 - Vereinnahmte Entgelte",IF(ISNUMBER(F169),IF(YEAR(F169)&lt;Stammdaten!$AE$28,1,IF(YEAR(F169)&gt;Stammdaten!$AE$28,12,MONTH(F169))),""),"")</f>
        <v/>
      </c>
      <c r="H169" s="276"/>
      <c r="I169" s="277"/>
      <c r="J169" s="278"/>
      <c r="K169" s="292" t="str">
        <f t="shared" si="41"/>
        <v/>
      </c>
      <c r="L169" s="293" t="str">
        <f t="shared" si="47"/>
        <v/>
      </c>
      <c r="M169" s="293" t="str">
        <f>+IF(AND(ISNUMBER(I169),ISNUMBER(K169)),IF(Stammdaten!$AE$30="2 - Nein",L169-N169,I169-N169),"")</f>
        <v/>
      </c>
      <c r="N169" s="293" t="str">
        <f>+IF(AND(ISNUMBER(J169),ISNUMBER(L169)),IF(Stammdaten!$AE$30="2 - Nein",ROUND(L169*0.3,2),ROUND(I169*0.3,2)),"")</f>
        <v/>
      </c>
      <c r="O169" s="306"/>
      <c r="P169" s="281" t="str">
        <f t="shared" si="48"/>
        <v/>
      </c>
      <c r="Q169" s="312" t="str">
        <f t="shared" si="49"/>
        <v/>
      </c>
      <c r="R169" s="282" t="str">
        <f>+IF(Stammdaten!$AE$30="1 - Ja",K169,0)</f>
        <v/>
      </c>
      <c r="S169" s="283"/>
      <c r="T169" s="284" t="str">
        <f t="shared" si="50"/>
        <v/>
      </c>
      <c r="X169" s="193">
        <f t="shared" si="56"/>
        <v>0</v>
      </c>
      <c r="Y169" s="193">
        <f t="shared" si="57"/>
        <v>0</v>
      </c>
      <c r="Z169" s="193">
        <f t="shared" si="58"/>
        <v>0</v>
      </c>
      <c r="AA169" s="193">
        <f t="shared" si="59"/>
        <v>0</v>
      </c>
      <c r="AB169" s="193">
        <f t="shared" si="60"/>
        <v>0</v>
      </c>
      <c r="AC169" s="193"/>
      <c r="AD169" s="193">
        <f t="shared" si="51"/>
        <v>0</v>
      </c>
      <c r="AE169" s="193">
        <f t="shared" si="52"/>
        <v>5</v>
      </c>
      <c r="AF169" s="193">
        <f t="shared" si="53"/>
        <v>0</v>
      </c>
      <c r="AG169" s="193">
        <f t="shared" si="54"/>
        <v>0</v>
      </c>
    </row>
    <row r="170" spans="2:33" x14ac:dyDescent="0.25">
      <c r="B170" s="272"/>
      <c r="C170" s="286" t="str">
        <f t="shared" si="55"/>
        <v/>
      </c>
      <c r="D170" s="274"/>
      <c r="E170" s="288" t="str">
        <f>IF(Stammdaten!$AE$29="2 - Vereinbarte Entgelte",IF(ISNUMBER(D170),IF(YEAR(D170)&lt;Stammdaten!$AE$28,1,IF(YEAR(D170)&gt;Stammdaten!$AE$28,12,MONTH(D170))),""),"")</f>
        <v/>
      </c>
      <c r="F170" s="274"/>
      <c r="G170" s="288" t="str">
        <f>IF(Stammdaten!$AE$29="1 - Vereinnahmte Entgelte",IF(ISNUMBER(F170),IF(YEAR(F170)&lt;Stammdaten!$AE$28,1,IF(YEAR(F170)&gt;Stammdaten!$AE$28,12,MONTH(F170))),""),"")</f>
        <v/>
      </c>
      <c r="H170" s="276"/>
      <c r="I170" s="277"/>
      <c r="J170" s="278"/>
      <c r="K170" s="292" t="str">
        <f t="shared" si="41"/>
        <v/>
      </c>
      <c r="L170" s="293" t="str">
        <f t="shared" si="47"/>
        <v/>
      </c>
      <c r="M170" s="293" t="str">
        <f>+IF(AND(ISNUMBER(I170),ISNUMBER(K170)),IF(Stammdaten!$AE$30="2 - Nein",L170-N170,I170-N170),"")</f>
        <v/>
      </c>
      <c r="N170" s="293" t="str">
        <f>+IF(AND(ISNUMBER(J170),ISNUMBER(L170)),IF(Stammdaten!$AE$30="2 - Nein",ROUND(L170*0.3,2),ROUND(I170*0.3,2)),"")</f>
        <v/>
      </c>
      <c r="O170" s="306"/>
      <c r="P170" s="281" t="str">
        <f t="shared" si="48"/>
        <v/>
      </c>
      <c r="Q170" s="312" t="str">
        <f t="shared" si="49"/>
        <v/>
      </c>
      <c r="R170" s="282" t="str">
        <f>+IF(Stammdaten!$AE$30="1 - Ja",K170,0)</f>
        <v/>
      </c>
      <c r="S170" s="283"/>
      <c r="T170" s="284" t="str">
        <f t="shared" si="50"/>
        <v/>
      </c>
      <c r="X170" s="193">
        <f t="shared" si="56"/>
        <v>0</v>
      </c>
      <c r="Y170" s="193">
        <f t="shared" si="57"/>
        <v>0</v>
      </c>
      <c r="Z170" s="193">
        <f t="shared" si="58"/>
        <v>0</v>
      </c>
      <c r="AA170" s="193">
        <f t="shared" si="59"/>
        <v>0</v>
      </c>
      <c r="AB170" s="193">
        <f t="shared" si="60"/>
        <v>0</v>
      </c>
      <c r="AC170" s="193"/>
      <c r="AD170" s="193">
        <f t="shared" si="51"/>
        <v>0</v>
      </c>
      <c r="AE170" s="193">
        <f t="shared" si="52"/>
        <v>5</v>
      </c>
      <c r="AF170" s="193">
        <f t="shared" si="53"/>
        <v>0</v>
      </c>
      <c r="AG170" s="193">
        <f t="shared" si="54"/>
        <v>0</v>
      </c>
    </row>
    <row r="171" spans="2:33" x14ac:dyDescent="0.25">
      <c r="B171" s="272"/>
      <c r="C171" s="286" t="str">
        <f t="shared" si="55"/>
        <v/>
      </c>
      <c r="D171" s="274"/>
      <c r="E171" s="288" t="str">
        <f>IF(Stammdaten!$AE$29="2 - Vereinbarte Entgelte",IF(ISNUMBER(D171),IF(YEAR(D171)&lt;Stammdaten!$AE$28,1,IF(YEAR(D171)&gt;Stammdaten!$AE$28,12,MONTH(D171))),""),"")</f>
        <v/>
      </c>
      <c r="F171" s="274"/>
      <c r="G171" s="288" t="str">
        <f>IF(Stammdaten!$AE$29="1 - Vereinnahmte Entgelte",IF(ISNUMBER(F171),IF(YEAR(F171)&lt;Stammdaten!$AE$28,1,IF(YEAR(F171)&gt;Stammdaten!$AE$28,12,MONTH(F171))),""),"")</f>
        <v/>
      </c>
      <c r="H171" s="276"/>
      <c r="I171" s="277"/>
      <c r="J171" s="278"/>
      <c r="K171" s="292" t="str">
        <f t="shared" si="41"/>
        <v/>
      </c>
      <c r="L171" s="293" t="str">
        <f t="shared" si="47"/>
        <v/>
      </c>
      <c r="M171" s="293" t="str">
        <f>+IF(AND(ISNUMBER(I171),ISNUMBER(K171)),IF(Stammdaten!$AE$30="2 - Nein",L171-N171,I171-N171),"")</f>
        <v/>
      </c>
      <c r="N171" s="293" t="str">
        <f>+IF(AND(ISNUMBER(J171),ISNUMBER(L171)),IF(Stammdaten!$AE$30="2 - Nein",ROUND(L171*0.3,2),ROUND(I171*0.3,2)),"")</f>
        <v/>
      </c>
      <c r="O171" s="306"/>
      <c r="P171" s="281" t="str">
        <f t="shared" si="48"/>
        <v/>
      </c>
      <c r="Q171" s="312" t="str">
        <f t="shared" si="49"/>
        <v/>
      </c>
      <c r="R171" s="282" t="str">
        <f>+IF(Stammdaten!$AE$30="1 - Ja",K171,0)</f>
        <v/>
      </c>
      <c r="S171" s="283"/>
      <c r="T171" s="284" t="str">
        <f t="shared" si="50"/>
        <v/>
      </c>
      <c r="X171" s="193">
        <f t="shared" si="56"/>
        <v>0</v>
      </c>
      <c r="Y171" s="193">
        <f t="shared" si="57"/>
        <v>0</v>
      </c>
      <c r="Z171" s="193">
        <f t="shared" si="58"/>
        <v>0</v>
      </c>
      <c r="AA171" s="193">
        <f t="shared" si="59"/>
        <v>0</v>
      </c>
      <c r="AB171" s="193">
        <f t="shared" si="60"/>
        <v>0</v>
      </c>
      <c r="AC171" s="193"/>
      <c r="AD171" s="193">
        <f t="shared" si="51"/>
        <v>0</v>
      </c>
      <c r="AE171" s="193">
        <f t="shared" si="52"/>
        <v>5</v>
      </c>
      <c r="AF171" s="193">
        <f t="shared" si="53"/>
        <v>0</v>
      </c>
      <c r="AG171" s="193">
        <f t="shared" si="54"/>
        <v>0</v>
      </c>
    </row>
    <row r="172" spans="2:33" x14ac:dyDescent="0.25">
      <c r="B172" s="272"/>
      <c r="C172" s="286" t="str">
        <f t="shared" si="55"/>
        <v/>
      </c>
      <c r="D172" s="274"/>
      <c r="E172" s="288" t="str">
        <f>IF(Stammdaten!$AE$29="2 - Vereinbarte Entgelte",IF(ISNUMBER(D172),IF(YEAR(D172)&lt;Stammdaten!$AE$28,1,IF(YEAR(D172)&gt;Stammdaten!$AE$28,12,MONTH(D172))),""),"")</f>
        <v/>
      </c>
      <c r="F172" s="274"/>
      <c r="G172" s="288" t="str">
        <f>IF(Stammdaten!$AE$29="1 - Vereinnahmte Entgelte",IF(ISNUMBER(F172),IF(YEAR(F172)&lt;Stammdaten!$AE$28,1,IF(YEAR(F172)&gt;Stammdaten!$AE$28,12,MONTH(F172))),""),"")</f>
        <v/>
      </c>
      <c r="H172" s="276"/>
      <c r="I172" s="277"/>
      <c r="J172" s="278"/>
      <c r="K172" s="292" t="str">
        <f t="shared" si="41"/>
        <v/>
      </c>
      <c r="L172" s="293" t="str">
        <f t="shared" si="47"/>
        <v/>
      </c>
      <c r="M172" s="293" t="str">
        <f>+IF(AND(ISNUMBER(I172),ISNUMBER(K172)),IF(Stammdaten!$AE$30="2 - Nein",L172-N172,I172-N172),"")</f>
        <v/>
      </c>
      <c r="N172" s="293" t="str">
        <f>+IF(AND(ISNUMBER(J172),ISNUMBER(L172)),IF(Stammdaten!$AE$30="2 - Nein",ROUND(L172*0.3,2),ROUND(I172*0.3,2)),"")</f>
        <v/>
      </c>
      <c r="O172" s="306"/>
      <c r="P172" s="281" t="str">
        <f t="shared" si="48"/>
        <v/>
      </c>
      <c r="Q172" s="312" t="str">
        <f t="shared" si="49"/>
        <v/>
      </c>
      <c r="R172" s="282" t="str">
        <f>+IF(Stammdaten!$AE$30="1 - Ja",K172,0)</f>
        <v/>
      </c>
      <c r="S172" s="283"/>
      <c r="T172" s="284" t="str">
        <f t="shared" si="50"/>
        <v/>
      </c>
      <c r="X172" s="193">
        <f t="shared" si="56"/>
        <v>0</v>
      </c>
      <c r="Y172" s="193">
        <f t="shared" si="57"/>
        <v>0</v>
      </c>
      <c r="Z172" s="193">
        <f t="shared" si="58"/>
        <v>0</v>
      </c>
      <c r="AA172" s="193">
        <f t="shared" si="59"/>
        <v>0</v>
      </c>
      <c r="AB172" s="193">
        <f t="shared" si="60"/>
        <v>0</v>
      </c>
      <c r="AC172" s="193"/>
      <c r="AD172" s="193">
        <f t="shared" si="51"/>
        <v>0</v>
      </c>
      <c r="AE172" s="193">
        <f t="shared" si="52"/>
        <v>5</v>
      </c>
      <c r="AF172" s="193">
        <f t="shared" si="53"/>
        <v>0</v>
      </c>
      <c r="AG172" s="193">
        <f t="shared" si="54"/>
        <v>0</v>
      </c>
    </row>
    <row r="173" spans="2:33" x14ac:dyDescent="0.25">
      <c r="B173" s="272"/>
      <c r="C173" s="286" t="str">
        <f t="shared" si="55"/>
        <v/>
      </c>
      <c r="D173" s="274"/>
      <c r="E173" s="288" t="str">
        <f>IF(Stammdaten!$AE$29="2 - Vereinbarte Entgelte",IF(ISNUMBER(D173),IF(YEAR(D173)&lt;Stammdaten!$AE$28,1,IF(YEAR(D173)&gt;Stammdaten!$AE$28,12,MONTH(D173))),""),"")</f>
        <v/>
      </c>
      <c r="F173" s="274"/>
      <c r="G173" s="288" t="str">
        <f>IF(Stammdaten!$AE$29="1 - Vereinnahmte Entgelte",IF(ISNUMBER(F173),IF(YEAR(F173)&lt;Stammdaten!$AE$28,1,IF(YEAR(F173)&gt;Stammdaten!$AE$28,12,MONTH(F173))),""),"")</f>
        <v/>
      </c>
      <c r="H173" s="276"/>
      <c r="I173" s="277"/>
      <c r="J173" s="278"/>
      <c r="K173" s="292" t="str">
        <f t="shared" si="41"/>
        <v/>
      </c>
      <c r="L173" s="293" t="str">
        <f t="shared" si="47"/>
        <v/>
      </c>
      <c r="M173" s="293" t="str">
        <f>+IF(AND(ISNUMBER(I173),ISNUMBER(K173)),IF(Stammdaten!$AE$30="2 - Nein",L173-N173,I173-N173),"")</f>
        <v/>
      </c>
      <c r="N173" s="293" t="str">
        <f>+IF(AND(ISNUMBER(J173),ISNUMBER(L173)),IF(Stammdaten!$AE$30="2 - Nein",ROUND(L173*0.3,2),ROUND(I173*0.3,2)),"")</f>
        <v/>
      </c>
      <c r="O173" s="306"/>
      <c r="P173" s="281" t="str">
        <f t="shared" si="48"/>
        <v/>
      </c>
      <c r="Q173" s="312" t="str">
        <f t="shared" si="49"/>
        <v/>
      </c>
      <c r="R173" s="282" t="str">
        <f>+IF(Stammdaten!$AE$30="1 - Ja",K173,0)</f>
        <v/>
      </c>
      <c r="S173" s="283"/>
      <c r="T173" s="284" t="str">
        <f t="shared" si="50"/>
        <v/>
      </c>
      <c r="X173" s="193">
        <f t="shared" si="56"/>
        <v>0</v>
      </c>
      <c r="Y173" s="193">
        <f t="shared" si="57"/>
        <v>0</v>
      </c>
      <c r="Z173" s="193">
        <f t="shared" si="58"/>
        <v>0</v>
      </c>
      <c r="AA173" s="193">
        <f t="shared" si="59"/>
        <v>0</v>
      </c>
      <c r="AB173" s="193">
        <f t="shared" si="60"/>
        <v>0</v>
      </c>
      <c r="AC173" s="193"/>
      <c r="AD173" s="193">
        <f t="shared" si="51"/>
        <v>0</v>
      </c>
      <c r="AE173" s="193">
        <f t="shared" si="52"/>
        <v>5</v>
      </c>
      <c r="AF173" s="193">
        <f t="shared" si="53"/>
        <v>0</v>
      </c>
      <c r="AG173" s="193">
        <f t="shared" si="54"/>
        <v>0</v>
      </c>
    </row>
    <row r="174" spans="2:33" x14ac:dyDescent="0.25">
      <c r="B174" s="272"/>
      <c r="C174" s="286" t="str">
        <f t="shared" si="55"/>
        <v/>
      </c>
      <c r="D174" s="274"/>
      <c r="E174" s="288" t="str">
        <f>IF(Stammdaten!$AE$29="2 - Vereinbarte Entgelte",IF(ISNUMBER(D174),IF(YEAR(D174)&lt;Stammdaten!$AE$28,1,IF(YEAR(D174)&gt;Stammdaten!$AE$28,12,MONTH(D174))),""),"")</f>
        <v/>
      </c>
      <c r="F174" s="274"/>
      <c r="G174" s="288" t="str">
        <f>IF(Stammdaten!$AE$29="1 - Vereinnahmte Entgelte",IF(ISNUMBER(F174),IF(YEAR(F174)&lt;Stammdaten!$AE$28,1,IF(YEAR(F174)&gt;Stammdaten!$AE$28,12,MONTH(F174))),""),"")</f>
        <v/>
      </c>
      <c r="H174" s="276"/>
      <c r="I174" s="277"/>
      <c r="J174" s="278"/>
      <c r="K174" s="292" t="str">
        <f t="shared" si="41"/>
        <v/>
      </c>
      <c r="L174" s="293" t="str">
        <f t="shared" si="47"/>
        <v/>
      </c>
      <c r="M174" s="293" t="str">
        <f>+IF(AND(ISNUMBER(I174),ISNUMBER(K174)),IF(Stammdaten!$AE$30="2 - Nein",L174-N174,I174-N174),"")</f>
        <v/>
      </c>
      <c r="N174" s="293" t="str">
        <f>+IF(AND(ISNUMBER(J174),ISNUMBER(L174)),IF(Stammdaten!$AE$30="2 - Nein",ROUND(L174*0.3,2),ROUND(I174*0.3,2)),"")</f>
        <v/>
      </c>
      <c r="O174" s="306"/>
      <c r="P174" s="281" t="str">
        <f t="shared" si="48"/>
        <v/>
      </c>
      <c r="Q174" s="312" t="str">
        <f t="shared" si="49"/>
        <v/>
      </c>
      <c r="R174" s="282" t="str">
        <f>+IF(Stammdaten!$AE$30="1 - Ja",K174,0)</f>
        <v/>
      </c>
      <c r="S174" s="283"/>
      <c r="T174" s="284" t="str">
        <f t="shared" si="50"/>
        <v/>
      </c>
      <c r="X174" s="193">
        <f t="shared" si="56"/>
        <v>0</v>
      </c>
      <c r="Y174" s="193">
        <f t="shared" si="57"/>
        <v>0</v>
      </c>
      <c r="Z174" s="193">
        <f t="shared" si="58"/>
        <v>0</v>
      </c>
      <c r="AA174" s="193">
        <f t="shared" si="59"/>
        <v>0</v>
      </c>
      <c r="AB174" s="193">
        <f t="shared" si="60"/>
        <v>0</v>
      </c>
      <c r="AC174" s="193"/>
      <c r="AD174" s="193">
        <f t="shared" si="51"/>
        <v>0</v>
      </c>
      <c r="AE174" s="193">
        <f t="shared" si="52"/>
        <v>5</v>
      </c>
      <c r="AF174" s="193">
        <f t="shared" si="53"/>
        <v>0</v>
      </c>
      <c r="AG174" s="193">
        <f t="shared" si="54"/>
        <v>0</v>
      </c>
    </row>
    <row r="175" spans="2:33" x14ac:dyDescent="0.25">
      <c r="B175" s="272"/>
      <c r="C175" s="286" t="str">
        <f t="shared" si="55"/>
        <v/>
      </c>
      <c r="D175" s="274"/>
      <c r="E175" s="288" t="str">
        <f>IF(Stammdaten!$AE$29="2 - Vereinbarte Entgelte",IF(ISNUMBER(D175),IF(YEAR(D175)&lt;Stammdaten!$AE$28,1,IF(YEAR(D175)&gt;Stammdaten!$AE$28,12,MONTH(D175))),""),"")</f>
        <v/>
      </c>
      <c r="F175" s="274"/>
      <c r="G175" s="288" t="str">
        <f>IF(Stammdaten!$AE$29="1 - Vereinnahmte Entgelte",IF(ISNUMBER(F175),IF(YEAR(F175)&lt;Stammdaten!$AE$28,1,IF(YEAR(F175)&gt;Stammdaten!$AE$28,12,MONTH(F175))),""),"")</f>
        <v/>
      </c>
      <c r="H175" s="276"/>
      <c r="I175" s="277"/>
      <c r="J175" s="278"/>
      <c r="K175" s="292" t="str">
        <f t="shared" si="41"/>
        <v/>
      </c>
      <c r="L175" s="293" t="str">
        <f t="shared" si="47"/>
        <v/>
      </c>
      <c r="M175" s="293" t="str">
        <f>+IF(AND(ISNUMBER(I175),ISNUMBER(K175)),IF(Stammdaten!$AE$30="2 - Nein",L175-N175,I175-N175),"")</f>
        <v/>
      </c>
      <c r="N175" s="293" t="str">
        <f>+IF(AND(ISNUMBER(J175),ISNUMBER(L175)),IF(Stammdaten!$AE$30="2 - Nein",ROUND(L175*0.3,2),ROUND(I175*0.3,2)),"")</f>
        <v/>
      </c>
      <c r="O175" s="306"/>
      <c r="P175" s="281" t="str">
        <f t="shared" si="48"/>
        <v/>
      </c>
      <c r="Q175" s="312" t="str">
        <f t="shared" si="49"/>
        <v/>
      </c>
      <c r="R175" s="282" t="str">
        <f>+IF(Stammdaten!$AE$30="1 - Ja",K175,0)</f>
        <v/>
      </c>
      <c r="S175" s="283"/>
      <c r="T175" s="284" t="str">
        <f t="shared" si="50"/>
        <v/>
      </c>
      <c r="X175" s="193">
        <f t="shared" si="56"/>
        <v>0</v>
      </c>
      <c r="Y175" s="193">
        <f t="shared" si="57"/>
        <v>0</v>
      </c>
      <c r="Z175" s="193">
        <f t="shared" si="58"/>
        <v>0</v>
      </c>
      <c r="AA175" s="193">
        <f t="shared" si="59"/>
        <v>0</v>
      </c>
      <c r="AB175" s="193">
        <f t="shared" si="60"/>
        <v>0</v>
      </c>
      <c r="AC175" s="193"/>
      <c r="AD175" s="193">
        <f t="shared" si="51"/>
        <v>0</v>
      </c>
      <c r="AE175" s="193">
        <f t="shared" si="52"/>
        <v>5</v>
      </c>
      <c r="AF175" s="193">
        <f t="shared" si="53"/>
        <v>0</v>
      </c>
      <c r="AG175" s="193">
        <f t="shared" si="54"/>
        <v>0</v>
      </c>
    </row>
    <row r="176" spans="2:33" x14ac:dyDescent="0.25">
      <c r="B176" s="272"/>
      <c r="C176" s="286" t="str">
        <f t="shared" si="55"/>
        <v/>
      </c>
      <c r="D176" s="274"/>
      <c r="E176" s="288" t="str">
        <f>IF(Stammdaten!$AE$29="2 - Vereinbarte Entgelte",IF(ISNUMBER(D176),IF(YEAR(D176)&lt;Stammdaten!$AE$28,1,IF(YEAR(D176)&gt;Stammdaten!$AE$28,12,MONTH(D176))),""),"")</f>
        <v/>
      </c>
      <c r="F176" s="274"/>
      <c r="G176" s="288" t="str">
        <f>IF(Stammdaten!$AE$29="1 - Vereinnahmte Entgelte",IF(ISNUMBER(F176),IF(YEAR(F176)&lt;Stammdaten!$AE$28,1,IF(YEAR(F176)&gt;Stammdaten!$AE$28,12,MONTH(F176))),""),"")</f>
        <v/>
      </c>
      <c r="H176" s="276"/>
      <c r="I176" s="277"/>
      <c r="J176" s="278"/>
      <c r="K176" s="292" t="str">
        <f t="shared" si="41"/>
        <v/>
      </c>
      <c r="L176" s="293" t="str">
        <f t="shared" si="47"/>
        <v/>
      </c>
      <c r="M176" s="293" t="str">
        <f>+IF(AND(ISNUMBER(I176),ISNUMBER(K176)),IF(Stammdaten!$AE$30="2 - Nein",L176-N176,I176-N176),"")</f>
        <v/>
      </c>
      <c r="N176" s="293" t="str">
        <f>+IF(AND(ISNUMBER(J176),ISNUMBER(L176)),IF(Stammdaten!$AE$30="2 - Nein",ROUND(L176*0.3,2),ROUND(I176*0.3,2)),"")</f>
        <v/>
      </c>
      <c r="O176" s="306"/>
      <c r="P176" s="281" t="str">
        <f t="shared" si="48"/>
        <v/>
      </c>
      <c r="Q176" s="312" t="str">
        <f t="shared" si="49"/>
        <v/>
      </c>
      <c r="R176" s="282" t="str">
        <f>+IF(Stammdaten!$AE$30="1 - Ja",K176,0)</f>
        <v/>
      </c>
      <c r="S176" s="283"/>
      <c r="T176" s="284" t="str">
        <f t="shared" si="50"/>
        <v/>
      </c>
      <c r="X176" s="193">
        <f t="shared" si="56"/>
        <v>0</v>
      </c>
      <c r="Y176" s="193">
        <f t="shared" si="57"/>
        <v>0</v>
      </c>
      <c r="Z176" s="193">
        <f t="shared" si="58"/>
        <v>0</v>
      </c>
      <c r="AA176" s="193">
        <f t="shared" si="59"/>
        <v>0</v>
      </c>
      <c r="AB176" s="193">
        <f t="shared" si="60"/>
        <v>0</v>
      </c>
      <c r="AC176" s="193"/>
      <c r="AD176" s="193">
        <f t="shared" si="51"/>
        <v>0</v>
      </c>
      <c r="AE176" s="193">
        <f t="shared" si="52"/>
        <v>5</v>
      </c>
      <c r="AF176" s="193">
        <f t="shared" si="53"/>
        <v>0</v>
      </c>
      <c r="AG176" s="193">
        <f t="shared" si="54"/>
        <v>0</v>
      </c>
    </row>
    <row r="177" spans="2:33" x14ac:dyDescent="0.25">
      <c r="B177" s="272"/>
      <c r="C177" s="286" t="str">
        <f t="shared" si="55"/>
        <v/>
      </c>
      <c r="D177" s="274"/>
      <c r="E177" s="288" t="str">
        <f>IF(Stammdaten!$AE$29="2 - Vereinbarte Entgelte",IF(ISNUMBER(D177),IF(YEAR(D177)&lt;Stammdaten!$AE$28,1,IF(YEAR(D177)&gt;Stammdaten!$AE$28,12,MONTH(D177))),""),"")</f>
        <v/>
      </c>
      <c r="F177" s="274"/>
      <c r="G177" s="288" t="str">
        <f>IF(Stammdaten!$AE$29="1 - Vereinnahmte Entgelte",IF(ISNUMBER(F177),IF(YEAR(F177)&lt;Stammdaten!$AE$28,1,IF(YEAR(F177)&gt;Stammdaten!$AE$28,12,MONTH(F177))),""),"")</f>
        <v/>
      </c>
      <c r="H177" s="276"/>
      <c r="I177" s="277"/>
      <c r="J177" s="278"/>
      <c r="K177" s="292" t="str">
        <f t="shared" si="41"/>
        <v/>
      </c>
      <c r="L177" s="293" t="str">
        <f t="shared" si="47"/>
        <v/>
      </c>
      <c r="M177" s="293" t="str">
        <f>+IF(AND(ISNUMBER(I177),ISNUMBER(K177)),IF(Stammdaten!$AE$30="2 - Nein",L177-N177,I177-N177),"")</f>
        <v/>
      </c>
      <c r="N177" s="293" t="str">
        <f>+IF(AND(ISNUMBER(J177),ISNUMBER(L177)),IF(Stammdaten!$AE$30="2 - Nein",ROUND(L177*0.3,2),ROUND(I177*0.3,2)),"")</f>
        <v/>
      </c>
      <c r="O177" s="306"/>
      <c r="P177" s="281" t="str">
        <f t="shared" si="48"/>
        <v/>
      </c>
      <c r="Q177" s="312" t="str">
        <f t="shared" si="49"/>
        <v/>
      </c>
      <c r="R177" s="282" t="str">
        <f>+IF(Stammdaten!$AE$30="1 - Ja",K177,0)</f>
        <v/>
      </c>
      <c r="S177" s="283"/>
      <c r="T177" s="284" t="str">
        <f t="shared" si="50"/>
        <v/>
      </c>
      <c r="X177" s="193">
        <f t="shared" si="56"/>
        <v>0</v>
      </c>
      <c r="Y177" s="193">
        <f t="shared" si="57"/>
        <v>0</v>
      </c>
      <c r="Z177" s="193">
        <f t="shared" si="58"/>
        <v>0</v>
      </c>
      <c r="AA177" s="193">
        <f t="shared" si="59"/>
        <v>0</v>
      </c>
      <c r="AB177" s="193">
        <f t="shared" si="60"/>
        <v>0</v>
      </c>
      <c r="AC177" s="193"/>
      <c r="AD177" s="193">
        <f t="shared" si="51"/>
        <v>0</v>
      </c>
      <c r="AE177" s="193">
        <f t="shared" si="52"/>
        <v>5</v>
      </c>
      <c r="AF177" s="193">
        <f t="shared" si="53"/>
        <v>0</v>
      </c>
      <c r="AG177" s="193">
        <f t="shared" si="54"/>
        <v>0</v>
      </c>
    </row>
    <row r="178" spans="2:33" x14ac:dyDescent="0.25">
      <c r="B178" s="272"/>
      <c r="C178" s="286" t="str">
        <f t="shared" si="55"/>
        <v/>
      </c>
      <c r="D178" s="274"/>
      <c r="E178" s="288" t="str">
        <f>IF(Stammdaten!$AE$29="2 - Vereinbarte Entgelte",IF(ISNUMBER(D178),IF(YEAR(D178)&lt;Stammdaten!$AE$28,1,IF(YEAR(D178)&gt;Stammdaten!$AE$28,12,MONTH(D178))),""),"")</f>
        <v/>
      </c>
      <c r="F178" s="274"/>
      <c r="G178" s="288" t="str">
        <f>IF(Stammdaten!$AE$29="1 - Vereinnahmte Entgelte",IF(ISNUMBER(F178),IF(YEAR(F178)&lt;Stammdaten!$AE$28,1,IF(YEAR(F178)&gt;Stammdaten!$AE$28,12,MONTH(F178))),""),"")</f>
        <v/>
      </c>
      <c r="H178" s="276"/>
      <c r="I178" s="277"/>
      <c r="J178" s="278"/>
      <c r="K178" s="292" t="str">
        <f t="shared" si="41"/>
        <v/>
      </c>
      <c r="L178" s="293" t="str">
        <f t="shared" si="47"/>
        <v/>
      </c>
      <c r="M178" s="293" t="str">
        <f>+IF(AND(ISNUMBER(I178),ISNUMBER(K178)),IF(Stammdaten!$AE$30="2 - Nein",L178-N178,I178-N178),"")</f>
        <v/>
      </c>
      <c r="N178" s="293" t="str">
        <f>+IF(AND(ISNUMBER(J178),ISNUMBER(L178)),IF(Stammdaten!$AE$30="2 - Nein",ROUND(L178*0.3,2),ROUND(I178*0.3,2)),"")</f>
        <v/>
      </c>
      <c r="O178" s="306"/>
      <c r="P178" s="281" t="str">
        <f t="shared" si="48"/>
        <v/>
      </c>
      <c r="Q178" s="312" t="str">
        <f t="shared" si="49"/>
        <v/>
      </c>
      <c r="R178" s="282" t="str">
        <f>+IF(Stammdaten!$AE$30="1 - Ja",K178,0)</f>
        <v/>
      </c>
      <c r="S178" s="283"/>
      <c r="T178" s="284" t="str">
        <f t="shared" si="50"/>
        <v/>
      </c>
      <c r="X178" s="193">
        <f t="shared" si="56"/>
        <v>0</v>
      </c>
      <c r="Y178" s="193">
        <f t="shared" si="57"/>
        <v>0</v>
      </c>
      <c r="Z178" s="193">
        <f t="shared" si="58"/>
        <v>0</v>
      </c>
      <c r="AA178" s="193">
        <f t="shared" si="59"/>
        <v>0</v>
      </c>
      <c r="AB178" s="193">
        <f t="shared" si="60"/>
        <v>0</v>
      </c>
      <c r="AC178" s="193"/>
      <c r="AD178" s="193">
        <f t="shared" si="51"/>
        <v>0</v>
      </c>
      <c r="AE178" s="193">
        <f t="shared" si="52"/>
        <v>5</v>
      </c>
      <c r="AF178" s="193">
        <f t="shared" si="53"/>
        <v>0</v>
      </c>
      <c r="AG178" s="193">
        <f t="shared" si="54"/>
        <v>0</v>
      </c>
    </row>
    <row r="179" spans="2:33" x14ac:dyDescent="0.25">
      <c r="B179" s="272"/>
      <c r="C179" s="286" t="str">
        <f t="shared" si="55"/>
        <v/>
      </c>
      <c r="D179" s="274"/>
      <c r="E179" s="288" t="str">
        <f>IF(Stammdaten!$AE$29="2 - Vereinbarte Entgelte",IF(ISNUMBER(D179),IF(YEAR(D179)&lt;Stammdaten!$AE$28,1,IF(YEAR(D179)&gt;Stammdaten!$AE$28,12,MONTH(D179))),""),"")</f>
        <v/>
      </c>
      <c r="F179" s="274"/>
      <c r="G179" s="288" t="str">
        <f>IF(Stammdaten!$AE$29="1 - Vereinnahmte Entgelte",IF(ISNUMBER(F179),IF(YEAR(F179)&lt;Stammdaten!$AE$28,1,IF(YEAR(F179)&gt;Stammdaten!$AE$28,12,MONTH(F179))),""),"")</f>
        <v/>
      </c>
      <c r="H179" s="276"/>
      <c r="I179" s="277"/>
      <c r="J179" s="278"/>
      <c r="K179" s="292" t="str">
        <f t="shared" si="41"/>
        <v/>
      </c>
      <c r="L179" s="293" t="str">
        <f t="shared" si="47"/>
        <v/>
      </c>
      <c r="M179" s="293" t="str">
        <f>+IF(AND(ISNUMBER(I179),ISNUMBER(K179)),IF(Stammdaten!$AE$30="2 - Nein",L179-N179,I179-N179),"")</f>
        <v/>
      </c>
      <c r="N179" s="293" t="str">
        <f>+IF(AND(ISNUMBER(J179),ISNUMBER(L179)),IF(Stammdaten!$AE$30="2 - Nein",ROUND(L179*0.3,2),ROUND(I179*0.3,2)),"")</f>
        <v/>
      </c>
      <c r="O179" s="306"/>
      <c r="P179" s="281" t="str">
        <f t="shared" si="48"/>
        <v/>
      </c>
      <c r="Q179" s="312" t="str">
        <f t="shared" si="49"/>
        <v/>
      </c>
      <c r="R179" s="282" t="str">
        <f>+IF(Stammdaten!$AE$30="1 - Ja",K179,0)</f>
        <v/>
      </c>
      <c r="S179" s="283"/>
      <c r="T179" s="284" t="str">
        <f t="shared" si="50"/>
        <v/>
      </c>
      <c r="X179" s="193">
        <f t="shared" si="56"/>
        <v>0</v>
      </c>
      <c r="Y179" s="193">
        <f t="shared" si="57"/>
        <v>0</v>
      </c>
      <c r="Z179" s="193">
        <f t="shared" si="58"/>
        <v>0</v>
      </c>
      <c r="AA179" s="193">
        <f t="shared" si="59"/>
        <v>0</v>
      </c>
      <c r="AB179" s="193">
        <f t="shared" si="60"/>
        <v>0</v>
      </c>
      <c r="AC179" s="193"/>
      <c r="AD179" s="193">
        <f t="shared" si="51"/>
        <v>0</v>
      </c>
      <c r="AE179" s="193">
        <f t="shared" si="52"/>
        <v>5</v>
      </c>
      <c r="AF179" s="193">
        <f t="shared" si="53"/>
        <v>0</v>
      </c>
      <c r="AG179" s="193">
        <f t="shared" si="54"/>
        <v>0</v>
      </c>
    </row>
    <row r="180" spans="2:33" x14ac:dyDescent="0.25">
      <c r="B180" s="272"/>
      <c r="C180" s="286" t="str">
        <f t="shared" si="55"/>
        <v/>
      </c>
      <c r="D180" s="274"/>
      <c r="E180" s="288" t="str">
        <f>IF(Stammdaten!$AE$29="2 - Vereinbarte Entgelte",IF(ISNUMBER(D180),IF(YEAR(D180)&lt;Stammdaten!$AE$28,1,IF(YEAR(D180)&gt;Stammdaten!$AE$28,12,MONTH(D180))),""),"")</f>
        <v/>
      </c>
      <c r="F180" s="274"/>
      <c r="G180" s="288" t="str">
        <f>IF(Stammdaten!$AE$29="1 - Vereinnahmte Entgelte",IF(ISNUMBER(F180),IF(YEAR(F180)&lt;Stammdaten!$AE$28,1,IF(YEAR(F180)&gt;Stammdaten!$AE$28,12,MONTH(F180))),""),"")</f>
        <v/>
      </c>
      <c r="H180" s="276"/>
      <c r="I180" s="277"/>
      <c r="J180" s="278"/>
      <c r="K180" s="292" t="str">
        <f t="shared" si="41"/>
        <v/>
      </c>
      <c r="L180" s="293" t="str">
        <f t="shared" si="47"/>
        <v/>
      </c>
      <c r="M180" s="293" t="str">
        <f>+IF(AND(ISNUMBER(I180),ISNUMBER(K180)),IF(Stammdaten!$AE$30="2 - Nein",L180-N180,I180-N180),"")</f>
        <v/>
      </c>
      <c r="N180" s="293" t="str">
        <f>+IF(AND(ISNUMBER(J180),ISNUMBER(L180)),IF(Stammdaten!$AE$30="2 - Nein",ROUND(L180*0.3,2),ROUND(I180*0.3,2)),"")</f>
        <v/>
      </c>
      <c r="O180" s="306"/>
      <c r="P180" s="281" t="str">
        <f t="shared" si="48"/>
        <v/>
      </c>
      <c r="Q180" s="312" t="str">
        <f t="shared" si="49"/>
        <v/>
      </c>
      <c r="R180" s="282" t="str">
        <f>+IF(Stammdaten!$AE$30="1 - Ja",K180,0)</f>
        <v/>
      </c>
      <c r="S180" s="283"/>
      <c r="T180" s="284" t="str">
        <f t="shared" si="50"/>
        <v/>
      </c>
      <c r="X180" s="193">
        <f t="shared" si="56"/>
        <v>0</v>
      </c>
      <c r="Y180" s="193">
        <f t="shared" si="57"/>
        <v>0</v>
      </c>
      <c r="Z180" s="193">
        <f t="shared" si="58"/>
        <v>0</v>
      </c>
      <c r="AA180" s="193">
        <f t="shared" si="59"/>
        <v>0</v>
      </c>
      <c r="AB180" s="193">
        <f t="shared" si="60"/>
        <v>0</v>
      </c>
      <c r="AC180" s="193"/>
      <c r="AD180" s="193">
        <f t="shared" si="51"/>
        <v>0</v>
      </c>
      <c r="AE180" s="193">
        <f t="shared" si="52"/>
        <v>5</v>
      </c>
      <c r="AF180" s="193">
        <f t="shared" si="53"/>
        <v>0</v>
      </c>
      <c r="AG180" s="193">
        <f t="shared" si="54"/>
        <v>0</v>
      </c>
    </row>
    <row r="181" spans="2:33" x14ac:dyDescent="0.25">
      <c r="B181" s="272"/>
      <c r="C181" s="286" t="str">
        <f t="shared" si="55"/>
        <v/>
      </c>
      <c r="D181" s="274"/>
      <c r="E181" s="288" t="str">
        <f>IF(Stammdaten!$AE$29="2 - Vereinbarte Entgelte",IF(ISNUMBER(D181),IF(YEAR(D181)&lt;Stammdaten!$AE$28,1,IF(YEAR(D181)&gt;Stammdaten!$AE$28,12,MONTH(D181))),""),"")</f>
        <v/>
      </c>
      <c r="F181" s="274"/>
      <c r="G181" s="288" t="str">
        <f>IF(Stammdaten!$AE$29="1 - Vereinnahmte Entgelte",IF(ISNUMBER(F181),IF(YEAR(F181)&lt;Stammdaten!$AE$28,1,IF(YEAR(F181)&gt;Stammdaten!$AE$28,12,MONTH(F181))),""),"")</f>
        <v/>
      </c>
      <c r="H181" s="276"/>
      <c r="I181" s="277"/>
      <c r="J181" s="278"/>
      <c r="K181" s="292" t="str">
        <f t="shared" si="41"/>
        <v/>
      </c>
      <c r="L181" s="293" t="str">
        <f t="shared" si="47"/>
        <v/>
      </c>
      <c r="M181" s="293" t="str">
        <f>+IF(AND(ISNUMBER(I181),ISNUMBER(K181)),IF(Stammdaten!$AE$30="2 - Nein",L181-N181,I181-N181),"")</f>
        <v/>
      </c>
      <c r="N181" s="293" t="str">
        <f>+IF(AND(ISNUMBER(J181),ISNUMBER(L181)),IF(Stammdaten!$AE$30="2 - Nein",ROUND(L181*0.3,2),ROUND(I181*0.3,2)),"")</f>
        <v/>
      </c>
      <c r="O181" s="306"/>
      <c r="P181" s="281" t="str">
        <f t="shared" si="48"/>
        <v/>
      </c>
      <c r="Q181" s="312" t="str">
        <f t="shared" si="49"/>
        <v/>
      </c>
      <c r="R181" s="282" t="str">
        <f>+IF(Stammdaten!$AE$30="1 - Ja",K181,0)</f>
        <v/>
      </c>
      <c r="S181" s="283"/>
      <c r="T181" s="284" t="str">
        <f t="shared" si="50"/>
        <v/>
      </c>
      <c r="X181" s="193">
        <f t="shared" si="56"/>
        <v>0</v>
      </c>
      <c r="Y181" s="193">
        <f t="shared" si="57"/>
        <v>0</v>
      </c>
      <c r="Z181" s="193">
        <f t="shared" si="58"/>
        <v>0</v>
      </c>
      <c r="AA181" s="193">
        <f t="shared" si="59"/>
        <v>0</v>
      </c>
      <c r="AB181" s="193">
        <f t="shared" si="60"/>
        <v>0</v>
      </c>
      <c r="AC181" s="193"/>
      <c r="AD181" s="193">
        <f t="shared" si="51"/>
        <v>0</v>
      </c>
      <c r="AE181" s="193">
        <f t="shared" si="52"/>
        <v>5</v>
      </c>
      <c r="AF181" s="193">
        <f t="shared" si="53"/>
        <v>0</v>
      </c>
      <c r="AG181" s="193">
        <f t="shared" si="54"/>
        <v>0</v>
      </c>
    </row>
    <row r="182" spans="2:33" x14ac:dyDescent="0.25">
      <c r="B182" s="272"/>
      <c r="C182" s="286" t="str">
        <f t="shared" si="55"/>
        <v/>
      </c>
      <c r="D182" s="274"/>
      <c r="E182" s="288" t="str">
        <f>IF(Stammdaten!$AE$29="2 - Vereinbarte Entgelte",IF(ISNUMBER(D182),IF(YEAR(D182)&lt;Stammdaten!$AE$28,1,IF(YEAR(D182)&gt;Stammdaten!$AE$28,12,MONTH(D182))),""),"")</f>
        <v/>
      </c>
      <c r="F182" s="274"/>
      <c r="G182" s="288" t="str">
        <f>IF(Stammdaten!$AE$29="1 - Vereinnahmte Entgelte",IF(ISNUMBER(F182),IF(YEAR(F182)&lt;Stammdaten!$AE$28,1,IF(YEAR(F182)&gt;Stammdaten!$AE$28,12,MONTH(F182))),""),"")</f>
        <v/>
      </c>
      <c r="H182" s="276"/>
      <c r="I182" s="277"/>
      <c r="J182" s="278"/>
      <c r="K182" s="292" t="str">
        <f t="shared" si="41"/>
        <v/>
      </c>
      <c r="L182" s="293" t="str">
        <f t="shared" si="47"/>
        <v/>
      </c>
      <c r="M182" s="293" t="str">
        <f>+IF(AND(ISNUMBER(I182),ISNUMBER(K182)),IF(Stammdaten!$AE$30="2 - Nein",L182-N182,I182-N182),"")</f>
        <v/>
      </c>
      <c r="N182" s="293" t="str">
        <f>+IF(AND(ISNUMBER(J182),ISNUMBER(L182)),IF(Stammdaten!$AE$30="2 - Nein",ROUND(L182*0.3,2),ROUND(I182*0.3,2)),"")</f>
        <v/>
      </c>
      <c r="O182" s="306"/>
      <c r="P182" s="281" t="str">
        <f t="shared" si="48"/>
        <v/>
      </c>
      <c r="Q182" s="312" t="str">
        <f t="shared" si="49"/>
        <v/>
      </c>
      <c r="R182" s="282" t="str">
        <f>+IF(Stammdaten!$AE$30="1 - Ja",K182,0)</f>
        <v/>
      </c>
      <c r="S182" s="283"/>
      <c r="T182" s="284" t="str">
        <f t="shared" si="50"/>
        <v/>
      </c>
      <c r="X182" s="193">
        <f t="shared" si="56"/>
        <v>0</v>
      </c>
      <c r="Y182" s="193">
        <f t="shared" si="57"/>
        <v>0</v>
      </c>
      <c r="Z182" s="193">
        <f t="shared" si="58"/>
        <v>0</v>
      </c>
      <c r="AA182" s="193">
        <f t="shared" si="59"/>
        <v>0</v>
      </c>
      <c r="AB182" s="193">
        <f t="shared" si="60"/>
        <v>0</v>
      </c>
      <c r="AC182" s="193"/>
      <c r="AD182" s="193">
        <f t="shared" si="51"/>
        <v>0</v>
      </c>
      <c r="AE182" s="193">
        <f t="shared" si="52"/>
        <v>5</v>
      </c>
      <c r="AF182" s="193">
        <f t="shared" si="53"/>
        <v>0</v>
      </c>
      <c r="AG182" s="193">
        <f t="shared" si="54"/>
        <v>0</v>
      </c>
    </row>
    <row r="183" spans="2:33" x14ac:dyDescent="0.25">
      <c r="B183" s="272"/>
      <c r="C183" s="286" t="str">
        <f t="shared" si="55"/>
        <v/>
      </c>
      <c r="D183" s="274"/>
      <c r="E183" s="288" t="str">
        <f>IF(Stammdaten!$AE$29="2 - Vereinbarte Entgelte",IF(ISNUMBER(D183),IF(YEAR(D183)&lt;Stammdaten!$AE$28,1,IF(YEAR(D183)&gt;Stammdaten!$AE$28,12,MONTH(D183))),""),"")</f>
        <v/>
      </c>
      <c r="F183" s="274"/>
      <c r="G183" s="288" t="str">
        <f>IF(Stammdaten!$AE$29="1 - Vereinnahmte Entgelte",IF(ISNUMBER(F183),IF(YEAR(F183)&lt;Stammdaten!$AE$28,1,IF(YEAR(F183)&gt;Stammdaten!$AE$28,12,MONTH(F183))),""),"")</f>
        <v/>
      </c>
      <c r="H183" s="276"/>
      <c r="I183" s="277"/>
      <c r="J183" s="278"/>
      <c r="K183" s="292" t="str">
        <f t="shared" si="41"/>
        <v/>
      </c>
      <c r="L183" s="293" t="str">
        <f t="shared" si="47"/>
        <v/>
      </c>
      <c r="M183" s="293" t="str">
        <f>+IF(AND(ISNUMBER(I183),ISNUMBER(K183)),IF(Stammdaten!$AE$30="2 - Nein",L183-N183,I183-N183),"")</f>
        <v/>
      </c>
      <c r="N183" s="293" t="str">
        <f>+IF(AND(ISNUMBER(J183),ISNUMBER(L183)),IF(Stammdaten!$AE$30="2 - Nein",ROUND(L183*0.3,2),ROUND(I183*0.3,2)),"")</f>
        <v/>
      </c>
      <c r="O183" s="306"/>
      <c r="P183" s="281" t="str">
        <f t="shared" si="48"/>
        <v/>
      </c>
      <c r="Q183" s="312" t="str">
        <f t="shared" si="49"/>
        <v/>
      </c>
      <c r="R183" s="282" t="str">
        <f>+IF(Stammdaten!$AE$30="1 - Ja",K183,0)</f>
        <v/>
      </c>
      <c r="S183" s="283"/>
      <c r="T183" s="284" t="str">
        <f t="shared" si="50"/>
        <v/>
      </c>
      <c r="X183" s="193">
        <f t="shared" si="56"/>
        <v>0</v>
      </c>
      <c r="Y183" s="193">
        <f t="shared" si="57"/>
        <v>0</v>
      </c>
      <c r="Z183" s="193">
        <f t="shared" si="58"/>
        <v>0</v>
      </c>
      <c r="AA183" s="193">
        <f t="shared" si="59"/>
        <v>0</v>
      </c>
      <c r="AB183" s="193">
        <f t="shared" si="60"/>
        <v>0</v>
      </c>
      <c r="AC183" s="193"/>
      <c r="AD183" s="193">
        <f t="shared" si="51"/>
        <v>0</v>
      </c>
      <c r="AE183" s="193">
        <f t="shared" si="52"/>
        <v>5</v>
      </c>
      <c r="AF183" s="193">
        <f t="shared" si="53"/>
        <v>0</v>
      </c>
      <c r="AG183" s="193">
        <f t="shared" si="54"/>
        <v>0</v>
      </c>
    </row>
    <row r="184" spans="2:33" x14ac:dyDescent="0.25">
      <c r="B184" s="272"/>
      <c r="C184" s="286" t="str">
        <f t="shared" si="55"/>
        <v/>
      </c>
      <c r="D184" s="274"/>
      <c r="E184" s="288" t="str">
        <f>IF(Stammdaten!$AE$29="2 - Vereinbarte Entgelte",IF(ISNUMBER(D184),IF(YEAR(D184)&lt;Stammdaten!$AE$28,1,IF(YEAR(D184)&gt;Stammdaten!$AE$28,12,MONTH(D184))),""),"")</f>
        <v/>
      </c>
      <c r="F184" s="274"/>
      <c r="G184" s="288" t="str">
        <f>IF(Stammdaten!$AE$29="1 - Vereinnahmte Entgelte",IF(ISNUMBER(F184),IF(YEAR(F184)&lt;Stammdaten!$AE$28,1,IF(YEAR(F184)&gt;Stammdaten!$AE$28,12,MONTH(F184))),""),"")</f>
        <v/>
      </c>
      <c r="H184" s="276"/>
      <c r="I184" s="277"/>
      <c r="J184" s="278"/>
      <c r="K184" s="292" t="str">
        <f t="shared" si="41"/>
        <v/>
      </c>
      <c r="L184" s="293" t="str">
        <f t="shared" si="47"/>
        <v/>
      </c>
      <c r="M184" s="293" t="str">
        <f>+IF(AND(ISNUMBER(I184),ISNUMBER(K184)),IF(Stammdaten!$AE$30="2 - Nein",L184-N184,I184-N184),"")</f>
        <v/>
      </c>
      <c r="N184" s="293" t="str">
        <f>+IF(AND(ISNUMBER(J184),ISNUMBER(L184)),IF(Stammdaten!$AE$30="2 - Nein",ROUND(L184*0.3,2),ROUND(I184*0.3,2)),"")</f>
        <v/>
      </c>
      <c r="O184" s="306"/>
      <c r="P184" s="281" t="str">
        <f t="shared" si="48"/>
        <v/>
      </c>
      <c r="Q184" s="312" t="str">
        <f t="shared" si="49"/>
        <v/>
      </c>
      <c r="R184" s="282" t="str">
        <f>+IF(Stammdaten!$AE$30="1 - Ja",K184,0)</f>
        <v/>
      </c>
      <c r="S184" s="283"/>
      <c r="T184" s="284" t="str">
        <f t="shared" si="50"/>
        <v/>
      </c>
      <c r="X184" s="193">
        <f t="shared" si="56"/>
        <v>0</v>
      </c>
      <c r="Y184" s="193">
        <f t="shared" si="57"/>
        <v>0</v>
      </c>
      <c r="Z184" s="193">
        <f t="shared" si="58"/>
        <v>0</v>
      </c>
      <c r="AA184" s="193">
        <f t="shared" si="59"/>
        <v>0</v>
      </c>
      <c r="AB184" s="193">
        <f t="shared" si="60"/>
        <v>0</v>
      </c>
      <c r="AC184" s="193"/>
      <c r="AD184" s="193">
        <f t="shared" si="51"/>
        <v>0</v>
      </c>
      <c r="AE184" s="193">
        <f t="shared" si="52"/>
        <v>5</v>
      </c>
      <c r="AF184" s="193">
        <f t="shared" si="53"/>
        <v>0</v>
      </c>
      <c r="AG184" s="193">
        <f t="shared" si="54"/>
        <v>0</v>
      </c>
    </row>
    <row r="185" spans="2:33" x14ac:dyDescent="0.25">
      <c r="B185" s="272"/>
      <c r="C185" s="286" t="str">
        <f t="shared" si="55"/>
        <v/>
      </c>
      <c r="D185" s="274"/>
      <c r="E185" s="288" t="str">
        <f>IF(Stammdaten!$AE$29="2 - Vereinbarte Entgelte",IF(ISNUMBER(D185),IF(YEAR(D185)&lt;Stammdaten!$AE$28,1,IF(YEAR(D185)&gt;Stammdaten!$AE$28,12,MONTH(D185))),""),"")</f>
        <v/>
      </c>
      <c r="F185" s="274"/>
      <c r="G185" s="288" t="str">
        <f>IF(Stammdaten!$AE$29="1 - Vereinnahmte Entgelte",IF(ISNUMBER(F185),IF(YEAR(F185)&lt;Stammdaten!$AE$28,1,IF(YEAR(F185)&gt;Stammdaten!$AE$28,12,MONTH(F185))),""),"")</f>
        <v/>
      </c>
      <c r="H185" s="276"/>
      <c r="I185" s="277"/>
      <c r="J185" s="278"/>
      <c r="K185" s="292" t="str">
        <f t="shared" si="41"/>
        <v/>
      </c>
      <c r="L185" s="293" t="str">
        <f t="shared" si="47"/>
        <v/>
      </c>
      <c r="M185" s="293" t="str">
        <f>+IF(AND(ISNUMBER(I185),ISNUMBER(K185)),IF(Stammdaten!$AE$30="2 - Nein",L185-N185,I185-N185),"")</f>
        <v/>
      </c>
      <c r="N185" s="293" t="str">
        <f>+IF(AND(ISNUMBER(J185),ISNUMBER(L185)),IF(Stammdaten!$AE$30="2 - Nein",ROUND(L185*0.3,2),ROUND(I185*0.3,2)),"")</f>
        <v/>
      </c>
      <c r="O185" s="306"/>
      <c r="P185" s="281" t="str">
        <f t="shared" si="48"/>
        <v/>
      </c>
      <c r="Q185" s="312" t="str">
        <f t="shared" si="49"/>
        <v/>
      </c>
      <c r="R185" s="282" t="str">
        <f>+IF(Stammdaten!$AE$30="1 - Ja",K185,0)</f>
        <v/>
      </c>
      <c r="S185" s="283"/>
      <c r="T185" s="284" t="str">
        <f t="shared" si="50"/>
        <v/>
      </c>
      <c r="X185" s="193">
        <f t="shared" si="56"/>
        <v>0</v>
      </c>
      <c r="Y185" s="193">
        <f t="shared" si="57"/>
        <v>0</v>
      </c>
      <c r="Z185" s="193">
        <f t="shared" si="58"/>
        <v>0</v>
      </c>
      <c r="AA185" s="193">
        <f t="shared" si="59"/>
        <v>0</v>
      </c>
      <c r="AB185" s="193">
        <f t="shared" si="60"/>
        <v>0</v>
      </c>
      <c r="AC185" s="193"/>
      <c r="AD185" s="193">
        <f t="shared" si="51"/>
        <v>0</v>
      </c>
      <c r="AE185" s="193">
        <f t="shared" si="52"/>
        <v>5</v>
      </c>
      <c r="AF185" s="193">
        <f t="shared" si="53"/>
        <v>0</v>
      </c>
      <c r="AG185" s="193">
        <f t="shared" si="54"/>
        <v>0</v>
      </c>
    </row>
    <row r="186" spans="2:33" x14ac:dyDescent="0.25">
      <c r="B186" s="272"/>
      <c r="C186" s="286" t="str">
        <f t="shared" si="55"/>
        <v/>
      </c>
      <c r="D186" s="274"/>
      <c r="E186" s="288" t="str">
        <f>IF(Stammdaten!$AE$29="2 - Vereinbarte Entgelte",IF(ISNUMBER(D186),IF(YEAR(D186)&lt;Stammdaten!$AE$28,1,IF(YEAR(D186)&gt;Stammdaten!$AE$28,12,MONTH(D186))),""),"")</f>
        <v/>
      </c>
      <c r="F186" s="274"/>
      <c r="G186" s="288" t="str">
        <f>IF(Stammdaten!$AE$29="1 - Vereinnahmte Entgelte",IF(ISNUMBER(F186),IF(YEAR(F186)&lt;Stammdaten!$AE$28,1,IF(YEAR(F186)&gt;Stammdaten!$AE$28,12,MONTH(F186))),""),"")</f>
        <v/>
      </c>
      <c r="H186" s="276"/>
      <c r="I186" s="277"/>
      <c r="J186" s="278"/>
      <c r="K186" s="292" t="str">
        <f t="shared" si="41"/>
        <v/>
      </c>
      <c r="L186" s="293" t="str">
        <f t="shared" si="47"/>
        <v/>
      </c>
      <c r="M186" s="293" t="str">
        <f>+IF(AND(ISNUMBER(I186),ISNUMBER(K186)),IF(Stammdaten!$AE$30="2 - Nein",L186-N186,I186-N186),"")</f>
        <v/>
      </c>
      <c r="N186" s="293" t="str">
        <f>+IF(AND(ISNUMBER(J186),ISNUMBER(L186)),IF(Stammdaten!$AE$30="2 - Nein",ROUND(L186*0.3,2),ROUND(I186*0.3,2)),"")</f>
        <v/>
      </c>
      <c r="O186" s="306"/>
      <c r="P186" s="281" t="str">
        <f t="shared" si="48"/>
        <v/>
      </c>
      <c r="Q186" s="312" t="str">
        <f t="shared" si="49"/>
        <v/>
      </c>
      <c r="R186" s="282" t="str">
        <f>+IF(Stammdaten!$AE$30="1 - Ja",K186,0)</f>
        <v/>
      </c>
      <c r="S186" s="283"/>
      <c r="T186" s="284" t="str">
        <f t="shared" si="50"/>
        <v/>
      </c>
      <c r="X186" s="193">
        <f t="shared" si="56"/>
        <v>0</v>
      </c>
      <c r="Y186" s="193">
        <f t="shared" si="57"/>
        <v>0</v>
      </c>
      <c r="Z186" s="193">
        <f t="shared" si="58"/>
        <v>0</v>
      </c>
      <c r="AA186" s="193">
        <f t="shared" si="59"/>
        <v>0</v>
      </c>
      <c r="AB186" s="193">
        <f t="shared" si="60"/>
        <v>0</v>
      </c>
      <c r="AC186" s="193"/>
      <c r="AD186" s="193">
        <f t="shared" si="51"/>
        <v>0</v>
      </c>
      <c r="AE186" s="193">
        <f t="shared" si="52"/>
        <v>5</v>
      </c>
      <c r="AF186" s="193">
        <f t="shared" si="53"/>
        <v>0</v>
      </c>
      <c r="AG186" s="193">
        <f t="shared" si="54"/>
        <v>0</v>
      </c>
    </row>
    <row r="187" spans="2:33" x14ac:dyDescent="0.25">
      <c r="B187" s="272"/>
      <c r="C187" s="286" t="str">
        <f t="shared" si="55"/>
        <v/>
      </c>
      <c r="D187" s="274"/>
      <c r="E187" s="288" t="str">
        <f>IF(Stammdaten!$AE$29="2 - Vereinbarte Entgelte",IF(ISNUMBER(D187),IF(YEAR(D187)&lt;Stammdaten!$AE$28,1,IF(YEAR(D187)&gt;Stammdaten!$AE$28,12,MONTH(D187))),""),"")</f>
        <v/>
      </c>
      <c r="F187" s="274"/>
      <c r="G187" s="288" t="str">
        <f>IF(Stammdaten!$AE$29="1 - Vereinnahmte Entgelte",IF(ISNUMBER(F187),IF(YEAR(F187)&lt;Stammdaten!$AE$28,1,IF(YEAR(F187)&gt;Stammdaten!$AE$28,12,MONTH(F187))),""),"")</f>
        <v/>
      </c>
      <c r="H187" s="276"/>
      <c r="I187" s="277"/>
      <c r="J187" s="278"/>
      <c r="K187" s="292" t="str">
        <f t="shared" si="41"/>
        <v/>
      </c>
      <c r="L187" s="293" t="str">
        <f t="shared" si="47"/>
        <v/>
      </c>
      <c r="M187" s="293" t="str">
        <f>+IF(AND(ISNUMBER(I187),ISNUMBER(K187)),IF(Stammdaten!$AE$30="2 - Nein",L187-N187,I187-N187),"")</f>
        <v/>
      </c>
      <c r="N187" s="293" t="str">
        <f>+IF(AND(ISNUMBER(J187),ISNUMBER(L187)),IF(Stammdaten!$AE$30="2 - Nein",ROUND(L187*0.3,2),ROUND(I187*0.3,2)),"")</f>
        <v/>
      </c>
      <c r="O187" s="306"/>
      <c r="P187" s="281" t="str">
        <f t="shared" si="48"/>
        <v/>
      </c>
      <c r="Q187" s="312" t="str">
        <f t="shared" si="49"/>
        <v/>
      </c>
      <c r="R187" s="282" t="str">
        <f>+IF(Stammdaten!$AE$30="1 - Ja",K187,0)</f>
        <v/>
      </c>
      <c r="S187" s="283"/>
      <c r="T187" s="284" t="str">
        <f t="shared" si="50"/>
        <v/>
      </c>
      <c r="X187" s="193">
        <f t="shared" si="56"/>
        <v>0</v>
      </c>
      <c r="Y187" s="193">
        <f t="shared" si="57"/>
        <v>0</v>
      </c>
      <c r="Z187" s="193">
        <f t="shared" si="58"/>
        <v>0</v>
      </c>
      <c r="AA187" s="193">
        <f t="shared" si="59"/>
        <v>0</v>
      </c>
      <c r="AB187" s="193">
        <f t="shared" si="60"/>
        <v>0</v>
      </c>
      <c r="AC187" s="193"/>
      <c r="AD187" s="193">
        <f t="shared" si="51"/>
        <v>0</v>
      </c>
      <c r="AE187" s="193">
        <f t="shared" si="52"/>
        <v>5</v>
      </c>
      <c r="AF187" s="193">
        <f t="shared" si="53"/>
        <v>0</v>
      </c>
      <c r="AG187" s="193">
        <f t="shared" si="54"/>
        <v>0</v>
      </c>
    </row>
    <row r="188" spans="2:33" x14ac:dyDescent="0.25">
      <c r="B188" s="272"/>
      <c r="C188" s="286" t="str">
        <f t="shared" si="55"/>
        <v/>
      </c>
      <c r="D188" s="274"/>
      <c r="E188" s="288" t="str">
        <f>IF(Stammdaten!$AE$29="2 - Vereinbarte Entgelte",IF(ISNUMBER(D188),IF(YEAR(D188)&lt;Stammdaten!$AE$28,1,IF(YEAR(D188)&gt;Stammdaten!$AE$28,12,MONTH(D188))),""),"")</f>
        <v/>
      </c>
      <c r="F188" s="274"/>
      <c r="G188" s="288" t="str">
        <f>IF(Stammdaten!$AE$29="1 - Vereinnahmte Entgelte",IF(ISNUMBER(F188),IF(YEAR(F188)&lt;Stammdaten!$AE$28,1,IF(YEAR(F188)&gt;Stammdaten!$AE$28,12,MONTH(F188))),""),"")</f>
        <v/>
      </c>
      <c r="H188" s="276"/>
      <c r="I188" s="277"/>
      <c r="J188" s="278"/>
      <c r="K188" s="292" t="str">
        <f t="shared" si="41"/>
        <v/>
      </c>
      <c r="L188" s="293" t="str">
        <f t="shared" si="47"/>
        <v/>
      </c>
      <c r="M188" s="293" t="str">
        <f>+IF(AND(ISNUMBER(I188),ISNUMBER(K188)),IF(Stammdaten!$AE$30="2 - Nein",L188-N188,I188-N188),"")</f>
        <v/>
      </c>
      <c r="N188" s="293" t="str">
        <f>+IF(AND(ISNUMBER(J188),ISNUMBER(L188)),IF(Stammdaten!$AE$30="2 - Nein",ROUND(L188*0.3,2),ROUND(I188*0.3,2)),"")</f>
        <v/>
      </c>
      <c r="O188" s="306"/>
      <c r="P188" s="281" t="str">
        <f t="shared" si="48"/>
        <v/>
      </c>
      <c r="Q188" s="312" t="str">
        <f t="shared" si="49"/>
        <v/>
      </c>
      <c r="R188" s="282" t="str">
        <f>+IF(Stammdaten!$AE$30="1 - Ja",K188,0)</f>
        <v/>
      </c>
      <c r="S188" s="283"/>
      <c r="T188" s="284" t="str">
        <f t="shared" si="50"/>
        <v/>
      </c>
      <c r="X188" s="193">
        <f t="shared" si="56"/>
        <v>0</v>
      </c>
      <c r="Y188" s="193">
        <f t="shared" si="57"/>
        <v>0</v>
      </c>
      <c r="Z188" s="193">
        <f t="shared" si="58"/>
        <v>0</v>
      </c>
      <c r="AA188" s="193">
        <f t="shared" si="59"/>
        <v>0</v>
      </c>
      <c r="AB188" s="193">
        <f t="shared" si="60"/>
        <v>0</v>
      </c>
      <c r="AC188" s="193"/>
      <c r="AD188" s="193">
        <f t="shared" si="51"/>
        <v>0</v>
      </c>
      <c r="AE188" s="193">
        <f t="shared" si="52"/>
        <v>5</v>
      </c>
      <c r="AF188" s="193">
        <f t="shared" si="53"/>
        <v>0</v>
      </c>
      <c r="AG188" s="193">
        <f t="shared" si="54"/>
        <v>0</v>
      </c>
    </row>
    <row r="189" spans="2:33" x14ac:dyDescent="0.25">
      <c r="B189" s="272"/>
      <c r="C189" s="286" t="str">
        <f t="shared" si="55"/>
        <v/>
      </c>
      <c r="D189" s="274"/>
      <c r="E189" s="288" t="str">
        <f>IF(Stammdaten!$AE$29="2 - Vereinbarte Entgelte",IF(ISNUMBER(D189),IF(YEAR(D189)&lt;Stammdaten!$AE$28,1,IF(YEAR(D189)&gt;Stammdaten!$AE$28,12,MONTH(D189))),""),"")</f>
        <v/>
      </c>
      <c r="F189" s="274"/>
      <c r="G189" s="288" t="str">
        <f>IF(Stammdaten!$AE$29="1 - Vereinnahmte Entgelte",IF(ISNUMBER(F189),IF(YEAR(F189)&lt;Stammdaten!$AE$28,1,IF(YEAR(F189)&gt;Stammdaten!$AE$28,12,MONTH(F189))),""),"")</f>
        <v/>
      </c>
      <c r="H189" s="276"/>
      <c r="I189" s="277"/>
      <c r="J189" s="278"/>
      <c r="K189" s="292" t="str">
        <f t="shared" si="41"/>
        <v/>
      </c>
      <c r="L189" s="293" t="str">
        <f t="shared" si="47"/>
        <v/>
      </c>
      <c r="M189" s="293" t="str">
        <f>+IF(AND(ISNUMBER(I189),ISNUMBER(K189)),IF(Stammdaten!$AE$30="2 - Nein",L189-N189,I189-N189),"")</f>
        <v/>
      </c>
      <c r="N189" s="293" t="str">
        <f>+IF(AND(ISNUMBER(J189),ISNUMBER(L189)),IF(Stammdaten!$AE$30="2 - Nein",ROUND(L189*0.3,2),ROUND(I189*0.3,2)),"")</f>
        <v/>
      </c>
      <c r="O189" s="306"/>
      <c r="P189" s="281" t="str">
        <f t="shared" si="48"/>
        <v/>
      </c>
      <c r="Q189" s="312" t="str">
        <f t="shared" si="49"/>
        <v/>
      </c>
      <c r="R189" s="282" t="str">
        <f>+IF(Stammdaten!$AE$30="1 - Ja",K189,0)</f>
        <v/>
      </c>
      <c r="S189" s="283"/>
      <c r="T189" s="284" t="str">
        <f t="shared" si="50"/>
        <v/>
      </c>
      <c r="X189" s="193">
        <f t="shared" si="56"/>
        <v>0</v>
      </c>
      <c r="Y189" s="193">
        <f t="shared" si="57"/>
        <v>0</v>
      </c>
      <c r="Z189" s="193">
        <f t="shared" si="58"/>
        <v>0</v>
      </c>
      <c r="AA189" s="193">
        <f t="shared" si="59"/>
        <v>0</v>
      </c>
      <c r="AB189" s="193">
        <f t="shared" si="60"/>
        <v>0</v>
      </c>
      <c r="AC189" s="193"/>
      <c r="AD189" s="193">
        <f t="shared" si="51"/>
        <v>0</v>
      </c>
      <c r="AE189" s="193">
        <f t="shared" si="52"/>
        <v>5</v>
      </c>
      <c r="AF189" s="193">
        <f t="shared" si="53"/>
        <v>0</v>
      </c>
      <c r="AG189" s="193">
        <f t="shared" si="54"/>
        <v>0</v>
      </c>
    </row>
    <row r="190" spans="2:33" x14ac:dyDescent="0.25">
      <c r="B190" s="272"/>
      <c r="C190" s="286" t="str">
        <f t="shared" si="55"/>
        <v/>
      </c>
      <c r="D190" s="274"/>
      <c r="E190" s="288" t="str">
        <f>IF(Stammdaten!$AE$29="2 - Vereinbarte Entgelte",IF(ISNUMBER(D190),IF(YEAR(D190)&lt;Stammdaten!$AE$28,1,IF(YEAR(D190)&gt;Stammdaten!$AE$28,12,MONTH(D190))),""),"")</f>
        <v/>
      </c>
      <c r="F190" s="274"/>
      <c r="G190" s="288" t="str">
        <f>IF(Stammdaten!$AE$29="1 - Vereinnahmte Entgelte",IF(ISNUMBER(F190),IF(YEAR(F190)&lt;Stammdaten!$AE$28,1,IF(YEAR(F190)&gt;Stammdaten!$AE$28,12,MONTH(F190))),""),"")</f>
        <v/>
      </c>
      <c r="H190" s="276"/>
      <c r="I190" s="277"/>
      <c r="J190" s="278"/>
      <c r="K190" s="292" t="str">
        <f t="shared" si="41"/>
        <v/>
      </c>
      <c r="L190" s="293" t="str">
        <f t="shared" si="47"/>
        <v/>
      </c>
      <c r="M190" s="293" t="str">
        <f>+IF(AND(ISNUMBER(I190),ISNUMBER(K190)),IF(Stammdaten!$AE$30="2 - Nein",L190-N190,I190-N190),"")</f>
        <v/>
      </c>
      <c r="N190" s="293" t="str">
        <f>+IF(AND(ISNUMBER(J190),ISNUMBER(L190)),IF(Stammdaten!$AE$30="2 - Nein",ROUND(L190*0.3,2),ROUND(I190*0.3,2)),"")</f>
        <v/>
      </c>
      <c r="O190" s="306"/>
      <c r="P190" s="281" t="str">
        <f t="shared" si="48"/>
        <v/>
      </c>
      <c r="Q190" s="312" t="str">
        <f t="shared" si="49"/>
        <v/>
      </c>
      <c r="R190" s="282" t="str">
        <f>+IF(Stammdaten!$AE$30="1 - Ja",K190,0)</f>
        <v/>
      </c>
      <c r="S190" s="283"/>
      <c r="T190" s="284" t="str">
        <f t="shared" si="50"/>
        <v/>
      </c>
      <c r="X190" s="193">
        <f t="shared" si="56"/>
        <v>0</v>
      </c>
      <c r="Y190" s="193">
        <f t="shared" si="57"/>
        <v>0</v>
      </c>
      <c r="Z190" s="193">
        <f t="shared" si="58"/>
        <v>0</v>
      </c>
      <c r="AA190" s="193">
        <f t="shared" si="59"/>
        <v>0</v>
      </c>
      <c r="AB190" s="193">
        <f t="shared" si="60"/>
        <v>0</v>
      </c>
      <c r="AC190" s="193"/>
      <c r="AD190" s="193">
        <f t="shared" si="51"/>
        <v>0</v>
      </c>
      <c r="AE190" s="193">
        <f t="shared" si="52"/>
        <v>5</v>
      </c>
      <c r="AF190" s="193">
        <f t="shared" si="53"/>
        <v>0</v>
      </c>
      <c r="AG190" s="193">
        <f t="shared" si="54"/>
        <v>0</v>
      </c>
    </row>
    <row r="191" spans="2:33" x14ac:dyDescent="0.25">
      <c r="B191" s="272"/>
      <c r="C191" s="286" t="str">
        <f t="shared" si="55"/>
        <v/>
      </c>
      <c r="D191" s="274"/>
      <c r="E191" s="288" t="str">
        <f>IF(Stammdaten!$AE$29="2 - Vereinbarte Entgelte",IF(ISNUMBER(D191),IF(YEAR(D191)&lt;Stammdaten!$AE$28,1,IF(YEAR(D191)&gt;Stammdaten!$AE$28,12,MONTH(D191))),""),"")</f>
        <v/>
      </c>
      <c r="F191" s="274"/>
      <c r="G191" s="288" t="str">
        <f>IF(Stammdaten!$AE$29="1 - Vereinnahmte Entgelte",IF(ISNUMBER(F191),IF(YEAR(F191)&lt;Stammdaten!$AE$28,1,IF(YEAR(F191)&gt;Stammdaten!$AE$28,12,MONTH(F191))),""),"")</f>
        <v/>
      </c>
      <c r="H191" s="276"/>
      <c r="I191" s="277"/>
      <c r="J191" s="278"/>
      <c r="K191" s="292" t="str">
        <f t="shared" si="41"/>
        <v/>
      </c>
      <c r="L191" s="293" t="str">
        <f t="shared" si="47"/>
        <v/>
      </c>
      <c r="M191" s="293" t="str">
        <f>+IF(AND(ISNUMBER(I191),ISNUMBER(K191)),IF(Stammdaten!$AE$30="2 - Nein",L191-N191,I191-N191),"")</f>
        <v/>
      </c>
      <c r="N191" s="293" t="str">
        <f>+IF(AND(ISNUMBER(J191),ISNUMBER(L191)),IF(Stammdaten!$AE$30="2 - Nein",ROUND(L191*0.3,2),ROUND(I191*0.3,2)),"")</f>
        <v/>
      </c>
      <c r="O191" s="306"/>
      <c r="P191" s="281" t="str">
        <f t="shared" si="48"/>
        <v/>
      </c>
      <c r="Q191" s="312" t="str">
        <f t="shared" si="49"/>
        <v/>
      </c>
      <c r="R191" s="282" t="str">
        <f>+IF(Stammdaten!$AE$30="1 - Ja",K191,0)</f>
        <v/>
      </c>
      <c r="S191" s="283"/>
      <c r="T191" s="284" t="str">
        <f t="shared" si="50"/>
        <v/>
      </c>
      <c r="X191" s="193">
        <f t="shared" si="56"/>
        <v>0</v>
      </c>
      <c r="Y191" s="193">
        <f t="shared" si="57"/>
        <v>0</v>
      </c>
      <c r="Z191" s="193">
        <f t="shared" si="58"/>
        <v>0</v>
      </c>
      <c r="AA191" s="193">
        <f t="shared" si="59"/>
        <v>0</v>
      </c>
      <c r="AB191" s="193">
        <f t="shared" si="60"/>
        <v>0</v>
      </c>
      <c r="AC191" s="193"/>
      <c r="AD191" s="193">
        <f t="shared" si="51"/>
        <v>0</v>
      </c>
      <c r="AE191" s="193">
        <f t="shared" si="52"/>
        <v>5</v>
      </c>
      <c r="AF191" s="193">
        <f t="shared" si="53"/>
        <v>0</v>
      </c>
      <c r="AG191" s="193">
        <f t="shared" si="54"/>
        <v>0</v>
      </c>
    </row>
    <row r="192" spans="2:33" x14ac:dyDescent="0.25">
      <c r="B192" s="272"/>
      <c r="C192" s="286" t="str">
        <f t="shared" si="55"/>
        <v/>
      </c>
      <c r="D192" s="274"/>
      <c r="E192" s="288" t="str">
        <f>IF(Stammdaten!$AE$29="2 - Vereinbarte Entgelte",IF(ISNUMBER(D192),IF(YEAR(D192)&lt;Stammdaten!$AE$28,1,IF(YEAR(D192)&gt;Stammdaten!$AE$28,12,MONTH(D192))),""),"")</f>
        <v/>
      </c>
      <c r="F192" s="274"/>
      <c r="G192" s="288" t="str">
        <f>IF(Stammdaten!$AE$29="1 - Vereinnahmte Entgelte",IF(ISNUMBER(F192),IF(YEAR(F192)&lt;Stammdaten!$AE$28,1,IF(YEAR(F192)&gt;Stammdaten!$AE$28,12,MONTH(F192))),""),"")</f>
        <v/>
      </c>
      <c r="H192" s="276"/>
      <c r="I192" s="277"/>
      <c r="J192" s="278"/>
      <c r="K192" s="292" t="str">
        <f t="shared" si="41"/>
        <v/>
      </c>
      <c r="L192" s="293" t="str">
        <f t="shared" si="47"/>
        <v/>
      </c>
      <c r="M192" s="293" t="str">
        <f>+IF(AND(ISNUMBER(I192),ISNUMBER(K192)),IF(Stammdaten!$AE$30="2 - Nein",L192-N192,I192-N192),"")</f>
        <v/>
      </c>
      <c r="N192" s="293" t="str">
        <f>+IF(AND(ISNUMBER(J192),ISNUMBER(L192)),IF(Stammdaten!$AE$30="2 - Nein",ROUND(L192*0.3,2),ROUND(I192*0.3,2)),"")</f>
        <v/>
      </c>
      <c r="O192" s="306"/>
      <c r="P192" s="281" t="str">
        <f t="shared" si="48"/>
        <v/>
      </c>
      <c r="Q192" s="312" t="str">
        <f t="shared" si="49"/>
        <v/>
      </c>
      <c r="R192" s="282" t="str">
        <f>+IF(Stammdaten!$AE$30="1 - Ja",K192,0)</f>
        <v/>
      </c>
      <c r="S192" s="283"/>
      <c r="T192" s="284" t="str">
        <f t="shared" si="50"/>
        <v/>
      </c>
      <c r="X192" s="193">
        <f t="shared" si="56"/>
        <v>0</v>
      </c>
      <c r="Y192" s="193">
        <f t="shared" si="57"/>
        <v>0</v>
      </c>
      <c r="Z192" s="193">
        <f t="shared" si="58"/>
        <v>0</v>
      </c>
      <c r="AA192" s="193">
        <f t="shared" si="59"/>
        <v>0</v>
      </c>
      <c r="AB192" s="193">
        <f t="shared" si="60"/>
        <v>0</v>
      </c>
      <c r="AC192" s="193"/>
      <c r="AD192" s="193">
        <f t="shared" si="51"/>
        <v>0</v>
      </c>
      <c r="AE192" s="193">
        <f t="shared" si="52"/>
        <v>5</v>
      </c>
      <c r="AF192" s="193">
        <f t="shared" si="53"/>
        <v>0</v>
      </c>
      <c r="AG192" s="193">
        <f t="shared" si="54"/>
        <v>0</v>
      </c>
    </row>
    <row r="193" spans="2:33" x14ac:dyDescent="0.25">
      <c r="B193" s="272"/>
      <c r="C193" s="286" t="str">
        <f t="shared" si="55"/>
        <v/>
      </c>
      <c r="D193" s="274"/>
      <c r="E193" s="288" t="str">
        <f>IF(Stammdaten!$AE$29="2 - Vereinbarte Entgelte",IF(ISNUMBER(D193),IF(YEAR(D193)&lt;Stammdaten!$AE$28,1,IF(YEAR(D193)&gt;Stammdaten!$AE$28,12,MONTH(D193))),""),"")</f>
        <v/>
      </c>
      <c r="F193" s="274"/>
      <c r="G193" s="288" t="str">
        <f>IF(Stammdaten!$AE$29="1 - Vereinnahmte Entgelte",IF(ISNUMBER(F193),IF(YEAR(F193)&lt;Stammdaten!$AE$28,1,IF(YEAR(F193)&gt;Stammdaten!$AE$28,12,MONTH(F193))),""),"")</f>
        <v/>
      </c>
      <c r="H193" s="276"/>
      <c r="I193" s="277"/>
      <c r="J193" s="278"/>
      <c r="K193" s="292" t="str">
        <f t="shared" si="41"/>
        <v/>
      </c>
      <c r="L193" s="293" t="str">
        <f t="shared" si="47"/>
        <v/>
      </c>
      <c r="M193" s="293" t="str">
        <f>+IF(AND(ISNUMBER(I193),ISNUMBER(K193)),IF(Stammdaten!$AE$30="2 - Nein",L193-N193,I193-N193),"")</f>
        <v/>
      </c>
      <c r="N193" s="293" t="str">
        <f>+IF(AND(ISNUMBER(J193),ISNUMBER(L193)),IF(Stammdaten!$AE$30="2 - Nein",ROUND(L193*0.3,2),ROUND(I193*0.3,2)),"")</f>
        <v/>
      </c>
      <c r="O193" s="306"/>
      <c r="P193" s="281" t="str">
        <f t="shared" si="48"/>
        <v/>
      </c>
      <c r="Q193" s="312" t="str">
        <f t="shared" si="49"/>
        <v/>
      </c>
      <c r="R193" s="282" t="str">
        <f>+IF(Stammdaten!$AE$30="1 - Ja",K193,0)</f>
        <v/>
      </c>
      <c r="S193" s="283"/>
      <c r="T193" s="284" t="str">
        <f t="shared" si="50"/>
        <v/>
      </c>
      <c r="X193" s="193">
        <f t="shared" si="56"/>
        <v>0</v>
      </c>
      <c r="Y193" s="193">
        <f t="shared" si="57"/>
        <v>0</v>
      </c>
      <c r="Z193" s="193">
        <f t="shared" si="58"/>
        <v>0</v>
      </c>
      <c r="AA193" s="193">
        <f t="shared" si="59"/>
        <v>0</v>
      </c>
      <c r="AB193" s="193">
        <f t="shared" si="60"/>
        <v>0</v>
      </c>
      <c r="AC193" s="193"/>
      <c r="AD193" s="193">
        <f t="shared" si="51"/>
        <v>0</v>
      </c>
      <c r="AE193" s="193">
        <f t="shared" si="52"/>
        <v>5</v>
      </c>
      <c r="AF193" s="193">
        <f t="shared" si="53"/>
        <v>0</v>
      </c>
      <c r="AG193" s="193">
        <f t="shared" si="54"/>
        <v>0</v>
      </c>
    </row>
    <row r="194" spans="2:33" x14ac:dyDescent="0.25">
      <c r="B194" s="272"/>
      <c r="C194" s="286" t="str">
        <f t="shared" si="55"/>
        <v/>
      </c>
      <c r="D194" s="274"/>
      <c r="E194" s="288" t="str">
        <f>IF(Stammdaten!$AE$29="2 - Vereinbarte Entgelte",IF(ISNUMBER(D194),IF(YEAR(D194)&lt;Stammdaten!$AE$28,1,IF(YEAR(D194)&gt;Stammdaten!$AE$28,12,MONTH(D194))),""),"")</f>
        <v/>
      </c>
      <c r="F194" s="274"/>
      <c r="G194" s="288" t="str">
        <f>IF(Stammdaten!$AE$29="1 - Vereinnahmte Entgelte",IF(ISNUMBER(F194),IF(YEAR(F194)&lt;Stammdaten!$AE$28,1,IF(YEAR(F194)&gt;Stammdaten!$AE$28,12,MONTH(F194))),""),"")</f>
        <v/>
      </c>
      <c r="H194" s="276"/>
      <c r="I194" s="277"/>
      <c r="J194" s="278"/>
      <c r="K194" s="292" t="str">
        <f t="shared" si="41"/>
        <v/>
      </c>
      <c r="L194" s="293" t="str">
        <f t="shared" si="47"/>
        <v/>
      </c>
      <c r="M194" s="293" t="str">
        <f>+IF(AND(ISNUMBER(I194),ISNUMBER(K194)),IF(Stammdaten!$AE$30="2 - Nein",L194-N194,I194-N194),"")</f>
        <v/>
      </c>
      <c r="N194" s="293" t="str">
        <f>+IF(AND(ISNUMBER(J194),ISNUMBER(L194)),IF(Stammdaten!$AE$30="2 - Nein",ROUND(L194*0.3,2),ROUND(I194*0.3,2)),"")</f>
        <v/>
      </c>
      <c r="O194" s="306"/>
      <c r="P194" s="281" t="str">
        <f t="shared" si="48"/>
        <v/>
      </c>
      <c r="Q194" s="312" t="str">
        <f t="shared" si="49"/>
        <v/>
      </c>
      <c r="R194" s="282" t="str">
        <f>+IF(Stammdaten!$AE$30="1 - Ja",K194,0)</f>
        <v/>
      </c>
      <c r="S194" s="283"/>
      <c r="T194" s="284" t="str">
        <f t="shared" si="50"/>
        <v/>
      </c>
      <c r="X194" s="193">
        <f t="shared" si="56"/>
        <v>0</v>
      </c>
      <c r="Y194" s="193">
        <f t="shared" si="57"/>
        <v>0</v>
      </c>
      <c r="Z194" s="193">
        <f t="shared" si="58"/>
        <v>0</v>
      </c>
      <c r="AA194" s="193">
        <f t="shared" si="59"/>
        <v>0</v>
      </c>
      <c r="AB194" s="193">
        <f t="shared" si="60"/>
        <v>0</v>
      </c>
      <c r="AC194" s="193"/>
      <c r="AD194" s="193">
        <f t="shared" si="51"/>
        <v>0</v>
      </c>
      <c r="AE194" s="193">
        <f t="shared" si="52"/>
        <v>5</v>
      </c>
      <c r="AF194" s="193">
        <f t="shared" si="53"/>
        <v>0</v>
      </c>
      <c r="AG194" s="193">
        <f t="shared" si="54"/>
        <v>0</v>
      </c>
    </row>
    <row r="195" spans="2:33" x14ac:dyDescent="0.25">
      <c r="B195" s="272"/>
      <c r="C195" s="286" t="str">
        <f t="shared" si="55"/>
        <v/>
      </c>
      <c r="D195" s="274"/>
      <c r="E195" s="288" t="str">
        <f>IF(Stammdaten!$AE$29="2 - Vereinbarte Entgelte",IF(ISNUMBER(D195),IF(YEAR(D195)&lt;Stammdaten!$AE$28,1,IF(YEAR(D195)&gt;Stammdaten!$AE$28,12,MONTH(D195))),""),"")</f>
        <v/>
      </c>
      <c r="F195" s="274"/>
      <c r="G195" s="288" t="str">
        <f>IF(Stammdaten!$AE$29="1 - Vereinnahmte Entgelte",IF(ISNUMBER(F195),IF(YEAR(F195)&lt;Stammdaten!$AE$28,1,IF(YEAR(F195)&gt;Stammdaten!$AE$28,12,MONTH(F195))),""),"")</f>
        <v/>
      </c>
      <c r="H195" s="276"/>
      <c r="I195" s="277"/>
      <c r="J195" s="278"/>
      <c r="K195" s="292" t="str">
        <f t="shared" si="41"/>
        <v/>
      </c>
      <c r="L195" s="293" t="str">
        <f t="shared" si="47"/>
        <v/>
      </c>
      <c r="M195" s="293" t="str">
        <f>+IF(AND(ISNUMBER(I195),ISNUMBER(K195)),IF(Stammdaten!$AE$30="2 - Nein",L195-N195,I195-N195),"")</f>
        <v/>
      </c>
      <c r="N195" s="293" t="str">
        <f>+IF(AND(ISNUMBER(J195),ISNUMBER(L195)),IF(Stammdaten!$AE$30="2 - Nein",ROUND(L195*0.3,2),ROUND(I195*0.3,2)),"")</f>
        <v/>
      </c>
      <c r="O195" s="306"/>
      <c r="P195" s="281" t="str">
        <f t="shared" si="48"/>
        <v/>
      </c>
      <c r="Q195" s="312" t="str">
        <f t="shared" si="49"/>
        <v/>
      </c>
      <c r="R195" s="282" t="str">
        <f>+IF(Stammdaten!$AE$30="1 - Ja",K195,0)</f>
        <v/>
      </c>
      <c r="S195" s="283"/>
      <c r="T195" s="284" t="str">
        <f t="shared" si="50"/>
        <v/>
      </c>
      <c r="X195" s="193">
        <f t="shared" si="56"/>
        <v>0</v>
      </c>
      <c r="Y195" s="193">
        <f t="shared" si="57"/>
        <v>0</v>
      </c>
      <c r="Z195" s="193">
        <f t="shared" si="58"/>
        <v>0</v>
      </c>
      <c r="AA195" s="193">
        <f t="shared" si="59"/>
        <v>0</v>
      </c>
      <c r="AB195" s="193">
        <f t="shared" si="60"/>
        <v>0</v>
      </c>
      <c r="AC195" s="193"/>
      <c r="AD195" s="193">
        <f t="shared" si="51"/>
        <v>0</v>
      </c>
      <c r="AE195" s="193">
        <f t="shared" si="52"/>
        <v>5</v>
      </c>
      <c r="AF195" s="193">
        <f t="shared" si="53"/>
        <v>0</v>
      </c>
      <c r="AG195" s="193">
        <f t="shared" si="54"/>
        <v>0</v>
      </c>
    </row>
    <row r="196" spans="2:33" x14ac:dyDescent="0.25">
      <c r="B196" s="272"/>
      <c r="C196" s="286" t="str">
        <f t="shared" si="55"/>
        <v/>
      </c>
      <c r="D196" s="274"/>
      <c r="E196" s="288" t="str">
        <f>IF(Stammdaten!$AE$29="2 - Vereinbarte Entgelte",IF(ISNUMBER(D196),IF(YEAR(D196)&lt;Stammdaten!$AE$28,1,IF(YEAR(D196)&gt;Stammdaten!$AE$28,12,MONTH(D196))),""),"")</f>
        <v/>
      </c>
      <c r="F196" s="274"/>
      <c r="G196" s="288" t="str">
        <f>IF(Stammdaten!$AE$29="1 - Vereinnahmte Entgelte",IF(ISNUMBER(F196),IF(YEAR(F196)&lt;Stammdaten!$AE$28,1,IF(YEAR(F196)&gt;Stammdaten!$AE$28,12,MONTH(F196))),""),"")</f>
        <v/>
      </c>
      <c r="H196" s="276"/>
      <c r="I196" s="277"/>
      <c r="J196" s="278"/>
      <c r="K196" s="292" t="str">
        <f t="shared" si="41"/>
        <v/>
      </c>
      <c r="L196" s="293" t="str">
        <f t="shared" si="47"/>
        <v/>
      </c>
      <c r="M196" s="293" t="str">
        <f>+IF(AND(ISNUMBER(I196),ISNUMBER(K196)),IF(Stammdaten!$AE$30="2 - Nein",L196-N196,I196-N196),"")</f>
        <v/>
      </c>
      <c r="N196" s="293" t="str">
        <f>+IF(AND(ISNUMBER(J196),ISNUMBER(L196)),IF(Stammdaten!$AE$30="2 - Nein",ROUND(L196*0.3,2),ROUND(I196*0.3,2)),"")</f>
        <v/>
      </c>
      <c r="O196" s="306"/>
      <c r="P196" s="281" t="str">
        <f t="shared" si="48"/>
        <v/>
      </c>
      <c r="Q196" s="312" t="str">
        <f t="shared" si="49"/>
        <v/>
      </c>
      <c r="R196" s="282" t="str">
        <f>+IF(Stammdaten!$AE$30="1 - Ja",K196,0)</f>
        <v/>
      </c>
      <c r="S196" s="283"/>
      <c r="T196" s="284" t="str">
        <f t="shared" si="50"/>
        <v/>
      </c>
      <c r="X196" s="193">
        <f t="shared" si="56"/>
        <v>0</v>
      </c>
      <c r="Y196" s="193">
        <f t="shared" si="57"/>
        <v>0</v>
      </c>
      <c r="Z196" s="193">
        <f t="shared" si="58"/>
        <v>0</v>
      </c>
      <c r="AA196" s="193">
        <f t="shared" si="59"/>
        <v>0</v>
      </c>
      <c r="AB196" s="193">
        <f t="shared" si="60"/>
        <v>0</v>
      </c>
      <c r="AC196" s="193"/>
      <c r="AD196" s="193">
        <f t="shared" si="51"/>
        <v>0</v>
      </c>
      <c r="AE196" s="193">
        <f t="shared" si="52"/>
        <v>5</v>
      </c>
      <c r="AF196" s="193">
        <f t="shared" si="53"/>
        <v>0</v>
      </c>
      <c r="AG196" s="193">
        <f t="shared" si="54"/>
        <v>0</v>
      </c>
    </row>
    <row r="197" spans="2:33" x14ac:dyDescent="0.25">
      <c r="B197" s="272"/>
      <c r="C197" s="286" t="str">
        <f t="shared" si="55"/>
        <v/>
      </c>
      <c r="D197" s="274"/>
      <c r="E197" s="288" t="str">
        <f>IF(Stammdaten!$AE$29="2 - Vereinbarte Entgelte",IF(ISNUMBER(D197),IF(YEAR(D197)&lt;Stammdaten!$AE$28,1,IF(YEAR(D197)&gt;Stammdaten!$AE$28,12,MONTH(D197))),""),"")</f>
        <v/>
      </c>
      <c r="F197" s="274"/>
      <c r="G197" s="288" t="str">
        <f>IF(Stammdaten!$AE$29="1 - Vereinnahmte Entgelte",IF(ISNUMBER(F197),IF(YEAR(F197)&lt;Stammdaten!$AE$28,1,IF(YEAR(F197)&gt;Stammdaten!$AE$28,12,MONTH(F197))),""),"")</f>
        <v/>
      </c>
      <c r="H197" s="276"/>
      <c r="I197" s="277"/>
      <c r="J197" s="278"/>
      <c r="K197" s="292" t="str">
        <f>+IF(AND(ISNUMBER(I197),ISNUMBER(J197)),ROUND(I197*J197,2),"")</f>
        <v/>
      </c>
      <c r="L197" s="293" t="str">
        <f t="shared" si="47"/>
        <v/>
      </c>
      <c r="M197" s="293" t="str">
        <f>+IF(AND(ISNUMBER(I197),ISNUMBER(K197)),IF(Stammdaten!$AE$30="2 - Nein",L197-N197,I197-N197),"")</f>
        <v/>
      </c>
      <c r="N197" s="293" t="str">
        <f>+IF(AND(ISNUMBER(J197),ISNUMBER(L197)),IF(Stammdaten!$AE$30="2 - Nein",ROUND(L197*0.3,2),ROUND(I197*0.3,2)),"")</f>
        <v/>
      </c>
      <c r="O197" s="306"/>
      <c r="P197" s="281" t="str">
        <f t="shared" si="48"/>
        <v/>
      </c>
      <c r="Q197" s="312" t="str">
        <f t="shared" si="49"/>
        <v/>
      </c>
      <c r="R197" s="282" t="str">
        <f>+IF(Stammdaten!$AE$30="1 - Ja",K197,0)</f>
        <v/>
      </c>
      <c r="S197" s="283"/>
      <c r="T197" s="284" t="str">
        <f t="shared" si="50"/>
        <v/>
      </c>
      <c r="X197" s="193">
        <f t="shared" si="56"/>
        <v>0</v>
      </c>
      <c r="Y197" s="193">
        <f t="shared" si="57"/>
        <v>0</v>
      </c>
      <c r="Z197" s="193">
        <f t="shared" si="58"/>
        <v>0</v>
      </c>
      <c r="AA197" s="193">
        <f t="shared" si="59"/>
        <v>0</v>
      </c>
      <c r="AB197" s="193">
        <f t="shared" si="60"/>
        <v>0</v>
      </c>
      <c r="AC197" s="193"/>
      <c r="AD197" s="193">
        <f t="shared" si="51"/>
        <v>0</v>
      </c>
      <c r="AE197" s="193">
        <f t="shared" si="52"/>
        <v>5</v>
      </c>
      <c r="AF197" s="193">
        <f t="shared" si="53"/>
        <v>0</v>
      </c>
      <c r="AG197" s="193">
        <f t="shared" si="54"/>
        <v>0</v>
      </c>
    </row>
    <row r="198" spans="2:33" x14ac:dyDescent="0.25">
      <c r="B198" s="272"/>
      <c r="C198" s="286" t="str">
        <f t="shared" si="55"/>
        <v/>
      </c>
      <c r="D198" s="274"/>
      <c r="E198" s="288" t="str">
        <f>IF(Stammdaten!$AE$29="2 - Vereinbarte Entgelte",IF(ISNUMBER(D198),IF(YEAR(D198)&lt;Stammdaten!$AE$28,1,IF(YEAR(D198)&gt;Stammdaten!$AE$28,12,MONTH(D198))),""),"")</f>
        <v/>
      </c>
      <c r="F198" s="274"/>
      <c r="G198" s="288" t="str">
        <f>IF(Stammdaten!$AE$29="1 - Vereinnahmte Entgelte",IF(ISNUMBER(F198),IF(YEAR(F198)&lt;Stammdaten!$AE$28,1,IF(YEAR(F198)&gt;Stammdaten!$AE$28,12,MONTH(F198))),""),"")</f>
        <v/>
      </c>
      <c r="H198" s="276"/>
      <c r="I198" s="277"/>
      <c r="J198" s="278"/>
      <c r="K198" s="292" t="str">
        <f>+IF(AND(ISNUMBER(I198),ISNUMBER(J198)),ROUND(I198*J198,2),"")</f>
        <v/>
      </c>
      <c r="L198" s="293" t="str">
        <f>+IF(AND(ISNUMBER(I198),ISNUMBER(K198)),I198+K198,"")</f>
        <v/>
      </c>
      <c r="M198" s="293" t="str">
        <f>+IF(AND(ISNUMBER(I198),ISNUMBER(K198)),IF(Stammdaten!$AE$30="2 - Nein",L198-N198,I198-N198),"")</f>
        <v/>
      </c>
      <c r="N198" s="293" t="str">
        <f>+IF(AND(ISNUMBER(J198),ISNUMBER(L198)),IF(Stammdaten!$AE$30="2 - Nein",ROUND(L198*0.3,2),ROUND(I198*0.3,2)),"")</f>
        <v/>
      </c>
      <c r="O198" s="306"/>
      <c r="P198" s="281" t="str">
        <f>+N198</f>
        <v/>
      </c>
      <c r="Q198" s="312" t="str">
        <f>+M198</f>
        <v/>
      </c>
      <c r="R198" s="282" t="str">
        <f>+IF(Stammdaten!$AE$30="1 - Ja",K198,0)</f>
        <v/>
      </c>
      <c r="S198" s="283"/>
      <c r="T198" s="284" t="str">
        <f>+IF(AG198=0,"","Eingaben unvollständig")</f>
        <v/>
      </c>
      <c r="X198" s="193">
        <f t="shared" si="56"/>
        <v>0</v>
      </c>
      <c r="Y198" s="193">
        <f t="shared" si="57"/>
        <v>0</v>
      </c>
      <c r="Z198" s="193">
        <f t="shared" si="58"/>
        <v>0</v>
      </c>
      <c r="AA198" s="193">
        <f t="shared" si="59"/>
        <v>0</v>
      </c>
      <c r="AB198" s="193">
        <f t="shared" si="60"/>
        <v>0</v>
      </c>
      <c r="AC198" s="193"/>
      <c r="AD198" s="193">
        <f>+SUM(X198:AC198)</f>
        <v>0</v>
      </c>
      <c r="AE198" s="193">
        <f>+$AE$3</f>
        <v>5</v>
      </c>
      <c r="AF198" s="193">
        <f>+IF(AD198=AE198,1,0)</f>
        <v>0</v>
      </c>
      <c r="AG198" s="193">
        <f>+IF(AND(AD198&gt;0,AF198=0),1,0)</f>
        <v>0</v>
      </c>
    </row>
    <row r="199" spans="2:33" x14ac:dyDescent="0.25">
      <c r="B199" s="272"/>
      <c r="C199" s="286" t="str">
        <f>IF(H199="","",68)</f>
        <v/>
      </c>
      <c r="D199" s="274"/>
      <c r="E199" s="288" t="str">
        <f>IF(Stammdaten!$AE$29="2 - Vereinbarte Entgelte",IF(ISNUMBER(D199),IF(YEAR(D199)&lt;Stammdaten!$AE$28,1,IF(YEAR(D199)&gt;Stammdaten!$AE$28,12,MONTH(D199))),""),"")</f>
        <v/>
      </c>
      <c r="F199" s="274"/>
      <c r="G199" s="288" t="str">
        <f>IF(Stammdaten!$AE$29="1 - Vereinnahmte Entgelte",IF(ISNUMBER(F199),IF(YEAR(F199)&lt;Stammdaten!$AE$28,1,IF(YEAR(F199)&gt;Stammdaten!$AE$28,12,MONTH(F199))),""),"")</f>
        <v/>
      </c>
      <c r="H199" s="276"/>
      <c r="I199" s="277"/>
      <c r="J199" s="278"/>
      <c r="K199" s="292" t="str">
        <f>+IF(AND(ISNUMBER(I199),ISNUMBER(J199)),ROUND(I199*J199,2),"")</f>
        <v/>
      </c>
      <c r="L199" s="293" t="str">
        <f>+IF(AND(ISNUMBER(I199),ISNUMBER(K199)),I199+K199,"")</f>
        <v/>
      </c>
      <c r="M199" s="293" t="str">
        <f>+IF(AND(ISNUMBER(I199),ISNUMBER(K199)),IF(Stammdaten!$AE$30="2 - Nein",L199-N199,I199-N199),"")</f>
        <v/>
      </c>
      <c r="N199" s="293" t="str">
        <f>+IF(AND(ISNUMBER(J199),ISNUMBER(L199)),IF(Stammdaten!$AE$30="2 - Nein",ROUND(L199*0.3,2),ROUND(I199*0.3,2)),"")</f>
        <v/>
      </c>
      <c r="O199" s="306"/>
      <c r="P199" s="281" t="str">
        <f>+N199</f>
        <v/>
      </c>
      <c r="Q199" s="312" t="str">
        <f>+M199</f>
        <v/>
      </c>
      <c r="R199" s="282" t="str">
        <f>+IF(Stammdaten!$AE$30="1 - Ja",K199,0)</f>
        <v/>
      </c>
      <c r="S199" s="283"/>
      <c r="T199" s="284" t="str">
        <f>+IF(AG199=0,"","Eingaben unvollständig")</f>
        <v/>
      </c>
      <c r="X199" s="193">
        <f t="shared" si="56"/>
        <v>0</v>
      </c>
      <c r="Y199" s="193">
        <f t="shared" si="57"/>
        <v>0</v>
      </c>
      <c r="Z199" s="193">
        <f t="shared" si="58"/>
        <v>0</v>
      </c>
      <c r="AA199" s="193">
        <f t="shared" si="59"/>
        <v>0</v>
      </c>
      <c r="AB199" s="193">
        <f t="shared" si="60"/>
        <v>0</v>
      </c>
      <c r="AC199" s="193"/>
      <c r="AD199" s="193">
        <f>+SUM(X199:AC199)</f>
        <v>0</v>
      </c>
      <c r="AE199" s="193">
        <f>+$AE$3</f>
        <v>5</v>
      </c>
      <c r="AF199" s="193">
        <f>+IF(AD199=AE199,1,0)</f>
        <v>0</v>
      </c>
      <c r="AG199" s="193">
        <f>+IF(AND(AD199&gt;0,AF199=0),1,0)</f>
        <v>0</v>
      </c>
    </row>
    <row r="200" spans="2:33" ht="15.75" thickBot="1" x14ac:dyDescent="0.3">
      <c r="B200" s="272"/>
      <c r="C200" s="295" t="str">
        <f>IF(H200="","",68)</f>
        <v/>
      </c>
      <c r="D200" s="274"/>
      <c r="E200" s="297" t="str">
        <f>IF(Stammdaten!$AE$29="2 - Vereinbarte Entgelte",IF(ISNUMBER(D200),IF(YEAR(D200)&lt;Stammdaten!$AE$28,1,IF(YEAR(D200)&gt;Stammdaten!$AE$28,12,MONTH(D200))),""),"")</f>
        <v/>
      </c>
      <c r="F200" s="274"/>
      <c r="G200" s="297" t="str">
        <f>IF(Stammdaten!$AE$29="1 - Vereinnahmte Entgelte",IF(ISNUMBER(F200),IF(YEAR(F200)&lt;Stammdaten!$AE$28,1,IF(YEAR(F200)&gt;Stammdaten!$AE$28,12,MONTH(F200))),""),"")</f>
        <v/>
      </c>
      <c r="H200" s="276"/>
      <c r="I200" s="277"/>
      <c r="J200" s="278"/>
      <c r="K200" s="301" t="str">
        <f>+IF(AND(ISNUMBER(I200),ISNUMBER(J200)),ROUND(I200*J200,2),"")</f>
        <v/>
      </c>
      <c r="L200" s="302" t="str">
        <f>+IF(AND(ISNUMBER(I200),ISNUMBER(K200)),I200+K200,"")</f>
        <v/>
      </c>
      <c r="M200" s="302" t="str">
        <f>+IF(AND(ISNUMBER(I200),ISNUMBER(K200)),IF(Stammdaten!$AE$30="2 - Nein",L200-N200,I200-N200),"")</f>
        <v/>
      </c>
      <c r="N200" s="302" t="str">
        <f>+IF(AND(ISNUMBER(J200),ISNUMBER(L200)),IF(Stammdaten!$AE$30="2 - Nein",ROUND(L200*0.3,2),ROUND(I200*0.3,2)),"")</f>
        <v/>
      </c>
      <c r="O200" s="306"/>
      <c r="P200" s="303" t="str">
        <f>+N200</f>
        <v/>
      </c>
      <c r="Q200" s="313" t="str">
        <f>+M200</f>
        <v/>
      </c>
      <c r="R200" s="304" t="str">
        <f>+IF(Stammdaten!$AE$30="1 - Ja",K200,0)</f>
        <v/>
      </c>
      <c r="S200" s="283"/>
      <c r="T200" s="305" t="str">
        <f>+IF(AG200=0,"","Eingaben unvollständig")</f>
        <v/>
      </c>
      <c r="X200" s="193">
        <f t="shared" si="56"/>
        <v>0</v>
      </c>
      <c r="Y200" s="193">
        <f t="shared" si="57"/>
        <v>0</v>
      </c>
      <c r="Z200" s="193">
        <f t="shared" si="58"/>
        <v>0</v>
      </c>
      <c r="AA200" s="193">
        <f t="shared" si="59"/>
        <v>0</v>
      </c>
      <c r="AB200" s="193">
        <f t="shared" si="60"/>
        <v>0</v>
      </c>
      <c r="AC200" s="193"/>
      <c r="AD200" s="193">
        <f>+SUM(X200:AC200)</f>
        <v>0</v>
      </c>
      <c r="AE200" s="193">
        <f>+$AE$3</f>
        <v>5</v>
      </c>
      <c r="AF200" s="193">
        <f>+IF(AD200=AE200,1,0)</f>
        <v>0</v>
      </c>
      <c r="AG200" s="193">
        <f>+IF(AND(AD200&gt;0,AF200=0),1,0)</f>
        <v>0</v>
      </c>
    </row>
    <row r="201" spans="2:33" ht="4.5" customHeight="1" x14ac:dyDescent="0.25"/>
    <row r="202" spans="2:33" ht="15" customHeight="1" x14ac:dyDescent="0.25">
      <c r="B202" s="150" t="s">
        <v>449</v>
      </c>
    </row>
    <row r="203" spans="2:33" ht="15" customHeight="1" x14ac:dyDescent="0.25">
      <c r="B203" s="150" t="s">
        <v>377</v>
      </c>
    </row>
    <row r="204" spans="2:33" ht="15" customHeight="1" x14ac:dyDescent="0.25">
      <c r="B204" s="150" t="s">
        <v>378</v>
      </c>
    </row>
    <row r="205" spans="2:33" ht="5.25" customHeight="1" x14ac:dyDescent="0.25"/>
  </sheetData>
  <sheetProtection selectLockedCells="1"/>
  <conditionalFormatting sqref="T5:T200 B5:B200 D5:D200 F5:F200 H5:J200">
    <cfRule type="expression" dxfId="7" priority="9">
      <formula>$AG5=1</formula>
    </cfRule>
  </conditionalFormatting>
  <conditionalFormatting sqref="B5 D5 F5 H5:J5 O5">
    <cfRule type="expression" dxfId="6" priority="7">
      <formula>$AG5=1</formula>
    </cfRule>
  </conditionalFormatting>
  <conditionalFormatting sqref="B6:B200">
    <cfRule type="expression" dxfId="5" priority="6">
      <formula>$AG6=1</formula>
    </cfRule>
  </conditionalFormatting>
  <conditionalFormatting sqref="D6:D200">
    <cfRule type="expression" dxfId="4" priority="5">
      <formula>$AG6=1</formula>
    </cfRule>
  </conditionalFormatting>
  <conditionalFormatting sqref="F6:F200">
    <cfRule type="expression" dxfId="3" priority="4">
      <formula>$AG6=1</formula>
    </cfRule>
  </conditionalFormatting>
  <conditionalFormatting sqref="H6:H200">
    <cfRule type="expression" dxfId="2" priority="3">
      <formula>$AG6=1</formula>
    </cfRule>
  </conditionalFormatting>
  <conditionalFormatting sqref="I6:J200">
    <cfRule type="expression" dxfId="1" priority="2">
      <formula>$AG6=1</formula>
    </cfRule>
  </conditionalFormatting>
  <conditionalFormatting sqref="O6:O200">
    <cfRule type="expression" dxfId="0" priority="1">
      <formula>$AG6=1</formula>
    </cfRule>
  </conditionalFormatting>
  <dataValidations count="3">
    <dataValidation type="list" allowBlank="1" showInputMessage="1" showErrorMessage="1" sqref="J5:J200" xr:uid="{00000000-0002-0000-0400-000000000000}">
      <formula1>"0%,7%,19%,5%,16%"</formula1>
    </dataValidation>
    <dataValidation allowBlank="1" showInputMessage="1" showErrorMessage="1" error="Das Zahlungsdatum muss zwischen dem 21.12. des Vorjahres und dem 10.01. des Folgejahres liegen - gemäß der Eingaben im Arbeitsblatt Steuerung &quot;Rechnungsdatum / Zahlungsdatum erlaubt ab / bis:&quot;" sqref="F5:F200" xr:uid="{00000000-0002-0000-0400-000001000000}"/>
    <dataValidation type="decimal" allowBlank="1" showInputMessage="1" showErrorMessage="1" errorTitle="Nettobetrag" error="Hier bitte den Nettobetrag eingeben." sqref="I5:I200" xr:uid="{00000000-0002-0000-0400-000002000000}">
      <formula1>0</formula1>
      <formula2>999999999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61" orientation="portrait" r:id="rId1"/>
  <headerFooter>
    <oddHeader>&amp;C&amp;"Arial,Fett"&amp;12Einnahmenüberschussrechnung - Bewirtungskosten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btnDrucken">
              <controlPr defaultSize="0" print="0" autoFill="0" autoPict="0" macro="[0]!mkr_Drucken">
                <anchor moveWithCells="1">
                  <from>
                    <xdr:col>1</xdr:col>
                    <xdr:colOff>19050</xdr:colOff>
                    <xdr:row>0</xdr:row>
                    <xdr:rowOff>76200</xdr:rowOff>
                  </from>
                  <to>
                    <xdr:col>3</xdr:col>
                    <xdr:colOff>0</xdr:colOff>
                    <xdr:row>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errorTitle="Rechnungs-Datum" error="Das Rechnungsdatum muss zwischen dem 21.12. des Vorjahres und dem 10.01. des Folgejahres liegen - gemäß der Eingaben im Arbeitsblatt Steuerung &quot;Rechnungsdatum / Zahlungsdatum erlaubt ab / bis:&quot;" xr:uid="{00000000-0002-0000-0400-000003000000}">
          <x14:formula1>
            <xm:f>Stammdaten!$AE$32</xm:f>
          </x14:formula1>
          <x14:formula2>
            <xm:f>Stammdaten!$AE$33</xm:f>
          </x14:formula2>
          <xm:sqref>D5:D200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2BB2-4638-4C87-A071-DE4E502513DD}">
  <sheetPr codeName="Tabelle14">
    <tabColor rgb="FFFFFF00"/>
    <pageSetUpPr fitToPage="1"/>
  </sheetPr>
  <dimension ref="A1:BZ125"/>
  <sheetViews>
    <sheetView showGridLines="0" showRowColHeaders="0" zoomScale="120" zoomScaleNormal="120" workbookViewId="0">
      <pane ySplit="1" topLeftCell="A2" activePane="bottomLeft" state="frozenSplit"/>
      <selection activeCell="G48" sqref="G48"/>
      <selection pane="bottomLeft" activeCell="A2" sqref="A2"/>
    </sheetView>
  </sheetViews>
  <sheetFormatPr baseColWidth="10" defaultColWidth="11.42578125" defaultRowHeight="0" customHeight="1" zeroHeight="1" x14ac:dyDescent="0.25"/>
  <cols>
    <col min="1" max="1" width="0.85546875" style="27" customWidth="1"/>
    <col min="2" max="2" width="2.42578125" style="27" customWidth="1"/>
    <col min="3" max="4" width="2.7109375" style="27" customWidth="1"/>
    <col min="5" max="5" width="2.42578125" style="344" customWidth="1"/>
    <col min="6" max="6" width="0.85546875" style="27" customWidth="1"/>
    <col min="7" max="7" width="1.85546875" style="27" customWidth="1"/>
    <col min="8" max="8" width="1.5703125" style="27" customWidth="1"/>
    <col min="9" max="9" width="1" style="27" customWidth="1"/>
    <col min="10" max="10" width="0.42578125" style="27" customWidth="1"/>
    <col min="11" max="11" width="2.140625" style="27" customWidth="1"/>
    <col min="12" max="12" width="2" style="27" customWidth="1"/>
    <col min="13" max="13" width="0.7109375" style="27" customWidth="1"/>
    <col min="14" max="14" width="1.28515625" style="27" customWidth="1"/>
    <col min="15" max="15" width="1" style="27" customWidth="1"/>
    <col min="16" max="16" width="1.7109375" style="27" customWidth="1"/>
    <col min="17" max="17" width="1.28515625" style="27" customWidth="1"/>
    <col min="18" max="18" width="1.7109375" style="27" customWidth="1"/>
    <col min="19" max="19" width="0.7109375" style="27" customWidth="1"/>
    <col min="20" max="20" width="1.42578125" style="27" customWidth="1"/>
    <col min="21" max="21" width="1.140625" style="27" customWidth="1"/>
    <col min="22" max="22" width="2" style="27" customWidth="1"/>
    <col min="23" max="23" width="1" style="27" customWidth="1"/>
    <col min="24" max="24" width="1.140625" style="27" customWidth="1"/>
    <col min="25" max="25" width="1.42578125" style="27" customWidth="1"/>
    <col min="26" max="26" width="0.7109375" style="27" customWidth="1"/>
    <col min="27" max="27" width="1.7109375" style="27" customWidth="1"/>
    <col min="28" max="28" width="1.85546875" style="27" customWidth="1"/>
    <col min="29" max="29" width="0.7109375" style="27" customWidth="1"/>
    <col min="30" max="30" width="1.5703125" style="27" customWidth="1"/>
    <col min="31" max="31" width="0.85546875" style="27" customWidth="1"/>
    <col min="32" max="32" width="1.85546875" style="27" customWidth="1"/>
    <col min="33" max="33" width="1" style="27" customWidth="1"/>
    <col min="34" max="34" width="2" style="27" customWidth="1"/>
    <col min="35" max="35" width="0.7109375" style="27" customWidth="1"/>
    <col min="36" max="36" width="1.85546875" style="27" customWidth="1"/>
    <col min="37" max="37" width="0.7109375" style="27" customWidth="1"/>
    <col min="38" max="38" width="1.5703125" style="27" customWidth="1"/>
    <col min="39" max="39" width="0.7109375" style="27" customWidth="1"/>
    <col min="40" max="40" width="2" style="27" customWidth="1"/>
    <col min="41" max="41" width="1" style="27" customWidth="1"/>
    <col min="42" max="42" width="1.85546875" style="27" customWidth="1"/>
    <col min="43" max="43" width="0.7109375" style="27" customWidth="1"/>
    <col min="44" max="44" width="1.85546875" style="27" customWidth="1"/>
    <col min="45" max="45" width="0.7109375" style="27" customWidth="1"/>
    <col min="46" max="46" width="1.85546875" style="27" customWidth="1"/>
    <col min="47" max="47" width="0.7109375" style="27" customWidth="1"/>
    <col min="48" max="48" width="1.85546875" style="27" customWidth="1"/>
    <col min="49" max="49" width="1.140625" style="27" customWidth="1"/>
    <col min="50" max="50" width="1.42578125" style="27" customWidth="1"/>
    <col min="51" max="51" width="0.7109375" style="27" customWidth="1"/>
    <col min="52" max="52" width="1.5703125" style="27" customWidth="1"/>
    <col min="53" max="53" width="0.5703125" style="27" customWidth="1"/>
    <col min="54" max="54" width="2.28515625" style="27" customWidth="1"/>
    <col min="55" max="55" width="0.7109375" style="27" customWidth="1"/>
    <col min="56" max="56" width="1.5703125" style="27" customWidth="1"/>
    <col min="57" max="57" width="0.7109375" style="27" customWidth="1"/>
    <col min="58" max="58" width="2.140625" style="27" customWidth="1"/>
    <col min="59" max="59" width="0.5703125" style="27" customWidth="1"/>
    <col min="60" max="60" width="3.5703125" style="27" bestFit="1" customWidth="1"/>
    <col min="61" max="61" width="1.140625" style="27" customWidth="1"/>
    <col min="62" max="62" width="3.5703125" style="27" bestFit="1" customWidth="1"/>
    <col min="63" max="63" width="2" style="27" customWidth="1"/>
    <col min="64" max="64" width="0.5703125" style="27" customWidth="1"/>
    <col min="65" max="65" width="1" style="27" customWidth="1"/>
    <col min="66" max="66" width="1.5703125" style="27" customWidth="1"/>
    <col min="67" max="67" width="0.7109375" style="27" customWidth="1"/>
    <col min="68" max="68" width="0.85546875" style="27" customWidth="1"/>
    <col min="69" max="69" width="1.7109375" style="27" customWidth="1"/>
    <col min="70" max="70" width="2.140625" style="27" customWidth="1"/>
    <col min="71" max="71" width="0.7109375" style="27" customWidth="1"/>
    <col min="72" max="72" width="2" style="27" customWidth="1"/>
    <col min="73" max="73" width="0.7109375" style="27" customWidth="1"/>
    <col min="74" max="74" width="1.7109375" style="27" customWidth="1"/>
    <col min="75" max="77" width="2.42578125" style="27" customWidth="1"/>
    <col min="78" max="78" width="0.85546875" style="27" customWidth="1"/>
    <col min="79" max="79" width="3.7109375" customWidth="1"/>
  </cols>
  <sheetData>
    <row r="1" spans="1:78" ht="18" customHeight="1" x14ac:dyDescent="0.25">
      <c r="A1" s="26"/>
      <c r="B1" s="26"/>
      <c r="C1" s="26"/>
      <c r="D1" s="26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32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 ht="4.5" customHeight="1" x14ac:dyDescent="0.25">
      <c r="A2" s="26"/>
      <c r="B2" s="26"/>
      <c r="C2" s="26"/>
      <c r="D2" s="26"/>
      <c r="E2" s="123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8" ht="10.5" customHeight="1" x14ac:dyDescent="0.25">
      <c r="A3" s="26"/>
      <c r="B3" s="233"/>
      <c r="C3" s="233"/>
      <c r="D3" s="233"/>
      <c r="E3" s="29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26"/>
    </row>
    <row r="4" spans="1:78" ht="10.5" customHeight="1" thickBot="1" x14ac:dyDescent="0.3">
      <c r="A4" s="26"/>
      <c r="B4" s="233"/>
      <c r="C4" s="233"/>
      <c r="D4" s="233"/>
      <c r="E4" s="29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26"/>
    </row>
    <row r="5" spans="1:78" ht="13.5" customHeight="1" x14ac:dyDescent="0.25">
      <c r="A5" s="26"/>
      <c r="B5" s="61"/>
      <c r="C5" s="61"/>
      <c r="D5" s="61"/>
      <c r="E5" s="124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K5" s="413">
        <f ca="1">+IF(Stammdaten!AE28="",YEAR(TODAY()-1),Stammdaten!AE28)</f>
        <v>2025</v>
      </c>
      <c r="BL5" s="413"/>
      <c r="BM5" s="413"/>
      <c r="BN5" s="413"/>
      <c r="BO5" s="413"/>
      <c r="BP5" s="413"/>
      <c r="BQ5" s="413"/>
      <c r="BR5" s="413"/>
      <c r="BS5" s="413"/>
      <c r="BT5" s="413"/>
      <c r="BU5" s="413"/>
      <c r="BV5" s="413"/>
      <c r="BW5" s="62"/>
      <c r="BX5" s="61"/>
      <c r="BY5" s="61"/>
      <c r="BZ5" s="26"/>
    </row>
    <row r="6" spans="1:78" ht="15" customHeight="1" x14ac:dyDescent="0.25">
      <c r="A6" s="26"/>
      <c r="B6" s="61"/>
      <c r="C6" s="61"/>
      <c r="D6" s="61"/>
      <c r="E6" s="29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3"/>
      <c r="BK6" s="414"/>
      <c r="BL6" s="414"/>
      <c r="BM6" s="414"/>
      <c r="BN6" s="414"/>
      <c r="BO6" s="414"/>
      <c r="BP6" s="414"/>
      <c r="BQ6" s="414"/>
      <c r="BR6" s="414"/>
      <c r="BS6" s="414"/>
      <c r="BT6" s="414"/>
      <c r="BU6" s="414"/>
      <c r="BV6" s="414"/>
      <c r="BW6" s="61"/>
      <c r="BX6" s="61"/>
      <c r="BY6" s="61"/>
      <c r="BZ6" s="26"/>
    </row>
    <row r="7" spans="1:78" ht="2.25" customHeight="1" x14ac:dyDescent="0.25">
      <c r="A7" s="26"/>
      <c r="B7" s="61"/>
      <c r="C7" s="61"/>
      <c r="D7" s="61"/>
      <c r="E7" s="29"/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415" t="s">
        <v>416</v>
      </c>
      <c r="BF7" s="415"/>
      <c r="BG7" s="415"/>
      <c r="BH7" s="415"/>
      <c r="BI7" s="415"/>
      <c r="BJ7" s="415"/>
      <c r="BK7" s="415"/>
      <c r="BL7" s="415"/>
      <c r="BM7" s="415"/>
      <c r="BN7" s="415"/>
      <c r="BO7" s="415"/>
      <c r="BP7" s="415"/>
      <c r="BQ7" s="415"/>
      <c r="BR7" s="415"/>
      <c r="BS7" s="415"/>
      <c r="BT7" s="415"/>
      <c r="BU7" s="415"/>
      <c r="BV7" s="416"/>
      <c r="BW7" s="61"/>
      <c r="BX7" s="61"/>
      <c r="BY7" s="61"/>
      <c r="BZ7" s="26"/>
    </row>
    <row r="8" spans="1:78" ht="6.75" customHeight="1" x14ac:dyDescent="0.25">
      <c r="A8" s="26"/>
      <c r="B8" s="61"/>
      <c r="C8" s="61"/>
      <c r="D8" s="61"/>
      <c r="E8" s="29"/>
      <c r="F8" s="419" t="s">
        <v>139</v>
      </c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417"/>
      <c r="BF8" s="417"/>
      <c r="BG8" s="417"/>
      <c r="BH8" s="417"/>
      <c r="BI8" s="417"/>
      <c r="BJ8" s="417"/>
      <c r="BK8" s="417"/>
      <c r="BL8" s="417"/>
      <c r="BM8" s="417"/>
      <c r="BN8" s="417"/>
      <c r="BO8" s="417"/>
      <c r="BP8" s="417"/>
      <c r="BQ8" s="417"/>
      <c r="BR8" s="417"/>
      <c r="BS8" s="417"/>
      <c r="BT8" s="417"/>
      <c r="BU8" s="417"/>
      <c r="BV8" s="418"/>
      <c r="BW8" s="61"/>
      <c r="BX8" s="61"/>
      <c r="BY8" s="61"/>
      <c r="BZ8" s="26"/>
    </row>
    <row r="9" spans="1:78" ht="16.5" customHeight="1" x14ac:dyDescent="0.25">
      <c r="A9" s="26"/>
      <c r="B9" s="61"/>
      <c r="C9" s="61"/>
      <c r="D9" s="61"/>
      <c r="E9" s="29" t="s">
        <v>1</v>
      </c>
      <c r="F9" s="421" t="str">
        <f>+IF(Stammdaten!AE10="","",Stammdaten!AE10)</f>
        <v>Meier</v>
      </c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2"/>
      <c r="AX9" s="422"/>
      <c r="AY9" s="422"/>
      <c r="AZ9" s="422"/>
      <c r="BA9" s="422"/>
      <c r="BB9" s="422"/>
      <c r="BC9" s="108"/>
      <c r="BD9" s="108"/>
      <c r="BE9" s="417"/>
      <c r="BF9" s="417"/>
      <c r="BG9" s="417"/>
      <c r="BH9" s="417"/>
      <c r="BI9" s="417"/>
      <c r="BJ9" s="417"/>
      <c r="BK9" s="417"/>
      <c r="BL9" s="417"/>
      <c r="BM9" s="417"/>
      <c r="BN9" s="417"/>
      <c r="BO9" s="417"/>
      <c r="BP9" s="417"/>
      <c r="BQ9" s="417"/>
      <c r="BR9" s="417"/>
      <c r="BS9" s="417"/>
      <c r="BT9" s="417"/>
      <c r="BU9" s="417"/>
      <c r="BV9" s="418"/>
      <c r="BW9" s="61"/>
      <c r="BX9" s="61"/>
      <c r="BY9" s="61"/>
      <c r="BZ9" s="26"/>
    </row>
    <row r="10" spans="1:78" ht="0.75" customHeight="1" x14ac:dyDescent="0.25">
      <c r="A10" s="26"/>
      <c r="B10" s="61"/>
      <c r="C10" s="61"/>
      <c r="D10" s="61"/>
      <c r="E10" s="29"/>
      <c r="F10" s="66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417"/>
      <c r="BF10" s="417"/>
      <c r="BG10" s="417"/>
      <c r="BH10" s="417"/>
      <c r="BI10" s="417"/>
      <c r="BJ10" s="417"/>
      <c r="BK10" s="417"/>
      <c r="BL10" s="417"/>
      <c r="BM10" s="417"/>
      <c r="BN10" s="417"/>
      <c r="BO10" s="417"/>
      <c r="BP10" s="417"/>
      <c r="BQ10" s="417"/>
      <c r="BR10" s="417"/>
      <c r="BS10" s="417"/>
      <c r="BT10" s="417"/>
      <c r="BU10" s="417"/>
      <c r="BV10" s="418"/>
      <c r="BW10" s="61"/>
      <c r="BX10" s="61"/>
      <c r="BY10" s="61"/>
      <c r="BZ10" s="26"/>
    </row>
    <row r="11" spans="1:78" ht="7.5" hidden="1" customHeight="1" x14ac:dyDescent="0.25">
      <c r="A11" s="26"/>
      <c r="B11" s="61"/>
      <c r="C11" s="61"/>
      <c r="D11" s="61"/>
      <c r="E11" s="29"/>
      <c r="F11" s="66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67"/>
      <c r="BW11" s="61"/>
      <c r="BX11" s="61"/>
      <c r="BY11" s="61"/>
      <c r="BZ11" s="26"/>
    </row>
    <row r="12" spans="1:78" ht="3.75" customHeight="1" x14ac:dyDescent="0.25">
      <c r="A12" s="26"/>
      <c r="B12" s="61"/>
      <c r="C12" s="61"/>
      <c r="D12" s="61"/>
      <c r="E12" s="29"/>
      <c r="F12" s="423" t="s">
        <v>141</v>
      </c>
      <c r="G12" s="424"/>
      <c r="H12" s="424"/>
      <c r="I12" s="424"/>
      <c r="J12" s="424"/>
      <c r="K12" s="424"/>
      <c r="L12" s="424"/>
      <c r="M12" s="424"/>
      <c r="N12" s="424"/>
      <c r="O12" s="424"/>
      <c r="P12" s="425"/>
      <c r="Q12" s="425"/>
      <c r="R12" s="425"/>
      <c r="S12" s="425"/>
      <c r="T12" s="425"/>
      <c r="U12" s="425"/>
      <c r="V12" s="427" t="str">
        <f>+IF(Stammdaten!AE12="","",Stammdaten!AE12)</f>
        <v>1232 / 456 / 789</v>
      </c>
      <c r="W12" s="427"/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  <c r="AN12" s="427"/>
      <c r="AO12" s="427"/>
      <c r="AP12" s="427"/>
      <c r="AQ12" s="427"/>
      <c r="AR12" s="427"/>
      <c r="AS12" s="427"/>
      <c r="AT12" s="427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67"/>
      <c r="BW12" s="61"/>
      <c r="BX12" s="61"/>
      <c r="BY12" s="61"/>
      <c r="BZ12" s="26"/>
    </row>
    <row r="13" spans="1:78" ht="18" customHeight="1" x14ac:dyDescent="0.25">
      <c r="A13" s="26"/>
      <c r="B13" s="61"/>
      <c r="C13" s="61"/>
      <c r="D13" s="61"/>
      <c r="E13" s="29" t="s">
        <v>2</v>
      </c>
      <c r="F13" s="426"/>
      <c r="G13" s="425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8"/>
      <c r="W13" s="428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L13" s="428"/>
      <c r="AM13" s="428"/>
      <c r="AN13" s="428"/>
      <c r="AO13" s="428"/>
      <c r="AP13" s="428"/>
      <c r="AQ13" s="428"/>
      <c r="AR13" s="428"/>
      <c r="AS13" s="428"/>
      <c r="AT13" s="42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67"/>
      <c r="BW13" s="61"/>
      <c r="BX13" s="61"/>
      <c r="BY13" s="61"/>
      <c r="BZ13" s="26"/>
    </row>
    <row r="14" spans="1:78" ht="3" customHeight="1" x14ac:dyDescent="0.25">
      <c r="A14" s="26"/>
      <c r="B14" s="61"/>
      <c r="C14" s="61"/>
      <c r="D14" s="61"/>
      <c r="E14" s="29"/>
      <c r="F14" s="332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70"/>
      <c r="BR14" s="70"/>
      <c r="BS14" s="70"/>
      <c r="BT14" s="70"/>
      <c r="BU14" s="70"/>
      <c r="BV14" s="72"/>
      <c r="BW14" s="61"/>
      <c r="BX14" s="61"/>
      <c r="BY14" s="61"/>
      <c r="BZ14" s="26"/>
    </row>
    <row r="15" spans="1:78" ht="18" customHeight="1" x14ac:dyDescent="0.25">
      <c r="A15" s="26"/>
      <c r="B15" s="61"/>
      <c r="C15" s="61"/>
      <c r="D15" s="61"/>
      <c r="E15" s="29" t="s">
        <v>3</v>
      </c>
      <c r="F15" s="432" t="s">
        <v>491</v>
      </c>
      <c r="G15" s="424"/>
      <c r="H15" s="424"/>
      <c r="I15" s="424"/>
      <c r="J15" s="424"/>
      <c r="K15" s="424"/>
      <c r="L15" s="424"/>
      <c r="M15" s="424"/>
      <c r="N15" s="424"/>
      <c r="O15" s="424"/>
      <c r="P15" s="425"/>
      <c r="Q15" s="425"/>
      <c r="R15" s="425"/>
      <c r="S15" s="425"/>
      <c r="T15" s="425"/>
      <c r="U15" s="425"/>
      <c r="V15" s="427" t="str">
        <f>+IF(Stammdaten!AE13="","",Stammdaten!AE13)</f>
        <v>DE123456789-12345</v>
      </c>
      <c r="W15" s="427"/>
      <c r="X15" s="427"/>
      <c r="Y15" s="427"/>
      <c r="Z15" s="427"/>
      <c r="AA15" s="427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67"/>
      <c r="BW15" s="61"/>
      <c r="BX15" s="61"/>
      <c r="BY15" s="61"/>
      <c r="BZ15" s="26"/>
    </row>
    <row r="16" spans="1:78" ht="3" customHeight="1" x14ac:dyDescent="0.25">
      <c r="A16" s="26"/>
      <c r="B16" s="61"/>
      <c r="C16" s="61"/>
      <c r="D16" s="61"/>
      <c r="E16" s="29"/>
      <c r="F16" s="426"/>
      <c r="G16" s="425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8"/>
      <c r="W16" s="428"/>
      <c r="X16" s="428"/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28"/>
      <c r="AL16" s="428"/>
      <c r="AM16" s="428"/>
      <c r="AN16" s="428"/>
      <c r="AO16" s="428"/>
      <c r="AP16" s="428"/>
      <c r="AQ16" s="428"/>
      <c r="AR16" s="428"/>
      <c r="AS16" s="428"/>
      <c r="AT16" s="428"/>
      <c r="AU16" s="334"/>
      <c r="AV16" s="334"/>
      <c r="AW16" s="334"/>
      <c r="AX16" s="334"/>
      <c r="AY16" s="334"/>
      <c r="AZ16" s="334"/>
      <c r="BA16" s="334"/>
      <c r="BB16" s="334"/>
      <c r="BC16" s="334"/>
      <c r="BD16" s="334"/>
      <c r="BE16" s="334"/>
      <c r="BF16" s="334"/>
      <c r="BG16" s="334"/>
      <c r="BH16" s="334"/>
      <c r="BI16" s="334"/>
      <c r="BJ16" s="334"/>
      <c r="BK16" s="334"/>
      <c r="BL16" s="334"/>
      <c r="BM16" s="334"/>
      <c r="BN16" s="334"/>
      <c r="BO16" s="334"/>
      <c r="BP16" s="334"/>
      <c r="BQ16" s="70"/>
      <c r="BR16" s="70"/>
      <c r="BS16" s="70"/>
      <c r="BT16" s="70"/>
      <c r="BU16" s="70"/>
      <c r="BV16" s="72"/>
      <c r="BW16" s="61"/>
      <c r="BX16" s="61"/>
      <c r="BY16" s="61"/>
      <c r="BZ16" s="26"/>
    </row>
    <row r="17" spans="1:78" ht="3" customHeight="1" thickBot="1" x14ac:dyDescent="0.3">
      <c r="A17" s="26"/>
      <c r="B17" s="61"/>
      <c r="C17" s="61"/>
      <c r="D17" s="61"/>
      <c r="E17" s="29"/>
      <c r="F17" s="337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38"/>
      <c r="AM17" s="338"/>
      <c r="AN17" s="338"/>
      <c r="AO17" s="338"/>
      <c r="AP17" s="338"/>
      <c r="AQ17" s="338"/>
      <c r="AR17" s="338"/>
      <c r="AS17" s="338"/>
      <c r="AT17" s="338"/>
      <c r="AU17" s="338"/>
      <c r="AV17" s="338"/>
      <c r="AW17" s="338"/>
      <c r="AX17" s="338"/>
      <c r="AY17" s="338"/>
      <c r="AZ17" s="338"/>
      <c r="BA17" s="338"/>
      <c r="BB17" s="338"/>
      <c r="BC17" s="338"/>
      <c r="BD17" s="338"/>
      <c r="BE17" s="338"/>
      <c r="BF17" s="338"/>
      <c r="BG17" s="338"/>
      <c r="BH17" s="338"/>
      <c r="BI17" s="338"/>
      <c r="BJ17" s="338"/>
      <c r="BK17" s="338"/>
      <c r="BL17" s="338"/>
      <c r="BM17" s="338"/>
      <c r="BN17" s="338"/>
      <c r="BO17" s="338"/>
      <c r="BP17" s="338"/>
      <c r="BQ17" s="339"/>
      <c r="BR17" s="339"/>
      <c r="BS17" s="339"/>
      <c r="BT17" s="339"/>
      <c r="BU17" s="339"/>
      <c r="BV17" s="340"/>
      <c r="BW17" s="61"/>
      <c r="BX17" s="61"/>
      <c r="BY17" s="61"/>
      <c r="BZ17" s="26"/>
    </row>
    <row r="18" spans="1:78" ht="12.95" customHeight="1" thickBot="1" x14ac:dyDescent="0.3">
      <c r="A18" s="26"/>
      <c r="B18" s="61"/>
      <c r="C18" s="61"/>
      <c r="D18" s="61"/>
      <c r="E18" s="29"/>
      <c r="F18" s="341" t="s">
        <v>417</v>
      </c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357"/>
      <c r="AE18" s="357"/>
      <c r="AF18" s="357"/>
      <c r="AG18" s="357"/>
      <c r="AH18" s="357"/>
      <c r="AI18" s="357"/>
      <c r="AJ18" s="357"/>
      <c r="AK18" s="334"/>
      <c r="AL18" s="334"/>
      <c r="AM18" s="334"/>
      <c r="AN18" s="334"/>
      <c r="AO18" s="334"/>
      <c r="AP18" s="334"/>
      <c r="AQ18" s="334"/>
      <c r="AR18" s="334"/>
      <c r="AS18" s="334"/>
      <c r="AT18" s="334"/>
      <c r="AU18" s="334"/>
      <c r="AV18" s="334"/>
      <c r="AW18" s="334"/>
      <c r="AX18" s="334"/>
      <c r="AY18" s="334"/>
      <c r="AZ18" s="334"/>
      <c r="BA18" s="334"/>
      <c r="BB18" s="334"/>
      <c r="BC18" s="334"/>
      <c r="BD18" s="334"/>
      <c r="BE18" s="334"/>
      <c r="BF18" s="334"/>
      <c r="BG18" s="334"/>
      <c r="BH18" s="334"/>
      <c r="BI18" s="334"/>
      <c r="BJ18" s="334"/>
      <c r="BK18" s="334"/>
      <c r="BL18" s="334"/>
      <c r="BM18" s="334"/>
      <c r="BN18" s="334"/>
      <c r="BO18" s="334"/>
      <c r="BP18" s="334"/>
      <c r="BQ18" s="108"/>
      <c r="BR18" s="108"/>
      <c r="BS18" s="108"/>
      <c r="BT18" s="429">
        <v>40</v>
      </c>
      <c r="BU18" s="430"/>
      <c r="BV18" s="431"/>
      <c r="BW18" s="61"/>
      <c r="BX18" s="61"/>
      <c r="BY18" s="61"/>
      <c r="BZ18" s="26"/>
    </row>
    <row r="19" spans="1:78" ht="4.9000000000000004" customHeight="1" x14ac:dyDescent="0.25">
      <c r="A19" s="26"/>
      <c r="B19" s="61"/>
      <c r="C19" s="61"/>
      <c r="D19" s="61"/>
      <c r="E19" s="29"/>
      <c r="F19" s="335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36"/>
      <c r="AL19" s="336"/>
      <c r="AM19" s="336"/>
      <c r="AN19" s="336"/>
      <c r="AO19" s="336"/>
      <c r="AP19" s="336"/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  <c r="BA19" s="336"/>
      <c r="BB19" s="336"/>
      <c r="BC19" s="336"/>
      <c r="BD19" s="336"/>
      <c r="BE19" s="336"/>
      <c r="BF19" s="336"/>
      <c r="BG19" s="336"/>
      <c r="BH19" s="336"/>
      <c r="BI19" s="336"/>
      <c r="BJ19" s="336"/>
      <c r="BK19" s="336"/>
      <c r="BL19" s="336"/>
      <c r="BM19" s="336"/>
      <c r="BN19" s="336"/>
      <c r="BO19" s="336"/>
      <c r="BP19" s="336"/>
      <c r="BQ19" s="108"/>
      <c r="BR19" s="108"/>
      <c r="BS19" s="108"/>
      <c r="BT19" s="108"/>
      <c r="BU19" s="108"/>
      <c r="BV19" s="67"/>
      <c r="BW19" s="61"/>
      <c r="BX19" s="61"/>
      <c r="BY19" s="61"/>
      <c r="BZ19" s="26"/>
    </row>
    <row r="20" spans="1:78" ht="9.75" customHeight="1" x14ac:dyDescent="0.25">
      <c r="A20" s="26"/>
      <c r="B20" s="61"/>
      <c r="C20" s="61"/>
      <c r="D20" s="61"/>
      <c r="E20" s="29"/>
      <c r="F20" s="71"/>
      <c r="G20" s="358" t="s">
        <v>304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67"/>
      <c r="BW20" s="61"/>
      <c r="BX20" s="61"/>
      <c r="BY20" s="61"/>
      <c r="BZ20" s="26"/>
    </row>
    <row r="21" spans="1:78" ht="3" customHeight="1" x14ac:dyDescent="0.25">
      <c r="A21" s="26"/>
      <c r="B21" s="61"/>
      <c r="C21" s="61"/>
      <c r="D21" s="61"/>
      <c r="E21" s="29"/>
      <c r="F21" s="71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2"/>
      <c r="BW21" s="61"/>
      <c r="BX21" s="61"/>
      <c r="BY21" s="61"/>
      <c r="BZ21" s="26"/>
    </row>
    <row r="22" spans="1:78" ht="15" customHeight="1" x14ac:dyDescent="0.25">
      <c r="A22" s="26"/>
      <c r="B22" s="61"/>
      <c r="C22" s="61"/>
      <c r="D22" s="61"/>
      <c r="E22" s="29">
        <v>4</v>
      </c>
      <c r="F22" s="73"/>
      <c r="G22" s="74" t="s">
        <v>418</v>
      </c>
      <c r="H22" s="75"/>
      <c r="I22" s="75"/>
      <c r="J22" s="108"/>
      <c r="K22" s="108"/>
      <c r="L22" s="108"/>
      <c r="M22" s="108"/>
      <c r="N22" s="108"/>
      <c r="O22" s="108"/>
      <c r="P22" s="108"/>
      <c r="Q22" s="108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111">
        <v>100</v>
      </c>
      <c r="BK22" s="411"/>
      <c r="BL22" s="411"/>
      <c r="BM22" s="411"/>
      <c r="BN22" s="411"/>
      <c r="BO22" s="411"/>
      <c r="BP22" s="411"/>
      <c r="BQ22" s="411"/>
      <c r="BR22" s="411"/>
      <c r="BS22" s="411"/>
      <c r="BT22" s="411"/>
      <c r="BU22" s="411"/>
      <c r="BV22" s="67"/>
      <c r="BW22" s="61"/>
      <c r="BX22" s="61"/>
      <c r="BY22" s="61"/>
      <c r="BZ22" s="26"/>
    </row>
    <row r="23" spans="1:78" ht="4.9000000000000004" customHeight="1" x14ac:dyDescent="0.25">
      <c r="A23" s="26"/>
      <c r="B23" s="61"/>
      <c r="C23" s="61"/>
      <c r="D23" s="61"/>
      <c r="E23" s="29"/>
      <c r="F23" s="66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9"/>
      <c r="BW23" s="61"/>
      <c r="BX23" s="61"/>
      <c r="BY23" s="61"/>
      <c r="BZ23" s="26"/>
    </row>
    <row r="24" spans="1:78" ht="15" customHeight="1" x14ac:dyDescent="0.25">
      <c r="A24" s="26"/>
      <c r="B24" s="61"/>
      <c r="C24" s="61"/>
      <c r="D24" s="61"/>
      <c r="E24" s="29">
        <v>5</v>
      </c>
      <c r="F24" s="73"/>
      <c r="G24" s="74" t="s">
        <v>419</v>
      </c>
      <c r="H24" s="75"/>
      <c r="I24" s="75"/>
      <c r="J24" s="108"/>
      <c r="K24" s="108"/>
      <c r="L24" s="108"/>
      <c r="M24" s="108"/>
      <c r="N24" s="108"/>
      <c r="O24" s="108"/>
      <c r="P24" s="108"/>
      <c r="Q24" s="108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111">
        <v>101</v>
      </c>
      <c r="BK24" s="411"/>
      <c r="BL24" s="411"/>
      <c r="BM24" s="411"/>
      <c r="BN24" s="411"/>
      <c r="BO24" s="411"/>
      <c r="BP24" s="411"/>
      <c r="BQ24" s="411"/>
      <c r="BR24" s="411"/>
      <c r="BS24" s="411"/>
      <c r="BT24" s="411"/>
      <c r="BU24" s="411"/>
      <c r="BV24" s="79"/>
      <c r="BW24" s="61"/>
      <c r="BX24" s="61"/>
      <c r="BY24" s="61"/>
      <c r="BZ24" s="26"/>
    </row>
    <row r="25" spans="1:78" ht="4.9000000000000004" customHeight="1" x14ac:dyDescent="0.25">
      <c r="A25" s="26"/>
      <c r="B25" s="61"/>
      <c r="C25" s="61"/>
      <c r="D25" s="61"/>
      <c r="E25" s="29"/>
      <c r="F25" s="66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9"/>
      <c r="BW25" s="61"/>
      <c r="BX25" s="61"/>
      <c r="BY25" s="61"/>
      <c r="BZ25" s="26"/>
    </row>
    <row r="26" spans="1:78" ht="15" customHeight="1" x14ac:dyDescent="0.25">
      <c r="A26" s="26"/>
      <c r="B26" s="61"/>
      <c r="C26" s="61"/>
      <c r="D26" s="61"/>
      <c r="E26" s="29">
        <v>6</v>
      </c>
      <c r="F26" s="73"/>
      <c r="G26" s="74" t="s">
        <v>420</v>
      </c>
      <c r="H26" s="75"/>
      <c r="I26" s="75"/>
      <c r="J26" s="108"/>
      <c r="K26" s="108"/>
      <c r="L26" s="108"/>
      <c r="M26" s="108"/>
      <c r="N26" s="108"/>
      <c r="O26" s="108"/>
      <c r="P26" s="108"/>
      <c r="Q26" s="108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111">
        <v>102</v>
      </c>
      <c r="BI26" s="70"/>
      <c r="BJ26" s="110" t="s">
        <v>258</v>
      </c>
      <c r="BK26" s="411"/>
      <c r="BL26" s="411"/>
      <c r="BM26" s="411"/>
      <c r="BN26" s="411"/>
      <c r="BO26" s="411"/>
      <c r="BP26" s="411"/>
      <c r="BQ26" s="411"/>
      <c r="BR26" s="411"/>
      <c r="BS26" s="411"/>
      <c r="BT26" s="411"/>
      <c r="BU26" s="411"/>
      <c r="BV26" s="67"/>
      <c r="BW26" s="61"/>
      <c r="BX26" s="61"/>
      <c r="BY26" s="61"/>
      <c r="BZ26" s="26"/>
    </row>
    <row r="27" spans="1:78" ht="4.9000000000000004" customHeight="1" x14ac:dyDescent="0.25">
      <c r="A27" s="26"/>
      <c r="B27" s="61"/>
      <c r="C27" s="61"/>
      <c r="D27" s="61"/>
      <c r="E27" s="29"/>
      <c r="F27" s="66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11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67"/>
      <c r="BW27" s="61"/>
      <c r="BX27" s="61"/>
      <c r="BY27" s="61"/>
      <c r="BZ27" s="26"/>
    </row>
    <row r="28" spans="1:78" ht="15" customHeight="1" x14ac:dyDescent="0.25">
      <c r="A28" s="26"/>
      <c r="B28" s="61"/>
      <c r="C28" s="61"/>
      <c r="D28" s="61"/>
      <c r="E28" s="29">
        <v>7</v>
      </c>
      <c r="F28" s="73"/>
      <c r="G28" s="74" t="s">
        <v>492</v>
      </c>
      <c r="H28" s="75"/>
      <c r="I28" s="75"/>
      <c r="J28" s="108"/>
      <c r="K28" s="108"/>
      <c r="L28" s="108"/>
      <c r="M28" s="108"/>
      <c r="N28" s="108"/>
      <c r="O28" s="108"/>
      <c r="P28" s="108"/>
      <c r="Q28" s="108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111">
        <v>105</v>
      </c>
      <c r="BI28" s="70"/>
      <c r="BJ28" s="110" t="s">
        <v>256</v>
      </c>
      <c r="BK28" s="411"/>
      <c r="BL28" s="411"/>
      <c r="BM28" s="411"/>
      <c r="BN28" s="411"/>
      <c r="BO28" s="411"/>
      <c r="BP28" s="411"/>
      <c r="BQ28" s="411"/>
      <c r="BR28" s="411"/>
      <c r="BS28" s="411"/>
      <c r="BT28" s="411"/>
      <c r="BU28" s="411"/>
      <c r="BV28" s="67"/>
      <c r="BW28" s="61"/>
      <c r="BX28" s="61"/>
      <c r="BY28" s="61"/>
      <c r="BZ28" s="26"/>
    </row>
    <row r="29" spans="1:78" ht="4.9000000000000004" customHeight="1" x14ac:dyDescent="0.25">
      <c r="A29" s="26"/>
      <c r="B29" s="61"/>
      <c r="C29" s="61"/>
      <c r="D29" s="61"/>
      <c r="E29" s="29"/>
      <c r="F29" s="66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11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67"/>
      <c r="BW29" s="61"/>
      <c r="BX29" s="61"/>
      <c r="BY29" s="61"/>
      <c r="BZ29" s="26"/>
    </row>
    <row r="30" spans="1:78" ht="15" customHeight="1" x14ac:dyDescent="0.25">
      <c r="A30" s="26"/>
      <c r="B30" s="61"/>
      <c r="C30" s="61"/>
      <c r="D30" s="61"/>
      <c r="E30" s="29">
        <v>8</v>
      </c>
      <c r="F30" s="73"/>
      <c r="G30" s="74" t="s">
        <v>421</v>
      </c>
      <c r="H30" s="75"/>
      <c r="I30" s="75"/>
      <c r="J30" s="108"/>
      <c r="K30" s="108"/>
      <c r="L30" s="108"/>
      <c r="M30" s="108"/>
      <c r="N30" s="108"/>
      <c r="O30" s="108"/>
      <c r="P30" s="108"/>
      <c r="Q30" s="108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111">
        <v>106</v>
      </c>
      <c r="BI30" s="70"/>
      <c r="BJ30" s="110" t="s">
        <v>392</v>
      </c>
      <c r="BK30" s="405">
        <f>+SUM(BK24,BK26,-BK28)</f>
        <v>0</v>
      </c>
      <c r="BL30" s="405"/>
      <c r="BM30" s="405"/>
      <c r="BN30" s="405"/>
      <c r="BO30" s="405"/>
      <c r="BP30" s="405"/>
      <c r="BQ30" s="405"/>
      <c r="BR30" s="405"/>
      <c r="BS30" s="405"/>
      <c r="BT30" s="405"/>
      <c r="BU30" s="405"/>
      <c r="BV30" s="67"/>
      <c r="BW30" s="61"/>
      <c r="BX30" s="61"/>
      <c r="BY30" s="61"/>
      <c r="BZ30" s="26"/>
    </row>
    <row r="31" spans="1:78" ht="4.5" customHeight="1" x14ac:dyDescent="0.25">
      <c r="A31" s="26"/>
      <c r="B31" s="61"/>
      <c r="C31" s="61"/>
      <c r="D31" s="61"/>
      <c r="E31" s="29"/>
      <c r="F31" s="66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67"/>
      <c r="BW31" s="61"/>
      <c r="BX31" s="61"/>
      <c r="BY31" s="61"/>
      <c r="BZ31" s="26"/>
    </row>
    <row r="32" spans="1:78" ht="4.9000000000000004" customHeight="1" x14ac:dyDescent="0.25">
      <c r="A32" s="26"/>
      <c r="B32" s="61"/>
      <c r="C32" s="61"/>
      <c r="D32" s="61"/>
      <c r="E32" s="29"/>
      <c r="F32" s="64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80"/>
      <c r="BW32" s="61"/>
      <c r="BX32" s="61"/>
      <c r="BY32" s="61"/>
      <c r="BZ32" s="26"/>
    </row>
    <row r="33" spans="1:78" ht="9.75" customHeight="1" x14ac:dyDescent="0.25">
      <c r="A33" s="26"/>
      <c r="B33" s="61"/>
      <c r="C33" s="61"/>
      <c r="D33" s="61"/>
      <c r="E33" s="29"/>
      <c r="F33" s="71"/>
      <c r="G33" s="358" t="s">
        <v>305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67"/>
      <c r="BW33" s="61"/>
      <c r="BX33" s="61"/>
      <c r="BY33" s="61"/>
      <c r="BZ33" s="26"/>
    </row>
    <row r="34" spans="1:78" ht="3" customHeight="1" x14ac:dyDescent="0.25">
      <c r="A34" s="26"/>
      <c r="B34" s="61"/>
      <c r="C34" s="61"/>
      <c r="D34" s="61"/>
      <c r="E34" s="29"/>
      <c r="F34" s="71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2"/>
      <c r="BW34" s="61"/>
      <c r="BX34" s="61"/>
      <c r="BY34" s="61"/>
      <c r="BZ34" s="26"/>
    </row>
    <row r="35" spans="1:78" ht="15" customHeight="1" x14ac:dyDescent="0.25">
      <c r="A35" s="26"/>
      <c r="B35" s="61"/>
      <c r="C35" s="61"/>
      <c r="D35" s="61"/>
      <c r="E35" s="29">
        <v>9</v>
      </c>
      <c r="F35" s="73"/>
      <c r="G35" s="74" t="s">
        <v>418</v>
      </c>
      <c r="H35" s="75"/>
      <c r="I35" s="75"/>
      <c r="J35" s="108"/>
      <c r="K35" s="108"/>
      <c r="L35" s="108"/>
      <c r="M35" s="108"/>
      <c r="N35" s="108"/>
      <c r="O35" s="108"/>
      <c r="P35" s="108"/>
      <c r="Q35" s="108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111">
        <v>110</v>
      </c>
      <c r="BK35" s="411"/>
      <c r="BL35" s="411"/>
      <c r="BM35" s="411"/>
      <c r="BN35" s="411"/>
      <c r="BO35" s="411"/>
      <c r="BP35" s="411"/>
      <c r="BQ35" s="411"/>
      <c r="BR35" s="411"/>
      <c r="BS35" s="411"/>
      <c r="BT35" s="411"/>
      <c r="BU35" s="411"/>
      <c r="BV35" s="67"/>
      <c r="BW35" s="61"/>
      <c r="BX35" s="61"/>
      <c r="BY35" s="61"/>
      <c r="BZ35" s="26"/>
    </row>
    <row r="36" spans="1:78" ht="4.9000000000000004" customHeight="1" x14ac:dyDescent="0.25">
      <c r="A36" s="26"/>
      <c r="B36" s="61"/>
      <c r="C36" s="61"/>
      <c r="D36" s="61"/>
      <c r="E36" s="29"/>
      <c r="F36" s="66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9"/>
      <c r="BW36" s="61"/>
      <c r="BX36" s="61"/>
      <c r="BY36" s="61"/>
      <c r="BZ36" s="26"/>
    </row>
    <row r="37" spans="1:78" ht="15" customHeight="1" x14ac:dyDescent="0.25">
      <c r="A37" s="26"/>
      <c r="B37" s="61"/>
      <c r="C37" s="61"/>
      <c r="D37" s="61"/>
      <c r="E37" s="29">
        <v>10</v>
      </c>
      <c r="F37" s="73"/>
      <c r="G37" s="74" t="s">
        <v>419</v>
      </c>
      <c r="H37" s="75"/>
      <c r="I37" s="75"/>
      <c r="J37" s="108"/>
      <c r="K37" s="108"/>
      <c r="L37" s="108"/>
      <c r="M37" s="108"/>
      <c r="N37" s="108"/>
      <c r="O37" s="108"/>
      <c r="P37" s="108"/>
      <c r="Q37" s="108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111">
        <v>111</v>
      </c>
      <c r="BK37" s="411"/>
      <c r="BL37" s="411"/>
      <c r="BM37" s="411"/>
      <c r="BN37" s="411"/>
      <c r="BO37" s="411"/>
      <c r="BP37" s="411"/>
      <c r="BQ37" s="411"/>
      <c r="BR37" s="411"/>
      <c r="BS37" s="411"/>
      <c r="BT37" s="411"/>
      <c r="BU37" s="411"/>
      <c r="BV37" s="79"/>
      <c r="BW37" s="61"/>
      <c r="BX37" s="61"/>
      <c r="BY37" s="61"/>
      <c r="BZ37" s="26"/>
    </row>
    <row r="38" spans="1:78" ht="4.9000000000000004" customHeight="1" x14ac:dyDescent="0.25">
      <c r="A38" s="26"/>
      <c r="B38" s="61"/>
      <c r="C38" s="61"/>
      <c r="D38" s="61"/>
      <c r="E38" s="29"/>
      <c r="F38" s="66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9"/>
      <c r="BW38" s="61"/>
      <c r="BX38" s="61"/>
      <c r="BY38" s="61"/>
      <c r="BZ38" s="26"/>
    </row>
    <row r="39" spans="1:78" ht="15" customHeight="1" x14ac:dyDescent="0.25">
      <c r="A39" s="26"/>
      <c r="B39" s="61"/>
      <c r="C39" s="61"/>
      <c r="D39" s="61"/>
      <c r="E39" s="29">
        <v>11</v>
      </c>
      <c r="F39" s="73"/>
      <c r="G39" s="74" t="s">
        <v>420</v>
      </c>
      <c r="H39" s="75"/>
      <c r="I39" s="75"/>
      <c r="J39" s="108"/>
      <c r="K39" s="108"/>
      <c r="L39" s="108"/>
      <c r="M39" s="108"/>
      <c r="N39" s="108"/>
      <c r="O39" s="108"/>
      <c r="P39" s="108"/>
      <c r="Q39" s="108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111">
        <v>112</v>
      </c>
      <c r="BI39" s="70"/>
      <c r="BJ39" s="110" t="s">
        <v>258</v>
      </c>
      <c r="BK39" s="411"/>
      <c r="BL39" s="411"/>
      <c r="BM39" s="411"/>
      <c r="BN39" s="411"/>
      <c r="BO39" s="411"/>
      <c r="BP39" s="411"/>
      <c r="BQ39" s="411"/>
      <c r="BR39" s="411"/>
      <c r="BS39" s="411"/>
      <c r="BT39" s="411"/>
      <c r="BU39" s="411"/>
      <c r="BV39" s="67"/>
      <c r="BW39" s="61"/>
      <c r="BX39" s="61"/>
      <c r="BY39" s="61"/>
      <c r="BZ39" s="26"/>
    </row>
    <row r="40" spans="1:78" ht="4.9000000000000004" customHeight="1" x14ac:dyDescent="0.25">
      <c r="A40" s="26"/>
      <c r="B40" s="61"/>
      <c r="C40" s="61"/>
      <c r="D40" s="61"/>
      <c r="E40" s="29"/>
      <c r="F40" s="66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11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67"/>
      <c r="BW40" s="61"/>
      <c r="BX40" s="61"/>
      <c r="BY40" s="61"/>
      <c r="BZ40" s="26"/>
    </row>
    <row r="41" spans="1:78" ht="15" customHeight="1" x14ac:dyDescent="0.25">
      <c r="A41" s="26"/>
      <c r="B41" s="61"/>
      <c r="C41" s="61"/>
      <c r="D41" s="61"/>
      <c r="E41" s="29">
        <v>12</v>
      </c>
      <c r="F41" s="73"/>
      <c r="G41" s="74" t="s">
        <v>493</v>
      </c>
      <c r="H41" s="75"/>
      <c r="I41" s="75"/>
      <c r="J41" s="108"/>
      <c r="K41" s="108"/>
      <c r="L41" s="108"/>
      <c r="M41" s="108"/>
      <c r="N41" s="108"/>
      <c r="O41" s="108"/>
      <c r="P41" s="108"/>
      <c r="Q41" s="108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111">
        <v>113</v>
      </c>
      <c r="BI41" s="70"/>
      <c r="BJ41" s="110" t="s">
        <v>256</v>
      </c>
      <c r="BK41" s="411"/>
      <c r="BL41" s="411"/>
      <c r="BM41" s="411"/>
      <c r="BN41" s="411"/>
      <c r="BO41" s="411"/>
      <c r="BP41" s="411"/>
      <c r="BQ41" s="411"/>
      <c r="BR41" s="411"/>
      <c r="BS41" s="411"/>
      <c r="BT41" s="411"/>
      <c r="BU41" s="411"/>
      <c r="BV41" s="67"/>
      <c r="BW41" s="61"/>
      <c r="BX41" s="61"/>
      <c r="BY41" s="61"/>
      <c r="BZ41" s="26"/>
    </row>
    <row r="42" spans="1:78" ht="4.9000000000000004" customHeight="1" x14ac:dyDescent="0.25">
      <c r="A42" s="26"/>
      <c r="B42" s="61"/>
      <c r="C42" s="61"/>
      <c r="D42" s="61"/>
      <c r="E42" s="29"/>
      <c r="F42" s="66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67"/>
      <c r="BW42" s="61"/>
      <c r="BX42" s="61"/>
      <c r="BY42" s="61"/>
      <c r="BZ42" s="26"/>
    </row>
    <row r="43" spans="1:78" ht="15" customHeight="1" x14ac:dyDescent="0.25">
      <c r="A43" s="26"/>
      <c r="B43" s="61"/>
      <c r="C43" s="61"/>
      <c r="D43" s="61"/>
      <c r="E43" s="29">
        <v>13</v>
      </c>
      <c r="F43" s="73"/>
      <c r="G43" s="74" t="s">
        <v>422</v>
      </c>
      <c r="H43" s="75"/>
      <c r="I43" s="75"/>
      <c r="J43" s="108"/>
      <c r="K43" s="108"/>
      <c r="L43" s="108"/>
      <c r="M43" s="108"/>
      <c r="N43" s="108"/>
      <c r="O43" s="108"/>
      <c r="P43" s="108"/>
      <c r="Q43" s="108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111">
        <v>114</v>
      </c>
      <c r="BI43" s="70"/>
      <c r="BJ43" s="110" t="s">
        <v>256</v>
      </c>
      <c r="BK43" s="411"/>
      <c r="BL43" s="411"/>
      <c r="BM43" s="411"/>
      <c r="BN43" s="411"/>
      <c r="BO43" s="411"/>
      <c r="BP43" s="411"/>
      <c r="BQ43" s="411"/>
      <c r="BR43" s="411"/>
      <c r="BS43" s="411"/>
      <c r="BT43" s="411"/>
      <c r="BU43" s="411"/>
      <c r="BV43" s="67"/>
      <c r="BW43" s="61"/>
      <c r="BX43" s="61"/>
      <c r="BY43" s="61"/>
      <c r="BZ43" s="26"/>
    </row>
    <row r="44" spans="1:78" ht="4.9000000000000004" customHeight="1" x14ac:dyDescent="0.25">
      <c r="A44" s="26"/>
      <c r="B44" s="61"/>
      <c r="C44" s="61"/>
      <c r="D44" s="61"/>
      <c r="E44" s="29"/>
      <c r="F44" s="66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67"/>
      <c r="BW44" s="61"/>
      <c r="BX44" s="61"/>
      <c r="BY44" s="61"/>
      <c r="BZ44" s="26"/>
    </row>
    <row r="45" spans="1:78" ht="15" customHeight="1" x14ac:dyDescent="0.25">
      <c r="A45" s="26"/>
      <c r="B45" s="61"/>
      <c r="C45" s="61"/>
      <c r="D45" s="61"/>
      <c r="E45" s="29">
        <v>14</v>
      </c>
      <c r="F45" s="73"/>
      <c r="G45" s="74" t="s">
        <v>492</v>
      </c>
      <c r="H45" s="75"/>
      <c r="I45" s="75"/>
      <c r="J45" s="108"/>
      <c r="K45" s="108"/>
      <c r="L45" s="108"/>
      <c r="M45" s="108"/>
      <c r="N45" s="108"/>
      <c r="O45" s="108"/>
      <c r="P45" s="108"/>
      <c r="Q45" s="108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111">
        <v>115</v>
      </c>
      <c r="BI45" s="70"/>
      <c r="BJ45" s="110" t="s">
        <v>256</v>
      </c>
      <c r="BK45" s="411"/>
      <c r="BL45" s="411"/>
      <c r="BM45" s="411"/>
      <c r="BN45" s="411"/>
      <c r="BO45" s="411"/>
      <c r="BP45" s="411"/>
      <c r="BQ45" s="411"/>
      <c r="BR45" s="411"/>
      <c r="BS45" s="411"/>
      <c r="BT45" s="411"/>
      <c r="BU45" s="411"/>
      <c r="BV45" s="67"/>
      <c r="BW45" s="61"/>
      <c r="BX45" s="61"/>
      <c r="BY45" s="61"/>
      <c r="BZ45" s="26"/>
    </row>
    <row r="46" spans="1:78" ht="4.9000000000000004" customHeight="1" x14ac:dyDescent="0.25">
      <c r="A46" s="26"/>
      <c r="B46" s="61"/>
      <c r="C46" s="61"/>
      <c r="D46" s="61"/>
      <c r="E46" s="29"/>
      <c r="F46" s="66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67"/>
      <c r="BW46" s="61"/>
      <c r="BX46" s="61"/>
      <c r="BY46" s="61"/>
      <c r="BZ46" s="26"/>
    </row>
    <row r="47" spans="1:78" ht="15" customHeight="1" x14ac:dyDescent="0.25">
      <c r="A47" s="26"/>
      <c r="B47" s="61"/>
      <c r="C47" s="61"/>
      <c r="D47" s="61"/>
      <c r="E47" s="29">
        <v>15</v>
      </c>
      <c r="F47" s="73"/>
      <c r="G47" s="74" t="s">
        <v>421</v>
      </c>
      <c r="H47" s="75"/>
      <c r="I47" s="75"/>
      <c r="J47" s="108"/>
      <c r="K47" s="108"/>
      <c r="L47" s="108"/>
      <c r="M47" s="108"/>
      <c r="N47" s="108"/>
      <c r="O47" s="108"/>
      <c r="P47" s="108"/>
      <c r="Q47" s="108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111">
        <v>116</v>
      </c>
      <c r="BI47" s="70"/>
      <c r="BJ47" s="363" t="s">
        <v>392</v>
      </c>
      <c r="BK47" s="405">
        <f>+SUM(BK37,BK39,-BK41,-BK43,-BK45)</f>
        <v>0</v>
      </c>
      <c r="BL47" s="405"/>
      <c r="BM47" s="405"/>
      <c r="BN47" s="405"/>
      <c r="BO47" s="405"/>
      <c r="BP47" s="405"/>
      <c r="BQ47" s="405"/>
      <c r="BR47" s="405"/>
      <c r="BS47" s="405"/>
      <c r="BT47" s="405"/>
      <c r="BU47" s="405"/>
      <c r="BV47" s="67"/>
      <c r="BW47" s="61"/>
      <c r="BX47" s="61"/>
      <c r="BY47" s="61"/>
      <c r="BZ47" s="26"/>
    </row>
    <row r="48" spans="1:78" ht="3.75" customHeight="1" x14ac:dyDescent="0.25">
      <c r="A48" s="26"/>
      <c r="B48" s="61"/>
      <c r="C48" s="61"/>
      <c r="D48" s="61"/>
      <c r="E48" s="29"/>
      <c r="F48" s="68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83"/>
      <c r="BW48" s="61"/>
      <c r="BX48" s="61"/>
      <c r="BY48" s="61"/>
      <c r="BZ48" s="26"/>
    </row>
    <row r="49" spans="1:78" ht="6.75" customHeight="1" x14ac:dyDescent="0.25">
      <c r="A49" s="26"/>
      <c r="B49" s="61"/>
      <c r="C49" s="61"/>
      <c r="D49" s="61"/>
      <c r="E49" s="29"/>
      <c r="F49" s="66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345"/>
      <c r="BR49" s="345"/>
      <c r="BS49" s="345"/>
      <c r="BT49" s="345"/>
      <c r="BU49" s="345"/>
      <c r="BV49" s="67"/>
      <c r="BW49" s="61"/>
      <c r="BX49" s="61"/>
      <c r="BY49" s="61"/>
      <c r="BZ49" s="26"/>
    </row>
    <row r="50" spans="1:78" ht="9.75" customHeight="1" x14ac:dyDescent="0.25">
      <c r="A50" s="26"/>
      <c r="B50" s="61"/>
      <c r="C50" s="61"/>
      <c r="D50" s="61"/>
      <c r="E50" s="29"/>
      <c r="F50" s="71"/>
      <c r="G50" s="358" t="s">
        <v>423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67"/>
      <c r="BW50" s="61"/>
      <c r="BX50" s="61"/>
      <c r="BY50" s="61"/>
      <c r="BZ50" s="26"/>
    </row>
    <row r="51" spans="1:78" ht="3" customHeight="1" x14ac:dyDescent="0.25">
      <c r="A51" s="26"/>
      <c r="B51" s="61"/>
      <c r="C51" s="61"/>
      <c r="D51" s="61"/>
      <c r="E51" s="29"/>
      <c r="F51" s="71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2"/>
      <c r="BW51" s="61"/>
      <c r="BX51" s="61"/>
      <c r="BY51" s="61"/>
      <c r="BZ51" s="26"/>
    </row>
    <row r="52" spans="1:78" ht="15" customHeight="1" x14ac:dyDescent="0.25">
      <c r="A52" s="26"/>
      <c r="B52" s="61"/>
      <c r="C52" s="61"/>
      <c r="D52" s="61"/>
      <c r="E52" s="29">
        <v>16</v>
      </c>
      <c r="F52" s="73"/>
      <c r="G52" s="74" t="s">
        <v>418</v>
      </c>
      <c r="H52" s="75"/>
      <c r="I52" s="75"/>
      <c r="J52" s="108"/>
      <c r="K52" s="108"/>
      <c r="L52" s="108"/>
      <c r="M52" s="108"/>
      <c r="N52" s="108"/>
      <c r="O52" s="108"/>
      <c r="P52" s="108"/>
      <c r="Q52" s="108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111">
        <v>120</v>
      </c>
      <c r="BK52" s="411"/>
      <c r="BL52" s="411"/>
      <c r="BM52" s="411"/>
      <c r="BN52" s="411"/>
      <c r="BO52" s="411"/>
      <c r="BP52" s="411"/>
      <c r="BQ52" s="411"/>
      <c r="BR52" s="411"/>
      <c r="BS52" s="411"/>
      <c r="BT52" s="411"/>
      <c r="BU52" s="411"/>
      <c r="BV52" s="67"/>
      <c r="BW52" s="61"/>
      <c r="BX52" s="61"/>
      <c r="BY52" s="61"/>
      <c r="BZ52" s="26"/>
    </row>
    <row r="53" spans="1:78" ht="4.9000000000000004" customHeight="1" x14ac:dyDescent="0.25">
      <c r="A53" s="26"/>
      <c r="B53" s="61"/>
      <c r="C53" s="61"/>
      <c r="D53" s="61"/>
      <c r="E53" s="29"/>
      <c r="F53" s="66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9"/>
      <c r="BW53" s="61"/>
      <c r="BX53" s="61"/>
      <c r="BY53" s="61"/>
      <c r="BZ53" s="26"/>
    </row>
    <row r="54" spans="1:78" ht="15" customHeight="1" x14ac:dyDescent="0.25">
      <c r="A54" s="26"/>
      <c r="B54" s="61"/>
      <c r="C54" s="61"/>
      <c r="D54" s="61"/>
      <c r="E54" s="29">
        <v>17</v>
      </c>
      <c r="F54" s="73"/>
      <c r="G54" s="74" t="s">
        <v>419</v>
      </c>
      <c r="H54" s="75"/>
      <c r="I54" s="75"/>
      <c r="J54" s="108"/>
      <c r="K54" s="108"/>
      <c r="L54" s="108"/>
      <c r="M54" s="108"/>
      <c r="N54" s="108"/>
      <c r="O54" s="108"/>
      <c r="P54" s="108"/>
      <c r="Q54" s="108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111">
        <v>121</v>
      </c>
      <c r="BK54" s="411"/>
      <c r="BL54" s="411"/>
      <c r="BM54" s="411"/>
      <c r="BN54" s="411"/>
      <c r="BO54" s="411"/>
      <c r="BP54" s="411"/>
      <c r="BQ54" s="411"/>
      <c r="BR54" s="411"/>
      <c r="BS54" s="411"/>
      <c r="BT54" s="411"/>
      <c r="BU54" s="411"/>
      <c r="BV54" s="79"/>
      <c r="BW54" s="61"/>
      <c r="BX54" s="61"/>
      <c r="BY54" s="61"/>
      <c r="BZ54" s="26"/>
    </row>
    <row r="55" spans="1:78" ht="4.9000000000000004" customHeight="1" x14ac:dyDescent="0.25">
      <c r="A55" s="26"/>
      <c r="B55" s="61"/>
      <c r="C55" s="61"/>
      <c r="D55" s="61"/>
      <c r="E55" s="29"/>
      <c r="F55" s="66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9"/>
      <c r="BW55" s="61"/>
      <c r="BX55" s="61"/>
      <c r="BY55" s="61"/>
      <c r="BZ55" s="26"/>
    </row>
    <row r="56" spans="1:78" ht="15" customHeight="1" x14ac:dyDescent="0.25">
      <c r="A56" s="26"/>
      <c r="B56" s="61"/>
      <c r="C56" s="61"/>
      <c r="D56" s="61"/>
      <c r="E56" s="29">
        <v>18</v>
      </c>
      <c r="F56" s="73"/>
      <c r="G56" s="74" t="s">
        <v>420</v>
      </c>
      <c r="H56" s="75"/>
      <c r="I56" s="75"/>
      <c r="J56" s="108"/>
      <c r="K56" s="108"/>
      <c r="L56" s="108"/>
      <c r="M56" s="108"/>
      <c r="N56" s="108"/>
      <c r="O56" s="108"/>
      <c r="P56" s="108"/>
      <c r="Q56" s="108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111">
        <v>122</v>
      </c>
      <c r="BI56" s="70"/>
      <c r="BJ56" s="110" t="s">
        <v>258</v>
      </c>
      <c r="BK56" s="411"/>
      <c r="BL56" s="411"/>
      <c r="BM56" s="411"/>
      <c r="BN56" s="411"/>
      <c r="BO56" s="411"/>
      <c r="BP56" s="411"/>
      <c r="BQ56" s="411"/>
      <c r="BR56" s="411"/>
      <c r="BS56" s="411"/>
      <c r="BT56" s="411"/>
      <c r="BU56" s="411"/>
      <c r="BV56" s="67"/>
      <c r="BW56" s="61"/>
      <c r="BX56" s="61"/>
      <c r="BY56" s="61"/>
      <c r="BZ56" s="26"/>
    </row>
    <row r="57" spans="1:78" ht="4.9000000000000004" customHeight="1" x14ac:dyDescent="0.25">
      <c r="A57" s="26"/>
      <c r="B57" s="61"/>
      <c r="C57" s="61"/>
      <c r="D57" s="61"/>
      <c r="E57" s="29"/>
      <c r="F57" s="66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67"/>
      <c r="BW57" s="61"/>
      <c r="BX57" s="61"/>
      <c r="BY57" s="61"/>
      <c r="BZ57" s="26"/>
    </row>
    <row r="58" spans="1:78" ht="15" customHeight="1" x14ac:dyDescent="0.25">
      <c r="A58" s="26"/>
      <c r="B58" s="61"/>
      <c r="C58" s="61"/>
      <c r="D58" s="61"/>
      <c r="E58" s="29">
        <v>19</v>
      </c>
      <c r="F58" s="73"/>
      <c r="G58" s="74" t="s">
        <v>422</v>
      </c>
      <c r="H58" s="75"/>
      <c r="I58" s="75"/>
      <c r="J58" s="108"/>
      <c r="K58" s="108"/>
      <c r="L58" s="108"/>
      <c r="M58" s="108"/>
      <c r="N58" s="108"/>
      <c r="O58" s="108"/>
      <c r="P58" s="108"/>
      <c r="Q58" s="108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111">
        <v>124</v>
      </c>
      <c r="BI58" s="70"/>
      <c r="BJ58" s="110" t="s">
        <v>256</v>
      </c>
      <c r="BK58" s="411"/>
      <c r="BL58" s="411"/>
      <c r="BM58" s="411"/>
      <c r="BN58" s="411"/>
      <c r="BO58" s="411"/>
      <c r="BP58" s="411"/>
      <c r="BQ58" s="411"/>
      <c r="BR58" s="411"/>
      <c r="BS58" s="411"/>
      <c r="BT58" s="411"/>
      <c r="BU58" s="411"/>
      <c r="BV58" s="67"/>
      <c r="BW58" s="61"/>
      <c r="BX58" s="61"/>
      <c r="BY58" s="61"/>
      <c r="BZ58" s="26"/>
    </row>
    <row r="59" spans="1:78" ht="4.9000000000000004" customHeight="1" x14ac:dyDescent="0.25">
      <c r="A59" s="26"/>
      <c r="B59" s="61"/>
      <c r="C59" s="61"/>
      <c r="D59" s="61"/>
      <c r="E59" s="29"/>
      <c r="F59" s="66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67"/>
      <c r="BW59" s="61"/>
      <c r="BX59" s="61"/>
      <c r="BY59" s="61"/>
      <c r="BZ59" s="26"/>
    </row>
    <row r="60" spans="1:78" ht="15" customHeight="1" x14ac:dyDescent="0.25">
      <c r="A60" s="26"/>
      <c r="B60" s="61"/>
      <c r="C60" s="61"/>
      <c r="D60" s="61"/>
      <c r="E60" s="29">
        <v>20</v>
      </c>
      <c r="F60" s="73"/>
      <c r="G60" s="74" t="s">
        <v>492</v>
      </c>
      <c r="H60" s="75"/>
      <c r="I60" s="75"/>
      <c r="J60" s="108"/>
      <c r="K60" s="108"/>
      <c r="L60" s="108"/>
      <c r="M60" s="108"/>
      <c r="N60" s="108"/>
      <c r="O60" s="108"/>
      <c r="P60" s="108"/>
      <c r="Q60" s="108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111">
        <v>125</v>
      </c>
      <c r="BI60" s="70"/>
      <c r="BJ60" s="110" t="s">
        <v>256</v>
      </c>
      <c r="BK60" s="411"/>
      <c r="BL60" s="411"/>
      <c r="BM60" s="411"/>
      <c r="BN60" s="411"/>
      <c r="BO60" s="411"/>
      <c r="BP60" s="411"/>
      <c r="BQ60" s="411"/>
      <c r="BR60" s="411"/>
      <c r="BS60" s="411"/>
      <c r="BT60" s="411"/>
      <c r="BU60" s="411"/>
      <c r="BV60" s="67"/>
      <c r="BW60" s="61"/>
      <c r="BX60" s="61"/>
      <c r="BY60" s="61"/>
      <c r="BZ60" s="26"/>
    </row>
    <row r="61" spans="1:78" ht="4.9000000000000004" customHeight="1" x14ac:dyDescent="0.25">
      <c r="A61" s="26"/>
      <c r="B61" s="61"/>
      <c r="C61" s="61"/>
      <c r="D61" s="61"/>
      <c r="E61" s="29"/>
      <c r="F61" s="66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67"/>
      <c r="BW61" s="61"/>
      <c r="BX61" s="61"/>
      <c r="BY61" s="61"/>
      <c r="BZ61" s="26"/>
    </row>
    <row r="62" spans="1:78" ht="15" customHeight="1" x14ac:dyDescent="0.25">
      <c r="A62" s="26"/>
      <c r="B62" s="61"/>
      <c r="C62" s="61"/>
      <c r="D62" s="61"/>
      <c r="E62" s="29">
        <v>21</v>
      </c>
      <c r="F62" s="73"/>
      <c r="G62" s="74" t="s">
        <v>421</v>
      </c>
      <c r="H62" s="75"/>
      <c r="I62" s="75"/>
      <c r="J62" s="108"/>
      <c r="K62" s="108"/>
      <c r="L62" s="108"/>
      <c r="M62" s="108"/>
      <c r="N62" s="108"/>
      <c r="O62" s="108"/>
      <c r="P62" s="108"/>
      <c r="Q62" s="108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111">
        <v>126</v>
      </c>
      <c r="BI62" s="70"/>
      <c r="BJ62" s="363" t="s">
        <v>392</v>
      </c>
      <c r="BK62" s="405">
        <f>+SUM(BK54,BK56,-BK58,-BK60)</f>
        <v>0</v>
      </c>
      <c r="BL62" s="405"/>
      <c r="BM62" s="405"/>
      <c r="BN62" s="405"/>
      <c r="BO62" s="405"/>
      <c r="BP62" s="405"/>
      <c r="BQ62" s="405"/>
      <c r="BR62" s="405"/>
      <c r="BS62" s="405"/>
      <c r="BT62" s="405"/>
      <c r="BU62" s="405"/>
      <c r="BV62" s="67"/>
      <c r="BW62" s="61"/>
      <c r="BX62" s="61"/>
      <c r="BY62" s="61"/>
      <c r="BZ62" s="26"/>
    </row>
    <row r="63" spans="1:78" ht="3.75" customHeight="1" x14ac:dyDescent="0.25">
      <c r="A63" s="26"/>
      <c r="B63" s="61"/>
      <c r="C63" s="61"/>
      <c r="D63" s="61"/>
      <c r="E63" s="29"/>
      <c r="F63" s="68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83"/>
      <c r="BW63" s="61"/>
      <c r="BX63" s="61"/>
      <c r="BY63" s="61"/>
      <c r="BZ63" s="26"/>
    </row>
    <row r="64" spans="1:78" ht="7.9" customHeight="1" x14ac:dyDescent="0.25">
      <c r="A64" s="26"/>
      <c r="B64" s="61"/>
      <c r="C64" s="61"/>
      <c r="D64" s="61"/>
      <c r="E64" s="29"/>
      <c r="F64" s="66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345"/>
      <c r="BR64" s="345"/>
      <c r="BS64" s="345"/>
      <c r="BT64" s="345"/>
      <c r="BU64" s="345"/>
      <c r="BV64" s="67"/>
      <c r="BW64" s="61"/>
      <c r="BX64" s="61"/>
      <c r="BY64" s="61"/>
      <c r="BZ64" s="26"/>
    </row>
    <row r="65" spans="1:78" ht="15" hidden="1" customHeight="1" x14ac:dyDescent="0.25">
      <c r="A65" s="26"/>
      <c r="B65" s="61"/>
      <c r="C65" s="61"/>
      <c r="D65" s="61"/>
      <c r="E65" s="29"/>
      <c r="F65" s="66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84"/>
      <c r="AD65" s="84"/>
      <c r="AE65" s="84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402"/>
      <c r="BC65" s="402"/>
      <c r="BD65" s="402"/>
      <c r="BE65" s="402"/>
      <c r="BF65" s="402"/>
      <c r="BG65" s="402"/>
      <c r="BH65" s="402"/>
      <c r="BI65" s="402"/>
      <c r="BJ65" s="402"/>
      <c r="BK65" s="402"/>
      <c r="BL65" s="402"/>
      <c r="BM65" s="402"/>
      <c r="BN65" s="402"/>
      <c r="BO65" s="402"/>
      <c r="BP65" s="402"/>
      <c r="BQ65" s="402"/>
      <c r="BR65" s="402"/>
      <c r="BS65" s="108"/>
      <c r="BT65" s="403"/>
      <c r="BU65" s="403"/>
      <c r="BV65" s="404"/>
      <c r="BW65" s="61"/>
      <c r="BX65" s="61"/>
      <c r="BY65" s="61"/>
      <c r="BZ65" s="26"/>
    </row>
    <row r="66" spans="1:78" ht="16.5" customHeight="1" x14ac:dyDescent="0.25">
      <c r="A66" s="26"/>
      <c r="B66" s="61"/>
      <c r="C66" s="61"/>
      <c r="D66" s="61"/>
      <c r="E66" s="29">
        <v>22</v>
      </c>
      <c r="F66" s="66"/>
      <c r="G66" s="346" t="s">
        <v>309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5"/>
      <c r="AY66" s="75"/>
      <c r="AZ66" s="75"/>
      <c r="BA66" s="75"/>
      <c r="BB66" s="108"/>
      <c r="BC66" s="108"/>
      <c r="BD66" s="108"/>
      <c r="BE66" s="108"/>
      <c r="BF66" s="108"/>
      <c r="BG66" s="108"/>
      <c r="BH66" s="108"/>
      <c r="BI66" s="108"/>
      <c r="BJ66" s="111">
        <v>190</v>
      </c>
      <c r="BK66" s="405">
        <f>+SUM(BK43,BK58)</f>
        <v>0</v>
      </c>
      <c r="BL66" s="405"/>
      <c r="BM66" s="405"/>
      <c r="BN66" s="405"/>
      <c r="BO66" s="405"/>
      <c r="BP66" s="405"/>
      <c r="BQ66" s="405"/>
      <c r="BR66" s="405"/>
      <c r="BS66" s="405"/>
      <c r="BT66" s="405"/>
      <c r="BU66" s="405"/>
      <c r="BV66" s="67"/>
      <c r="BW66" s="61"/>
      <c r="BX66" s="61"/>
      <c r="BY66" s="61"/>
      <c r="BZ66" s="26"/>
    </row>
    <row r="67" spans="1:78" ht="8.4499999999999993" customHeight="1" x14ac:dyDescent="0.25">
      <c r="A67" s="26"/>
      <c r="B67" s="61"/>
      <c r="C67" s="61"/>
      <c r="D67" s="61"/>
      <c r="E67" s="29"/>
      <c r="F67" s="66"/>
      <c r="G67" s="108" t="s">
        <v>424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  <c r="BQ67" s="108"/>
      <c r="BR67" s="108"/>
      <c r="BS67" s="108"/>
      <c r="BT67" s="108"/>
      <c r="BU67" s="108"/>
      <c r="BV67" s="67"/>
      <c r="BW67" s="61"/>
      <c r="BX67" s="61"/>
      <c r="BY67" s="61"/>
      <c r="BZ67" s="26"/>
    </row>
    <row r="68" spans="1:78" ht="16.5" customHeight="1" x14ac:dyDescent="0.25">
      <c r="A68" s="26"/>
      <c r="B68" s="61"/>
      <c r="C68" s="61"/>
      <c r="D68" s="61"/>
      <c r="E68" s="29"/>
      <c r="F68" s="66"/>
      <c r="G68" s="108" t="s">
        <v>494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108"/>
      <c r="BT68" s="108"/>
      <c r="BU68" s="108"/>
      <c r="BV68" s="67"/>
      <c r="BW68" s="61"/>
      <c r="BX68" s="61"/>
      <c r="BY68" s="61"/>
      <c r="BZ68" s="26"/>
    </row>
    <row r="69" spans="1:78" ht="5.25" customHeight="1" x14ac:dyDescent="0.25">
      <c r="A69" s="26"/>
      <c r="B69" s="61"/>
      <c r="C69" s="61"/>
      <c r="D69" s="61"/>
      <c r="E69" s="29"/>
      <c r="F69" s="66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108"/>
      <c r="BT69" s="108"/>
      <c r="BU69" s="108"/>
      <c r="BV69" s="67"/>
      <c r="BW69" s="61"/>
      <c r="BX69" s="61"/>
      <c r="BY69" s="61"/>
      <c r="BZ69" s="26"/>
    </row>
    <row r="70" spans="1:78" ht="15" customHeight="1" x14ac:dyDescent="0.25">
      <c r="A70" s="26"/>
      <c r="B70" s="61"/>
      <c r="C70" s="61"/>
      <c r="D70" s="61"/>
      <c r="E70" s="29"/>
      <c r="F70" s="66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108"/>
      <c r="BT70" s="108"/>
      <c r="BU70" s="108"/>
      <c r="BV70" s="67"/>
      <c r="BW70" s="61"/>
      <c r="BX70" s="61"/>
      <c r="BY70" s="61"/>
      <c r="BZ70" s="26"/>
    </row>
    <row r="71" spans="1:78" ht="15" hidden="1" customHeight="1" x14ac:dyDescent="0.25">
      <c r="A71" s="26"/>
      <c r="B71" s="61"/>
      <c r="C71" s="61"/>
      <c r="D71" s="61"/>
      <c r="E71" s="29"/>
      <c r="F71" s="66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108"/>
      <c r="BT71" s="108"/>
      <c r="BU71" s="108"/>
      <c r="BV71" s="67"/>
      <c r="BW71" s="61"/>
      <c r="BX71" s="61"/>
      <c r="BY71" s="61"/>
      <c r="BZ71" s="26"/>
    </row>
    <row r="72" spans="1:78" ht="6" hidden="1" customHeight="1" x14ac:dyDescent="0.25">
      <c r="A72" s="26"/>
      <c r="B72" s="61"/>
      <c r="C72" s="61"/>
      <c r="D72" s="61"/>
      <c r="E72" s="29"/>
      <c r="F72" s="66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108"/>
      <c r="BT72" s="108"/>
      <c r="BU72" s="108"/>
      <c r="BV72" s="67"/>
      <c r="BW72" s="61"/>
      <c r="BX72" s="61"/>
      <c r="BY72" s="61"/>
      <c r="BZ72" s="26"/>
    </row>
    <row r="73" spans="1:78" ht="4.9000000000000004" hidden="1" customHeight="1" x14ac:dyDescent="0.25">
      <c r="A73" s="26"/>
      <c r="B73" s="61"/>
      <c r="C73" s="61"/>
      <c r="D73" s="61"/>
      <c r="E73" s="29"/>
      <c r="F73" s="66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108"/>
      <c r="BT73" s="108"/>
      <c r="BU73" s="108"/>
      <c r="BV73" s="67"/>
      <c r="BW73" s="61"/>
      <c r="BX73" s="61"/>
      <c r="BY73" s="61"/>
      <c r="BZ73" s="26"/>
    </row>
    <row r="74" spans="1:78" ht="15" hidden="1" customHeight="1" x14ac:dyDescent="0.25">
      <c r="A74" s="26"/>
      <c r="B74" s="61"/>
      <c r="C74" s="61"/>
      <c r="D74" s="61"/>
      <c r="E74" s="29"/>
      <c r="F74" s="66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108"/>
      <c r="BT74" s="108"/>
      <c r="BU74" s="108"/>
      <c r="BV74" s="67"/>
      <c r="BW74" s="61"/>
      <c r="BX74" s="61"/>
      <c r="BY74" s="61"/>
      <c r="BZ74" s="26"/>
    </row>
    <row r="75" spans="1:78" ht="4.9000000000000004" hidden="1" customHeight="1" x14ac:dyDescent="0.25">
      <c r="A75" s="26"/>
      <c r="B75" s="61"/>
      <c r="C75" s="61"/>
      <c r="D75" s="61"/>
      <c r="E75" s="29"/>
      <c r="F75" s="66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108"/>
      <c r="BT75" s="108"/>
      <c r="BU75" s="108"/>
      <c r="BV75" s="67"/>
      <c r="BW75" s="61"/>
      <c r="BX75" s="61"/>
      <c r="BY75" s="61"/>
      <c r="BZ75" s="26"/>
    </row>
    <row r="76" spans="1:78" ht="15" hidden="1" customHeight="1" x14ac:dyDescent="0.25">
      <c r="A76" s="26"/>
      <c r="B76" s="61"/>
      <c r="C76" s="61"/>
      <c r="D76" s="61"/>
      <c r="E76" s="29"/>
      <c r="F76" s="66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108"/>
      <c r="BT76" s="108"/>
      <c r="BU76" s="108"/>
      <c r="BV76" s="67"/>
      <c r="BW76" s="61"/>
      <c r="BX76" s="61"/>
      <c r="BY76" s="61"/>
      <c r="BZ76" s="26"/>
    </row>
    <row r="77" spans="1:78" ht="4.9000000000000004" hidden="1" customHeight="1" x14ac:dyDescent="0.25">
      <c r="A77" s="26"/>
      <c r="B77" s="61"/>
      <c r="C77" s="61"/>
      <c r="D77" s="61"/>
      <c r="E77" s="29"/>
      <c r="F77" s="66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108"/>
      <c r="BT77" s="108"/>
      <c r="BU77" s="108"/>
      <c r="BV77" s="67"/>
      <c r="BW77" s="61"/>
      <c r="BX77" s="61"/>
      <c r="BY77" s="61"/>
      <c r="BZ77" s="26"/>
    </row>
    <row r="78" spans="1:78" ht="15" hidden="1" customHeight="1" x14ac:dyDescent="0.25">
      <c r="A78" s="26"/>
      <c r="B78" s="61"/>
      <c r="C78" s="61"/>
      <c r="D78" s="61"/>
      <c r="E78" s="29"/>
      <c r="F78" s="66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108"/>
      <c r="BT78" s="108"/>
      <c r="BU78" s="108"/>
      <c r="BV78" s="67"/>
      <c r="BW78" s="61"/>
      <c r="BX78" s="61"/>
      <c r="BY78" s="61"/>
      <c r="BZ78" s="26"/>
    </row>
    <row r="79" spans="1:78" ht="4.9000000000000004" hidden="1" customHeight="1" x14ac:dyDescent="0.25">
      <c r="A79" s="26"/>
      <c r="B79" s="61"/>
      <c r="C79" s="61"/>
      <c r="D79" s="61"/>
      <c r="E79" s="29"/>
      <c r="F79" s="66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108"/>
      <c r="BT79" s="108"/>
      <c r="BU79" s="108"/>
      <c r="BV79" s="67"/>
      <c r="BW79" s="61"/>
      <c r="BX79" s="61"/>
      <c r="BY79" s="61"/>
      <c r="BZ79" s="26"/>
    </row>
    <row r="80" spans="1:78" ht="7.15" hidden="1" customHeight="1" x14ac:dyDescent="0.25">
      <c r="A80" s="26"/>
      <c r="B80" s="61"/>
      <c r="C80" s="61"/>
      <c r="D80" s="61"/>
      <c r="E80" s="29"/>
      <c r="F80" s="66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108"/>
      <c r="BT80" s="108"/>
      <c r="BU80" s="108"/>
      <c r="BV80" s="67"/>
      <c r="BW80" s="61"/>
      <c r="BX80" s="61"/>
      <c r="BY80" s="61"/>
      <c r="BZ80" s="26"/>
    </row>
    <row r="81" spans="1:78" ht="15" hidden="1" customHeight="1" x14ac:dyDescent="0.25">
      <c r="A81" s="26"/>
      <c r="B81" s="61"/>
      <c r="C81" s="61"/>
      <c r="D81" s="61"/>
      <c r="E81" s="29"/>
      <c r="F81" s="66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108"/>
      <c r="BT81" s="108"/>
      <c r="BU81" s="108"/>
      <c r="BV81" s="67"/>
      <c r="BW81" s="61"/>
      <c r="BX81" s="61"/>
      <c r="BY81" s="61"/>
      <c r="BZ81" s="26"/>
    </row>
    <row r="82" spans="1:78" ht="4.9000000000000004" hidden="1" customHeight="1" x14ac:dyDescent="0.25">
      <c r="A82" s="26"/>
      <c r="B82" s="61"/>
      <c r="C82" s="61"/>
      <c r="D82" s="61"/>
      <c r="E82" s="29"/>
      <c r="F82" s="66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108"/>
      <c r="BT82" s="108"/>
      <c r="BU82" s="108"/>
      <c r="BV82" s="67"/>
      <c r="BW82" s="61"/>
      <c r="BX82" s="61"/>
      <c r="BY82" s="61"/>
      <c r="BZ82" s="26"/>
    </row>
    <row r="83" spans="1:78" ht="15" hidden="1" customHeight="1" x14ac:dyDescent="0.25">
      <c r="A83" s="26"/>
      <c r="B83" s="61"/>
      <c r="C83" s="61"/>
      <c r="D83" s="61"/>
      <c r="E83" s="29"/>
      <c r="F83" s="66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108"/>
      <c r="BT83" s="108"/>
      <c r="BU83" s="108"/>
      <c r="BV83" s="67"/>
      <c r="BW83" s="61"/>
      <c r="BX83" s="61"/>
      <c r="BY83" s="61"/>
      <c r="BZ83" s="26"/>
    </row>
    <row r="84" spans="1:78" ht="4.9000000000000004" hidden="1" customHeight="1" x14ac:dyDescent="0.25">
      <c r="A84" s="26"/>
      <c r="B84" s="61"/>
      <c r="C84" s="61"/>
      <c r="D84" s="61"/>
      <c r="E84" s="29"/>
      <c r="F84" s="66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108"/>
      <c r="BT84" s="108"/>
      <c r="BU84" s="108"/>
      <c r="BV84" s="67"/>
      <c r="BW84" s="61"/>
      <c r="BX84" s="61"/>
      <c r="BY84" s="61"/>
      <c r="BZ84" s="26"/>
    </row>
    <row r="85" spans="1:78" ht="15" hidden="1" customHeight="1" x14ac:dyDescent="0.25">
      <c r="A85" s="26"/>
      <c r="B85" s="61"/>
      <c r="C85" s="61"/>
      <c r="D85" s="61"/>
      <c r="E85" s="29"/>
      <c r="F85" s="66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108"/>
      <c r="BT85" s="108"/>
      <c r="BU85" s="108"/>
      <c r="BV85" s="67"/>
      <c r="BW85" s="61"/>
      <c r="BX85" s="61"/>
      <c r="BY85" s="61"/>
      <c r="BZ85" s="26"/>
    </row>
    <row r="86" spans="1:78" ht="4.9000000000000004" hidden="1" customHeight="1" x14ac:dyDescent="0.25">
      <c r="A86" s="26"/>
      <c r="B86" s="61"/>
      <c r="C86" s="61"/>
      <c r="D86" s="61"/>
      <c r="E86" s="29"/>
      <c r="F86" s="66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108"/>
      <c r="BT86" s="108"/>
      <c r="BU86" s="108"/>
      <c r="BV86" s="67"/>
      <c r="BW86" s="61"/>
      <c r="BX86" s="61"/>
      <c r="BY86" s="61"/>
      <c r="BZ86" s="26"/>
    </row>
    <row r="87" spans="1:78" ht="15" hidden="1" customHeight="1" x14ac:dyDescent="0.25">
      <c r="A87" s="26"/>
      <c r="B87" s="61"/>
      <c r="C87" s="61"/>
      <c r="D87" s="61"/>
      <c r="E87" s="29"/>
      <c r="F87" s="66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108"/>
      <c r="BT87" s="108"/>
      <c r="BU87" s="108"/>
      <c r="BV87" s="67"/>
      <c r="BW87" s="61"/>
      <c r="BX87" s="61"/>
      <c r="BY87" s="61"/>
      <c r="BZ87" s="26"/>
    </row>
    <row r="88" spans="1:78" ht="4.9000000000000004" customHeight="1" x14ac:dyDescent="0.25">
      <c r="A88" s="26"/>
      <c r="B88" s="61"/>
      <c r="C88" s="61"/>
      <c r="D88" s="61"/>
      <c r="E88" s="29"/>
      <c r="F88" s="66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108"/>
      <c r="BT88" s="108"/>
      <c r="BU88" s="108"/>
      <c r="BV88" s="67"/>
      <c r="BW88" s="61"/>
      <c r="BX88" s="61"/>
      <c r="BY88" s="61"/>
      <c r="BZ88" s="26"/>
    </row>
    <row r="89" spans="1:78" ht="16.5" customHeight="1" x14ac:dyDescent="0.25">
      <c r="A89" s="26"/>
      <c r="B89" s="61"/>
      <c r="C89" s="61"/>
      <c r="D89" s="61"/>
      <c r="E89" s="29"/>
      <c r="F89" s="66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108"/>
      <c r="BT89" s="108"/>
      <c r="BU89" s="108"/>
      <c r="BV89" s="67"/>
      <c r="BW89" s="61"/>
      <c r="BX89" s="61"/>
      <c r="BY89" s="61"/>
      <c r="BZ89" s="26"/>
    </row>
    <row r="90" spans="1:78" ht="4.1500000000000004" customHeight="1" x14ac:dyDescent="0.25">
      <c r="A90" s="26"/>
      <c r="B90" s="61"/>
      <c r="C90" s="61"/>
      <c r="D90" s="61"/>
      <c r="E90" s="29"/>
      <c r="F90" s="66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108"/>
      <c r="BT90" s="108"/>
      <c r="BU90" s="108"/>
      <c r="BV90" s="67"/>
      <c r="BW90" s="61"/>
      <c r="BX90" s="61"/>
      <c r="BY90" s="61"/>
      <c r="BZ90" s="26"/>
    </row>
    <row r="91" spans="1:78" ht="4.9000000000000004" customHeight="1" x14ac:dyDescent="0.25">
      <c r="A91" s="26"/>
      <c r="B91" s="61"/>
      <c r="C91" s="61"/>
      <c r="D91" s="61"/>
      <c r="E91" s="29"/>
      <c r="F91" s="66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108"/>
      <c r="BT91" s="108"/>
      <c r="BU91" s="108"/>
      <c r="BV91" s="67"/>
      <c r="BW91" s="61"/>
      <c r="BX91" s="61"/>
      <c r="BY91" s="61"/>
      <c r="BZ91" s="26"/>
    </row>
    <row r="92" spans="1:78" ht="15" customHeight="1" x14ac:dyDescent="0.25">
      <c r="A92" s="26"/>
      <c r="B92" s="61"/>
      <c r="C92" s="61"/>
      <c r="D92" s="61"/>
      <c r="E92" s="29"/>
      <c r="F92" s="66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108"/>
      <c r="BT92" s="108"/>
      <c r="BU92" s="108"/>
      <c r="BV92" s="67"/>
      <c r="BW92" s="61"/>
      <c r="BX92" s="61"/>
      <c r="BY92" s="61"/>
      <c r="BZ92" s="26"/>
    </row>
    <row r="93" spans="1:78" ht="4.5" customHeight="1" x14ac:dyDescent="0.25">
      <c r="A93" s="26"/>
      <c r="B93" s="61"/>
      <c r="C93" s="61"/>
      <c r="D93" s="61"/>
      <c r="E93" s="29"/>
      <c r="F93" s="66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108"/>
      <c r="BT93" s="108"/>
      <c r="BU93" s="108"/>
      <c r="BV93" s="67"/>
      <c r="BW93" s="61"/>
      <c r="BX93" s="61"/>
      <c r="BY93" s="61"/>
      <c r="BZ93" s="26"/>
    </row>
    <row r="94" spans="1:78" ht="3.75" customHeight="1" x14ac:dyDescent="0.25">
      <c r="A94" s="26"/>
      <c r="B94" s="61"/>
      <c r="C94" s="61"/>
      <c r="D94" s="61"/>
      <c r="E94" s="29"/>
      <c r="F94" s="66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108"/>
      <c r="BT94" s="108"/>
      <c r="BU94" s="108"/>
      <c r="BV94" s="67"/>
      <c r="BW94" s="61"/>
      <c r="BX94" s="61"/>
      <c r="BY94" s="61"/>
      <c r="BZ94" s="26"/>
    </row>
    <row r="95" spans="1:78" ht="15" customHeight="1" x14ac:dyDescent="0.25">
      <c r="A95" s="26"/>
      <c r="B95" s="61"/>
      <c r="C95" s="61"/>
      <c r="D95" s="61"/>
      <c r="E95" s="29"/>
      <c r="F95" s="66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108"/>
      <c r="BT95" s="108"/>
      <c r="BU95" s="108"/>
      <c r="BV95" s="67"/>
      <c r="BW95" s="61"/>
      <c r="BX95" s="61"/>
      <c r="BY95" s="61"/>
      <c r="BZ95" s="26"/>
    </row>
    <row r="96" spans="1:78" ht="10.15" customHeight="1" x14ac:dyDescent="0.25">
      <c r="A96" s="26"/>
      <c r="B96" s="61"/>
      <c r="C96" s="61"/>
      <c r="D96" s="61"/>
      <c r="E96" s="29"/>
      <c r="F96" s="66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108"/>
      <c r="BT96" s="108"/>
      <c r="BU96" s="108"/>
      <c r="BV96" s="67"/>
      <c r="BW96" s="61"/>
      <c r="BX96" s="61"/>
      <c r="BY96" s="61"/>
      <c r="BZ96" s="26"/>
    </row>
    <row r="97" spans="1:78" ht="15.6" customHeight="1" x14ac:dyDescent="0.25">
      <c r="A97" s="26"/>
      <c r="B97" s="61"/>
      <c r="C97" s="61"/>
      <c r="D97" s="61"/>
      <c r="E97" s="29"/>
      <c r="F97" s="66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108"/>
      <c r="BT97" s="108"/>
      <c r="BU97" s="108"/>
      <c r="BV97" s="67"/>
      <c r="BW97" s="61"/>
      <c r="BX97" s="61"/>
      <c r="BY97" s="61"/>
      <c r="BZ97" s="26"/>
    </row>
    <row r="98" spans="1:78" ht="4.1500000000000004" customHeight="1" x14ac:dyDescent="0.25">
      <c r="A98" s="26"/>
      <c r="B98" s="61"/>
      <c r="C98" s="61"/>
      <c r="D98" s="61"/>
      <c r="E98" s="29"/>
      <c r="F98" s="66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108"/>
      <c r="BT98" s="108"/>
      <c r="BU98" s="108"/>
      <c r="BV98" s="67"/>
      <c r="BW98" s="61"/>
      <c r="BX98" s="61"/>
      <c r="BY98" s="61"/>
      <c r="BZ98" s="26"/>
    </row>
    <row r="99" spans="1:78" ht="15.6" customHeight="1" x14ac:dyDescent="0.25">
      <c r="A99" s="26"/>
      <c r="B99" s="61"/>
      <c r="C99" s="61"/>
      <c r="D99" s="61"/>
      <c r="E99" s="29"/>
      <c r="F99" s="66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108"/>
      <c r="BT99" s="108"/>
      <c r="BU99" s="108"/>
      <c r="BV99" s="67"/>
      <c r="BW99" s="61"/>
      <c r="BX99" s="61"/>
      <c r="BY99" s="61"/>
      <c r="BZ99" s="26"/>
    </row>
    <row r="100" spans="1:78" ht="4.1500000000000004" customHeight="1" x14ac:dyDescent="0.25">
      <c r="A100" s="26"/>
      <c r="B100" s="61"/>
      <c r="C100" s="61"/>
      <c r="D100" s="61"/>
      <c r="E100" s="29"/>
      <c r="F100" s="66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108"/>
      <c r="BT100" s="108"/>
      <c r="BU100" s="108"/>
      <c r="BV100" s="67"/>
      <c r="BW100" s="61"/>
      <c r="BX100" s="61"/>
      <c r="BY100" s="61"/>
      <c r="BZ100" s="26"/>
    </row>
    <row r="101" spans="1:78" ht="13.15" customHeight="1" x14ac:dyDescent="0.25">
      <c r="A101" s="26"/>
      <c r="B101" s="61"/>
      <c r="C101" s="61"/>
      <c r="D101" s="61"/>
      <c r="E101" s="29"/>
      <c r="F101" s="66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8"/>
      <c r="BC101" s="108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108"/>
      <c r="BT101" s="108"/>
      <c r="BU101" s="108"/>
      <c r="BV101" s="67"/>
      <c r="BW101" s="61"/>
      <c r="BX101" s="61"/>
      <c r="BY101" s="61"/>
      <c r="BZ101" s="26"/>
    </row>
    <row r="102" spans="1:78" ht="4.1500000000000004" customHeight="1" x14ac:dyDescent="0.25">
      <c r="A102" s="26"/>
      <c r="B102" s="61"/>
      <c r="C102" s="61"/>
      <c r="D102" s="61"/>
      <c r="E102" s="29"/>
      <c r="F102" s="66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108"/>
      <c r="BT102" s="108"/>
      <c r="BU102" s="108"/>
      <c r="BV102" s="67"/>
      <c r="BW102" s="61"/>
      <c r="BX102" s="61"/>
      <c r="BY102" s="61"/>
      <c r="BZ102" s="26"/>
    </row>
    <row r="103" spans="1:78" ht="15.6" customHeight="1" x14ac:dyDescent="0.25">
      <c r="A103" s="26"/>
      <c r="B103" s="61"/>
      <c r="C103" s="61"/>
      <c r="D103" s="61"/>
      <c r="E103" s="29"/>
      <c r="F103" s="66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108"/>
      <c r="BT103" s="108"/>
      <c r="BU103" s="108"/>
      <c r="BV103" s="67"/>
      <c r="BW103" s="61"/>
      <c r="BX103" s="61"/>
      <c r="BY103" s="61"/>
      <c r="BZ103" s="26"/>
    </row>
    <row r="104" spans="1:78" ht="4.1500000000000004" customHeight="1" x14ac:dyDescent="0.25">
      <c r="A104" s="26"/>
      <c r="B104" s="61"/>
      <c r="C104" s="61"/>
      <c r="D104" s="61"/>
      <c r="E104" s="29"/>
      <c r="F104" s="66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108"/>
      <c r="BT104" s="108"/>
      <c r="BU104" s="108"/>
      <c r="BV104" s="67"/>
      <c r="BW104" s="61"/>
      <c r="BX104" s="61"/>
      <c r="BY104" s="61"/>
      <c r="BZ104" s="26"/>
    </row>
    <row r="105" spans="1:78" ht="15.6" customHeight="1" x14ac:dyDescent="0.25">
      <c r="A105" s="26"/>
      <c r="B105" s="61"/>
      <c r="C105" s="61"/>
      <c r="D105" s="61"/>
      <c r="E105" s="29"/>
      <c r="F105" s="66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108"/>
      <c r="BT105" s="108"/>
      <c r="BU105" s="108"/>
      <c r="BV105" s="67"/>
      <c r="BW105" s="61"/>
      <c r="BX105" s="61"/>
      <c r="BY105" s="61"/>
      <c r="BZ105" s="26"/>
    </row>
    <row r="106" spans="1:78" ht="4.1500000000000004" customHeight="1" x14ac:dyDescent="0.25">
      <c r="A106" s="26"/>
      <c r="B106" s="61"/>
      <c r="C106" s="61"/>
      <c r="D106" s="61"/>
      <c r="E106" s="29"/>
      <c r="F106" s="66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108"/>
      <c r="BT106" s="108"/>
      <c r="BU106" s="108"/>
      <c r="BV106" s="67"/>
      <c r="BW106" s="61"/>
      <c r="BX106" s="61"/>
      <c r="BY106" s="61"/>
      <c r="BZ106" s="26"/>
    </row>
    <row r="107" spans="1:78" ht="15.6" customHeight="1" x14ac:dyDescent="0.25">
      <c r="A107" s="26"/>
      <c r="B107" s="61"/>
      <c r="C107" s="61"/>
      <c r="D107" s="61"/>
      <c r="E107" s="29"/>
      <c r="F107" s="66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108"/>
      <c r="BT107" s="108"/>
      <c r="BU107" s="108"/>
      <c r="BV107" s="67"/>
      <c r="BW107" s="61"/>
      <c r="BX107" s="61"/>
      <c r="BY107" s="61"/>
      <c r="BZ107" s="26"/>
    </row>
    <row r="108" spans="1:78" ht="4.5" customHeight="1" x14ac:dyDescent="0.25">
      <c r="A108" s="26"/>
      <c r="B108" s="61"/>
      <c r="C108" s="61"/>
      <c r="D108" s="61"/>
      <c r="E108" s="29"/>
      <c r="F108" s="66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108"/>
      <c r="BT108" s="108"/>
      <c r="BU108" s="108"/>
      <c r="BV108" s="67"/>
      <c r="BW108" s="61"/>
      <c r="BX108" s="61"/>
      <c r="BY108" s="61"/>
      <c r="BZ108" s="26"/>
    </row>
    <row r="109" spans="1:78" ht="13.15" hidden="1" customHeight="1" x14ac:dyDescent="0.25">
      <c r="A109" s="232"/>
      <c r="B109" s="232"/>
      <c r="C109" s="232"/>
      <c r="D109" s="232"/>
      <c r="E109" s="316"/>
      <c r="F109" s="66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108"/>
      <c r="BT109" s="108"/>
      <c r="BU109" s="108"/>
      <c r="BV109" s="67"/>
      <c r="BW109" s="232"/>
      <c r="BX109" s="232"/>
      <c r="BY109" s="232"/>
      <c r="BZ109" s="232"/>
    </row>
    <row r="110" spans="1:78" ht="13.15" hidden="1" customHeight="1" x14ac:dyDescent="0.25">
      <c r="A110" s="232"/>
      <c r="B110" s="232"/>
      <c r="C110" s="232"/>
      <c r="D110" s="232"/>
      <c r="E110" s="316"/>
      <c r="F110" s="66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108"/>
      <c r="BT110" s="108"/>
      <c r="BU110" s="108"/>
      <c r="BV110" s="67"/>
      <c r="BW110" s="232"/>
      <c r="BX110" s="232"/>
      <c r="BY110" s="232"/>
      <c r="BZ110" s="232"/>
    </row>
    <row r="111" spans="1:78" ht="13.15" hidden="1" customHeight="1" x14ac:dyDescent="0.25">
      <c r="A111" s="232"/>
      <c r="B111" s="232"/>
      <c r="C111" s="232"/>
      <c r="D111" s="232"/>
      <c r="E111" s="316"/>
      <c r="F111" s="66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108"/>
      <c r="BT111" s="108"/>
      <c r="BU111" s="108"/>
      <c r="BV111" s="67"/>
      <c r="BW111" s="232"/>
      <c r="BX111" s="232"/>
      <c r="BY111" s="232"/>
      <c r="BZ111" s="232"/>
    </row>
    <row r="112" spans="1:78" ht="13.15" hidden="1" customHeight="1" x14ac:dyDescent="0.25">
      <c r="A112" s="232"/>
      <c r="B112" s="232"/>
      <c r="C112" s="232"/>
      <c r="D112" s="232"/>
      <c r="E112" s="316"/>
      <c r="F112" s="66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108"/>
      <c r="BT112" s="108"/>
      <c r="BU112" s="108"/>
      <c r="BV112" s="67"/>
      <c r="BW112" s="232"/>
      <c r="BX112" s="232"/>
      <c r="BY112" s="232"/>
      <c r="BZ112" s="232"/>
    </row>
    <row r="113" spans="1:78" ht="13.15" hidden="1" customHeight="1" x14ac:dyDescent="0.25">
      <c r="A113" s="232"/>
      <c r="B113" s="232"/>
      <c r="C113" s="232"/>
      <c r="D113" s="232"/>
      <c r="E113" s="316"/>
      <c r="F113" s="66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108"/>
      <c r="BT113" s="108"/>
      <c r="BU113" s="108"/>
      <c r="BV113" s="67"/>
      <c r="BW113" s="232"/>
      <c r="BX113" s="232"/>
      <c r="BY113" s="232"/>
      <c r="BZ113" s="232"/>
    </row>
    <row r="114" spans="1:78" ht="13.15" hidden="1" customHeight="1" x14ac:dyDescent="0.25">
      <c r="A114" s="232"/>
      <c r="B114" s="232"/>
      <c r="C114" s="232"/>
      <c r="D114" s="232"/>
      <c r="E114" s="316"/>
      <c r="F114" s="66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108"/>
      <c r="BT114" s="108"/>
      <c r="BU114" s="108"/>
      <c r="BV114" s="67"/>
      <c r="BW114" s="232"/>
      <c r="BX114" s="232"/>
      <c r="BY114" s="232"/>
      <c r="BZ114" s="232"/>
    </row>
    <row r="115" spans="1:78" ht="4.1500000000000004" customHeight="1" x14ac:dyDescent="0.25">
      <c r="A115" s="26"/>
      <c r="B115" s="61"/>
      <c r="C115" s="61"/>
      <c r="D115" s="61"/>
      <c r="E115" s="29"/>
      <c r="F115" s="66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108"/>
      <c r="BT115" s="108"/>
      <c r="BU115" s="108"/>
      <c r="BV115" s="67"/>
      <c r="BW115" s="61"/>
      <c r="BX115" s="61"/>
      <c r="BY115" s="61"/>
      <c r="BZ115" s="26"/>
    </row>
    <row r="116" spans="1:78" ht="4.5" customHeight="1" x14ac:dyDescent="0.25">
      <c r="A116" s="26"/>
      <c r="B116" s="61"/>
      <c r="C116" s="61"/>
      <c r="D116" s="61"/>
      <c r="E116" s="29"/>
      <c r="F116" s="66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108"/>
      <c r="BT116" s="108"/>
      <c r="BU116" s="108"/>
      <c r="BV116" s="67"/>
      <c r="BW116" s="61"/>
      <c r="BX116" s="61"/>
      <c r="BY116" s="61"/>
      <c r="BZ116" s="26"/>
    </row>
    <row r="117" spans="1:78" ht="16.5" customHeight="1" x14ac:dyDescent="0.25">
      <c r="A117" s="26"/>
      <c r="B117" s="61"/>
      <c r="C117" s="61"/>
      <c r="D117" s="61"/>
      <c r="E117" s="29"/>
      <c r="F117" s="66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108"/>
      <c r="BT117" s="108"/>
      <c r="BU117" s="108"/>
      <c r="BV117" s="67"/>
      <c r="BW117" s="61"/>
      <c r="BX117" s="61"/>
      <c r="BY117" s="61"/>
      <c r="BZ117" s="26"/>
    </row>
    <row r="118" spans="1:78" ht="4.5" customHeight="1" x14ac:dyDescent="0.25">
      <c r="A118" s="26"/>
      <c r="B118" s="61"/>
      <c r="C118" s="61"/>
      <c r="D118" s="61"/>
      <c r="E118" s="29"/>
      <c r="F118" s="359"/>
      <c r="G118" s="360"/>
      <c r="H118" s="360"/>
      <c r="I118" s="360"/>
      <c r="J118" s="360"/>
      <c r="K118" s="360"/>
      <c r="L118" s="360"/>
      <c r="M118" s="360"/>
      <c r="N118" s="360"/>
      <c r="O118" s="360"/>
      <c r="P118" s="360"/>
      <c r="Q118" s="360"/>
      <c r="R118" s="360"/>
      <c r="S118" s="360"/>
      <c r="T118" s="360"/>
      <c r="U118" s="360"/>
      <c r="V118" s="360"/>
      <c r="W118" s="360"/>
      <c r="X118" s="360"/>
      <c r="Y118" s="360"/>
      <c r="Z118" s="360"/>
      <c r="AA118" s="360"/>
      <c r="AB118" s="360"/>
      <c r="AC118" s="360"/>
      <c r="AD118" s="360"/>
      <c r="AE118" s="360"/>
      <c r="AF118" s="360"/>
      <c r="AG118" s="360"/>
      <c r="AH118" s="360"/>
      <c r="AI118" s="360"/>
      <c r="AJ118" s="360"/>
      <c r="AK118" s="360"/>
      <c r="AL118" s="360"/>
      <c r="AM118" s="360"/>
      <c r="AN118" s="360"/>
      <c r="AO118" s="360"/>
      <c r="AP118" s="360"/>
      <c r="AQ118" s="360"/>
      <c r="AR118" s="360"/>
      <c r="AS118" s="360"/>
      <c r="AT118" s="360"/>
      <c r="AU118" s="360"/>
      <c r="AV118" s="360"/>
      <c r="AW118" s="360"/>
      <c r="AX118" s="360"/>
      <c r="AY118" s="360"/>
      <c r="AZ118" s="360"/>
      <c r="BA118" s="360"/>
      <c r="BB118" s="360"/>
      <c r="BC118" s="360"/>
      <c r="BD118" s="361"/>
      <c r="BE118" s="361"/>
      <c r="BF118" s="361"/>
      <c r="BG118" s="361"/>
      <c r="BH118" s="361"/>
      <c r="BI118" s="361"/>
      <c r="BJ118" s="361"/>
      <c r="BK118" s="361"/>
      <c r="BL118" s="361"/>
      <c r="BM118" s="361"/>
      <c r="BN118" s="361"/>
      <c r="BO118" s="361"/>
      <c r="BP118" s="361"/>
      <c r="BQ118" s="361"/>
      <c r="BR118" s="361"/>
      <c r="BS118" s="360"/>
      <c r="BT118" s="360"/>
      <c r="BU118" s="360"/>
      <c r="BV118" s="362"/>
      <c r="BW118" s="61"/>
      <c r="BX118" s="61"/>
      <c r="BY118" s="61"/>
      <c r="BZ118" s="26"/>
    </row>
    <row r="119" spans="1:78" ht="13.5" customHeight="1" thickBot="1" x14ac:dyDescent="0.3">
      <c r="A119" s="26"/>
      <c r="B119" s="61"/>
      <c r="C119" s="61"/>
      <c r="D119" s="61"/>
      <c r="E119" s="125"/>
      <c r="F119" s="61"/>
      <c r="G119" s="61"/>
      <c r="H119" s="61"/>
      <c r="I119" s="406" t="str">
        <f>Stammdaten!AE28&amp;"AnlAVEÜR811"</f>
        <v>2025AnlAVEÜR811</v>
      </c>
      <c r="J119" s="406"/>
      <c r="K119" s="406"/>
      <c r="L119" s="406"/>
      <c r="M119" s="406"/>
      <c r="N119" s="406"/>
      <c r="O119" s="406"/>
      <c r="P119" s="406"/>
      <c r="Q119" s="406"/>
      <c r="R119" s="406"/>
      <c r="S119" s="406"/>
      <c r="T119" s="406"/>
      <c r="U119" s="406"/>
      <c r="V119" s="406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408"/>
      <c r="AJ119" s="409"/>
      <c r="AK119" s="409"/>
      <c r="AL119" s="409"/>
      <c r="AM119" s="409"/>
      <c r="AN119" s="409"/>
      <c r="AO119" s="409"/>
      <c r="AP119" s="409"/>
      <c r="AQ119" s="409"/>
      <c r="AR119" s="409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410" t="str">
        <f>Stammdaten!AE28&amp;"AnlAVEÜR811"</f>
        <v>2025AnlAVEÜR811</v>
      </c>
      <c r="BF119" s="410"/>
      <c r="BG119" s="410"/>
      <c r="BH119" s="410"/>
      <c r="BI119" s="410"/>
      <c r="BJ119" s="410"/>
      <c r="BK119" s="410"/>
      <c r="BL119" s="410"/>
      <c r="BM119" s="410"/>
      <c r="BN119" s="410"/>
      <c r="BO119" s="410"/>
      <c r="BP119" s="410"/>
      <c r="BQ119" s="410"/>
      <c r="BR119" s="410"/>
      <c r="BS119" s="410"/>
      <c r="BT119" s="61"/>
      <c r="BU119" s="61"/>
      <c r="BV119" s="61"/>
      <c r="BW119" s="98"/>
      <c r="BX119" s="61"/>
      <c r="BY119" s="61"/>
      <c r="BZ119" s="26"/>
    </row>
    <row r="120" spans="1:78" ht="3" customHeight="1" x14ac:dyDescent="0.25">
      <c r="A120" s="26"/>
      <c r="B120" s="61"/>
      <c r="C120" s="61"/>
      <c r="D120" s="61"/>
      <c r="E120" s="29"/>
      <c r="F120" s="61"/>
      <c r="G120" s="61"/>
      <c r="H120" s="61"/>
      <c r="I120" s="407"/>
      <c r="J120" s="407"/>
      <c r="K120" s="407"/>
      <c r="L120" s="407"/>
      <c r="M120" s="407"/>
      <c r="N120" s="407"/>
      <c r="O120" s="407"/>
      <c r="P120" s="407"/>
      <c r="Q120" s="407"/>
      <c r="R120" s="407"/>
      <c r="S120" s="407"/>
      <c r="T120" s="407"/>
      <c r="U120" s="407"/>
      <c r="V120" s="407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407"/>
      <c r="BF120" s="407"/>
      <c r="BG120" s="407"/>
      <c r="BH120" s="407"/>
      <c r="BI120" s="407"/>
      <c r="BJ120" s="407"/>
      <c r="BK120" s="407"/>
      <c r="BL120" s="407"/>
      <c r="BM120" s="407"/>
      <c r="BN120" s="407"/>
      <c r="BO120" s="407"/>
      <c r="BP120" s="407"/>
      <c r="BQ120" s="407"/>
      <c r="BR120" s="407"/>
      <c r="BS120" s="407"/>
      <c r="BT120" s="61"/>
      <c r="BU120" s="61"/>
      <c r="BV120" s="61"/>
      <c r="BW120" s="61"/>
      <c r="BX120" s="61"/>
      <c r="BY120" s="61"/>
      <c r="BZ120" s="26"/>
    </row>
    <row r="121" spans="1:78" ht="10.5" customHeight="1" x14ac:dyDescent="0.25">
      <c r="A121" s="26"/>
      <c r="B121" s="61"/>
      <c r="C121" s="61"/>
      <c r="D121" s="61"/>
      <c r="E121" s="29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26"/>
    </row>
    <row r="122" spans="1:78" ht="4.5" customHeight="1" x14ac:dyDescent="0.25">
      <c r="A122" s="232"/>
      <c r="B122" s="232"/>
      <c r="C122" s="232"/>
      <c r="D122" s="232"/>
      <c r="E122" s="316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2"/>
      <c r="AX122" s="232"/>
      <c r="AY122" s="232"/>
      <c r="AZ122" s="232"/>
      <c r="BA122" s="232"/>
      <c r="BB122" s="232"/>
      <c r="BC122" s="232"/>
      <c r="BD122" s="232"/>
      <c r="BE122" s="232"/>
      <c r="BF122" s="232"/>
      <c r="BG122" s="232"/>
      <c r="BH122" s="232"/>
      <c r="BI122" s="232"/>
      <c r="BJ122" s="232"/>
      <c r="BK122" s="232"/>
      <c r="BL122" s="232"/>
      <c r="BM122" s="232"/>
      <c r="BN122" s="232"/>
      <c r="BO122" s="232"/>
      <c r="BP122" s="232"/>
      <c r="BQ122" s="232"/>
      <c r="BR122" s="232"/>
      <c r="BS122" s="232"/>
      <c r="BT122" s="232"/>
      <c r="BU122" s="232"/>
      <c r="BV122" s="232"/>
      <c r="BW122" s="232"/>
      <c r="BX122" s="232"/>
      <c r="BY122" s="232"/>
      <c r="BZ122" s="232"/>
    </row>
    <row r="123" spans="1:78" ht="13.15" customHeight="1" x14ac:dyDescent="0.25">
      <c r="A123" s="232"/>
      <c r="B123" s="150" t="s">
        <v>449</v>
      </c>
      <c r="C123" s="232"/>
      <c r="D123" s="232"/>
      <c r="E123" s="316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  <c r="AV123" s="232"/>
      <c r="AW123" s="232"/>
      <c r="AX123" s="232"/>
      <c r="AY123" s="232"/>
      <c r="AZ123" s="232"/>
      <c r="BA123" s="232"/>
      <c r="BB123" s="232"/>
      <c r="BC123" s="232"/>
      <c r="BD123" s="232"/>
      <c r="BE123" s="232"/>
      <c r="BF123" s="232"/>
      <c r="BG123" s="232"/>
      <c r="BH123" s="232"/>
      <c r="BI123" s="232"/>
      <c r="BJ123" s="232"/>
      <c r="BK123" s="232"/>
      <c r="BL123" s="232"/>
      <c r="BM123" s="232"/>
      <c r="BN123" s="232"/>
      <c r="BO123" s="232"/>
      <c r="BP123" s="232"/>
      <c r="BQ123" s="232"/>
      <c r="BR123" s="232"/>
      <c r="BS123" s="232"/>
      <c r="BT123" s="232"/>
      <c r="BU123" s="232"/>
      <c r="BV123" s="232"/>
      <c r="BW123" s="232"/>
      <c r="BX123" s="232"/>
      <c r="BY123" s="232"/>
      <c r="BZ123" s="232"/>
    </row>
    <row r="124" spans="1:78" ht="13.15" customHeight="1" x14ac:dyDescent="0.25">
      <c r="A124" s="232"/>
      <c r="B124" s="150" t="s">
        <v>377</v>
      </c>
      <c r="C124" s="232"/>
      <c r="D124" s="232"/>
      <c r="E124" s="316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  <c r="AV124" s="232"/>
      <c r="AW124" s="232"/>
      <c r="AX124" s="232"/>
      <c r="AY124" s="232"/>
      <c r="AZ124" s="232"/>
      <c r="BA124" s="232"/>
      <c r="BB124" s="232"/>
      <c r="BC124" s="232"/>
      <c r="BD124" s="232"/>
      <c r="BE124" s="232"/>
      <c r="BF124" s="232"/>
      <c r="BG124" s="232"/>
      <c r="BH124" s="232"/>
      <c r="BI124" s="232"/>
      <c r="BJ124" s="232"/>
      <c r="BK124" s="232"/>
      <c r="BL124" s="232"/>
      <c r="BM124" s="232"/>
      <c r="BN124" s="232"/>
      <c r="BO124" s="232"/>
      <c r="BP124" s="232"/>
      <c r="BQ124" s="232"/>
      <c r="BR124" s="232"/>
      <c r="BS124" s="232"/>
      <c r="BT124" s="232"/>
      <c r="BU124" s="232"/>
      <c r="BV124" s="232"/>
      <c r="BW124" s="232"/>
      <c r="BX124" s="232"/>
      <c r="BY124" s="232"/>
      <c r="BZ124" s="232"/>
    </row>
    <row r="125" spans="1:78" ht="13.15" customHeight="1" x14ac:dyDescent="0.25">
      <c r="A125" s="232"/>
      <c r="B125" s="150" t="s">
        <v>378</v>
      </c>
      <c r="C125" s="232"/>
      <c r="D125" s="232"/>
      <c r="E125" s="316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  <c r="AV125" s="232"/>
      <c r="AW125" s="232"/>
      <c r="AX125" s="232"/>
      <c r="AY125" s="232"/>
      <c r="AZ125" s="232"/>
      <c r="BA125" s="232"/>
      <c r="BB125" s="232"/>
      <c r="BC125" s="232"/>
      <c r="BD125" s="232"/>
      <c r="BE125" s="232"/>
      <c r="BF125" s="232"/>
      <c r="BG125" s="232"/>
      <c r="BH125" s="232"/>
      <c r="BI125" s="232"/>
      <c r="BJ125" s="232"/>
      <c r="BK125" s="232"/>
      <c r="BL125" s="232"/>
      <c r="BM125" s="232"/>
      <c r="BN125" s="232"/>
      <c r="BO125" s="232"/>
      <c r="BP125" s="232"/>
      <c r="BQ125" s="232"/>
      <c r="BR125" s="232"/>
      <c r="BS125" s="232"/>
      <c r="BT125" s="232"/>
      <c r="BU125" s="232"/>
      <c r="BV125" s="232"/>
      <c r="BW125" s="232"/>
      <c r="BX125" s="232"/>
      <c r="BY125" s="232"/>
      <c r="BZ125" s="232"/>
    </row>
  </sheetData>
  <sheetProtection selectLockedCells="1"/>
  <mergeCells count="35">
    <mergeCell ref="BK58:BU58"/>
    <mergeCell ref="BK60:BU60"/>
    <mergeCell ref="BK62:BU62"/>
    <mergeCell ref="BK52:BU52"/>
    <mergeCell ref="BK54:BU54"/>
    <mergeCell ref="BK56:BU56"/>
    <mergeCell ref="BK47:BU47"/>
    <mergeCell ref="BK43:BU43"/>
    <mergeCell ref="BK41:BU41"/>
    <mergeCell ref="BK30:BU30"/>
    <mergeCell ref="BK35:BU35"/>
    <mergeCell ref="BK37:BU37"/>
    <mergeCell ref="BK39:BU39"/>
    <mergeCell ref="BK45:BU45"/>
    <mergeCell ref="BK22:BU22"/>
    <mergeCell ref="BK24:BU24"/>
    <mergeCell ref="BK26:BU26"/>
    <mergeCell ref="BK28:BU28"/>
    <mergeCell ref="E1:Q1"/>
    <mergeCell ref="BK5:BV6"/>
    <mergeCell ref="BE7:BV10"/>
    <mergeCell ref="F8:AD8"/>
    <mergeCell ref="F9:BB9"/>
    <mergeCell ref="F12:U13"/>
    <mergeCell ref="V12:AT13"/>
    <mergeCell ref="BT18:BV18"/>
    <mergeCell ref="F15:U16"/>
    <mergeCell ref="V15:AT16"/>
    <mergeCell ref="G65:AB65"/>
    <mergeCell ref="BB65:BR65"/>
    <mergeCell ref="BT65:BV65"/>
    <mergeCell ref="BK66:BU66"/>
    <mergeCell ref="I119:V120"/>
    <mergeCell ref="AI119:AR119"/>
    <mergeCell ref="BE119:BS120"/>
  </mergeCells>
  <printOptions horizontalCentered="1"/>
  <pageMargins left="0.39370078740157483" right="0.39370078740157483" top="0.39370078740157483" bottom="0" header="0" footer="0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btnDrucken">
              <controlPr defaultSize="0" print="0" autoFill="0" autoPict="0" macro="[0]!mkr_Drucken">
                <anchor moveWithCells="1">
                  <from>
                    <xdr:col>1</xdr:col>
                    <xdr:colOff>0</xdr:colOff>
                    <xdr:row>0</xdr:row>
                    <xdr:rowOff>19050</xdr:rowOff>
                  </from>
                  <to>
                    <xdr:col>4</xdr:col>
                    <xdr:colOff>57150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btnAuswahl">
              <controlPr defaultSize="0" print="0" autoFill="0" autoPict="0" macro="[0]!mkr_AB_Einnahmen">
                <anchor moveWithCells="1">
                  <from>
                    <xdr:col>4</xdr:col>
                    <xdr:colOff>95250</xdr:colOff>
                    <xdr:row>0</xdr:row>
                    <xdr:rowOff>19050</xdr:rowOff>
                  </from>
                  <to>
                    <xdr:col>14</xdr:col>
                    <xdr:colOff>9525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Button 3">
              <controlPr defaultSize="0" print="0" autoFill="0" autoPict="0" macro="[0]!mkr_AB_Ausgaben">
                <anchor moveWithCells="1">
                  <from>
                    <xdr:col>14</xdr:col>
                    <xdr:colOff>28575</xdr:colOff>
                    <xdr:row>0</xdr:row>
                    <xdr:rowOff>19050</xdr:rowOff>
                  </from>
                  <to>
                    <xdr:col>24</xdr:col>
                    <xdr:colOff>66675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Button 4">
              <controlPr defaultSize="0" print="0" autoFill="0" autoPict="0" macro="[0]!mkr_AB_Anlageverzeichnis">
                <anchor moveWithCells="1">
                  <from>
                    <xdr:col>24</xdr:col>
                    <xdr:colOff>95250</xdr:colOff>
                    <xdr:row>0</xdr:row>
                    <xdr:rowOff>19050</xdr:rowOff>
                  </from>
                  <to>
                    <xdr:col>36</xdr:col>
                    <xdr:colOff>0</xdr:colOff>
                    <xdr:row>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8EBE-D80F-4448-A3EA-1776FB1DA99E}">
  <sheetPr codeName="Tabelle15">
    <tabColor rgb="FFFFFF00"/>
    <pageSetUpPr fitToPage="1"/>
  </sheetPr>
  <dimension ref="A1:CA147"/>
  <sheetViews>
    <sheetView showGridLines="0" showRowColHeaders="0" zoomScale="120" zoomScaleNormal="120" workbookViewId="0">
      <pane ySplit="1" topLeftCell="A2" activePane="bottomLeft" state="frozenSplit"/>
      <selection activeCell="CC43" sqref="CC43"/>
      <selection pane="bottomLeft" activeCell="A2" sqref="A2"/>
    </sheetView>
  </sheetViews>
  <sheetFormatPr baseColWidth="10" defaultColWidth="11.42578125" defaultRowHeight="0" customHeight="1" zeroHeight="1" x14ac:dyDescent="0.25"/>
  <cols>
    <col min="1" max="1" width="0.85546875" style="27" customWidth="1"/>
    <col min="2" max="2" width="2.42578125" style="27" customWidth="1"/>
    <col min="3" max="4" width="2.7109375" style="27" customWidth="1"/>
    <col min="5" max="5" width="2.42578125" style="344" customWidth="1"/>
    <col min="6" max="6" width="0.85546875" style="27" customWidth="1"/>
    <col min="7" max="7" width="1.85546875" style="27" customWidth="1"/>
    <col min="8" max="8" width="1.5703125" style="27" customWidth="1"/>
    <col min="9" max="9" width="1" style="27" customWidth="1"/>
    <col min="10" max="10" width="0.42578125" style="27" customWidth="1"/>
    <col min="11" max="11" width="2.140625" style="27" customWidth="1"/>
    <col min="12" max="12" width="2" style="27" customWidth="1"/>
    <col min="13" max="13" width="0.7109375" style="27" customWidth="1"/>
    <col min="14" max="14" width="1.28515625" style="27" customWidth="1"/>
    <col min="15" max="15" width="1" style="27" customWidth="1"/>
    <col min="16" max="16" width="1.7109375" style="27" customWidth="1"/>
    <col min="17" max="17" width="1.28515625" style="27" customWidth="1"/>
    <col min="18" max="18" width="1.7109375" style="27" customWidth="1"/>
    <col min="19" max="19" width="0.7109375" style="27" customWidth="1"/>
    <col min="20" max="20" width="1.42578125" style="27" customWidth="1"/>
    <col min="21" max="21" width="1.140625" style="27" customWidth="1"/>
    <col min="22" max="22" width="2" style="27" customWidth="1"/>
    <col min="23" max="23" width="1" style="27" customWidth="1"/>
    <col min="24" max="24" width="1.140625" style="27" customWidth="1"/>
    <col min="25" max="25" width="1.42578125" style="27" customWidth="1"/>
    <col min="26" max="26" width="0.7109375" style="27" customWidth="1"/>
    <col min="27" max="27" width="1.7109375" style="27" customWidth="1"/>
    <col min="28" max="28" width="1.85546875" style="27" customWidth="1"/>
    <col min="29" max="29" width="0.7109375" style="27" customWidth="1"/>
    <col min="30" max="30" width="1.5703125" style="27" customWidth="1"/>
    <col min="31" max="31" width="0.85546875" style="27" customWidth="1"/>
    <col min="32" max="32" width="1.85546875" style="27" customWidth="1"/>
    <col min="33" max="33" width="1" style="27" customWidth="1"/>
    <col min="34" max="34" width="2" style="27" customWidth="1"/>
    <col min="35" max="35" width="0.7109375" style="27" customWidth="1"/>
    <col min="36" max="36" width="1.85546875" style="27" customWidth="1"/>
    <col min="37" max="37" width="0.7109375" style="27" customWidth="1"/>
    <col min="38" max="38" width="1.5703125" style="27" customWidth="1"/>
    <col min="39" max="39" width="0.7109375" style="27" customWidth="1"/>
    <col min="40" max="40" width="2" style="27" customWidth="1"/>
    <col min="41" max="41" width="1" style="27" customWidth="1"/>
    <col min="42" max="42" width="1.85546875" style="27" customWidth="1"/>
    <col min="43" max="43" width="0.7109375" style="27" customWidth="1"/>
    <col min="44" max="44" width="1.85546875" style="27" customWidth="1"/>
    <col min="45" max="45" width="0.7109375" style="27" customWidth="1"/>
    <col min="46" max="46" width="1.85546875" style="27" customWidth="1"/>
    <col min="47" max="47" width="0.7109375" style="27" customWidth="1"/>
    <col min="48" max="48" width="1.85546875" style="27" customWidth="1"/>
    <col min="49" max="49" width="1.140625" style="27" customWidth="1"/>
    <col min="50" max="50" width="1.42578125" style="27" customWidth="1"/>
    <col min="51" max="51" width="0.7109375" style="27" customWidth="1"/>
    <col min="52" max="52" width="1.5703125" style="27" customWidth="1"/>
    <col min="53" max="53" width="0.5703125" style="27" customWidth="1"/>
    <col min="54" max="54" width="2.28515625" style="27" customWidth="1"/>
    <col min="55" max="55" width="0.7109375" style="27" customWidth="1"/>
    <col min="56" max="56" width="1.5703125" style="27" customWidth="1"/>
    <col min="57" max="57" width="0.7109375" style="27" customWidth="1"/>
    <col min="58" max="58" width="2.140625" style="27" customWidth="1"/>
    <col min="59" max="59" width="0.5703125" style="27" customWidth="1"/>
    <col min="60" max="60" width="3.5703125" style="27" bestFit="1" customWidth="1"/>
    <col min="61" max="61" width="1.140625" style="27" customWidth="1"/>
    <col min="62" max="62" width="3.5703125" style="27" bestFit="1" customWidth="1"/>
    <col min="63" max="63" width="2" style="27" customWidth="1"/>
    <col min="64" max="64" width="0.5703125" style="27" customWidth="1"/>
    <col min="65" max="65" width="1" style="27" customWidth="1"/>
    <col min="66" max="66" width="1.5703125" style="27" customWidth="1"/>
    <col min="67" max="67" width="0.7109375" style="27" customWidth="1"/>
    <col min="68" max="68" width="0.85546875" style="27" customWidth="1"/>
    <col min="69" max="69" width="1.7109375" style="27" customWidth="1"/>
    <col min="70" max="70" width="2.140625" style="27" customWidth="1"/>
    <col min="71" max="71" width="0.7109375" style="27" customWidth="1"/>
    <col min="72" max="72" width="2" style="27" customWidth="1"/>
    <col min="73" max="73" width="0.7109375" style="27" customWidth="1"/>
    <col min="74" max="74" width="1.7109375" style="27" customWidth="1"/>
    <col min="75" max="77" width="2.42578125" style="27" customWidth="1"/>
    <col min="78" max="78" width="0.85546875" style="27" customWidth="1"/>
    <col min="79" max="79" width="3.7109375" style="27" customWidth="1"/>
  </cols>
  <sheetData>
    <row r="1" spans="1:78" ht="18" customHeight="1" x14ac:dyDescent="0.25">
      <c r="A1" s="26"/>
      <c r="B1" s="26"/>
      <c r="C1" s="26"/>
      <c r="D1" s="26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32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 ht="4.5" customHeight="1" x14ac:dyDescent="0.25">
      <c r="A2" s="26"/>
      <c r="B2" s="26"/>
      <c r="C2" s="26"/>
      <c r="D2" s="26"/>
      <c r="E2" s="123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8" ht="10.5" customHeight="1" x14ac:dyDescent="0.25">
      <c r="A3" s="26"/>
      <c r="B3" s="233"/>
      <c r="C3" s="233"/>
      <c r="D3" s="233"/>
      <c r="E3" s="29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26"/>
    </row>
    <row r="4" spans="1:78" ht="10.5" customHeight="1" thickBot="1" x14ac:dyDescent="0.3">
      <c r="A4" s="26"/>
      <c r="B4" s="233"/>
      <c r="C4" s="233"/>
      <c r="D4" s="233"/>
      <c r="E4" s="29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26"/>
    </row>
    <row r="5" spans="1:78" ht="4.5" customHeight="1" x14ac:dyDescent="0.25">
      <c r="A5" s="26"/>
      <c r="B5" s="61"/>
      <c r="C5" s="61"/>
      <c r="D5" s="61"/>
      <c r="E5" s="124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K5" s="413"/>
      <c r="BL5" s="413"/>
      <c r="BM5" s="413"/>
      <c r="BN5" s="413"/>
      <c r="BO5" s="413"/>
      <c r="BP5" s="413"/>
      <c r="BQ5" s="413"/>
      <c r="BR5" s="413"/>
      <c r="BS5" s="413"/>
      <c r="BT5" s="413"/>
      <c r="BU5" s="413"/>
      <c r="BV5" s="413"/>
      <c r="BW5" s="62"/>
      <c r="BX5" s="61"/>
      <c r="BY5" s="61"/>
      <c r="BZ5" s="26"/>
    </row>
    <row r="6" spans="1:78" ht="5.25" customHeight="1" x14ac:dyDescent="0.25">
      <c r="A6" s="26"/>
      <c r="B6" s="61"/>
      <c r="C6" s="61"/>
      <c r="D6" s="61"/>
      <c r="E6" s="29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P6" s="365"/>
      <c r="AQ6" s="365"/>
      <c r="AR6" s="365"/>
      <c r="AS6" s="365"/>
      <c r="AT6" s="365"/>
      <c r="AU6" s="365"/>
      <c r="AV6" s="365"/>
      <c r="AW6" s="365"/>
      <c r="AX6" s="365"/>
      <c r="AY6" s="365"/>
      <c r="AZ6" s="365"/>
      <c r="BA6" s="365"/>
      <c r="BB6" s="365"/>
      <c r="BC6" s="365"/>
      <c r="BD6" s="365"/>
      <c r="BE6" s="365"/>
      <c r="BF6" s="365"/>
      <c r="BG6" s="365"/>
      <c r="BH6" s="365"/>
      <c r="BI6" s="365"/>
      <c r="BJ6" s="365"/>
      <c r="BK6" s="433"/>
      <c r="BL6" s="433"/>
      <c r="BM6" s="433"/>
      <c r="BN6" s="433"/>
      <c r="BO6" s="433"/>
      <c r="BP6" s="433"/>
      <c r="BQ6" s="433"/>
      <c r="BR6" s="433"/>
      <c r="BS6" s="433"/>
      <c r="BT6" s="433"/>
      <c r="BU6" s="433"/>
      <c r="BV6" s="433"/>
      <c r="BW6" s="61"/>
      <c r="BX6" s="61"/>
      <c r="BY6" s="61"/>
      <c r="BZ6" s="26"/>
    </row>
    <row r="7" spans="1:78" ht="12.95" customHeight="1" x14ac:dyDescent="0.25">
      <c r="A7" s="26"/>
      <c r="B7" s="61"/>
      <c r="C7" s="61"/>
      <c r="D7" s="61"/>
      <c r="E7" s="29"/>
      <c r="F7" s="364" t="s">
        <v>430</v>
      </c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342"/>
      <c r="AA7" s="342"/>
      <c r="AB7" s="342"/>
      <c r="AC7" s="342"/>
      <c r="AD7" s="357"/>
      <c r="AE7" s="357"/>
      <c r="AF7" s="357"/>
      <c r="AG7" s="357"/>
      <c r="AH7" s="357"/>
      <c r="AI7" s="357"/>
      <c r="AJ7" s="357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4"/>
      <c r="BJ7" s="334"/>
      <c r="BK7" s="334"/>
      <c r="BL7" s="334"/>
      <c r="BM7" s="334"/>
      <c r="BN7" s="334"/>
      <c r="BO7" s="334"/>
      <c r="BP7" s="334"/>
      <c r="BQ7" s="108"/>
      <c r="BR7" s="108"/>
      <c r="BS7" s="108"/>
      <c r="BT7" s="345"/>
      <c r="BU7" s="345"/>
      <c r="BV7" s="67"/>
      <c r="BW7" s="61"/>
      <c r="BX7" s="61"/>
      <c r="BY7" s="61"/>
      <c r="BZ7" s="26"/>
    </row>
    <row r="8" spans="1:78" ht="4.9000000000000004" customHeight="1" x14ac:dyDescent="0.25">
      <c r="A8" s="26"/>
      <c r="B8" s="61"/>
      <c r="C8" s="61"/>
      <c r="D8" s="61"/>
      <c r="E8" s="29"/>
      <c r="F8" s="335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336"/>
      <c r="AK8" s="336"/>
      <c r="AL8" s="336"/>
      <c r="AM8" s="336"/>
      <c r="AN8" s="336"/>
      <c r="AO8" s="336"/>
      <c r="AP8" s="336"/>
      <c r="AQ8" s="336"/>
      <c r="AR8" s="336"/>
      <c r="AS8" s="336"/>
      <c r="AT8" s="336"/>
      <c r="AU8" s="336"/>
      <c r="AV8" s="336"/>
      <c r="AW8" s="336"/>
      <c r="AX8" s="336"/>
      <c r="AY8" s="336"/>
      <c r="AZ8" s="336"/>
      <c r="BA8" s="336"/>
      <c r="BB8" s="336"/>
      <c r="BC8" s="336"/>
      <c r="BD8" s="336"/>
      <c r="BE8" s="336"/>
      <c r="BF8" s="336"/>
      <c r="BG8" s="336"/>
      <c r="BH8" s="336"/>
      <c r="BI8" s="336"/>
      <c r="BJ8" s="336"/>
      <c r="BK8" s="336"/>
      <c r="BL8" s="336"/>
      <c r="BM8" s="336"/>
      <c r="BN8" s="336"/>
      <c r="BO8" s="336"/>
      <c r="BP8" s="336"/>
      <c r="BQ8" s="108"/>
      <c r="BR8" s="108"/>
      <c r="BS8" s="108"/>
      <c r="BT8" s="108"/>
      <c r="BU8" s="108"/>
      <c r="BV8" s="67"/>
      <c r="BW8" s="61"/>
      <c r="BX8" s="61"/>
      <c r="BY8" s="61"/>
      <c r="BZ8" s="26"/>
    </row>
    <row r="9" spans="1:78" ht="9.75" customHeight="1" x14ac:dyDescent="0.25">
      <c r="A9" s="26"/>
      <c r="B9" s="61"/>
      <c r="C9" s="61"/>
      <c r="D9" s="61"/>
      <c r="E9" s="29"/>
      <c r="F9" s="71"/>
      <c r="G9" s="358" t="s">
        <v>306</v>
      </c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67"/>
      <c r="BW9" s="61"/>
      <c r="BX9" s="61"/>
      <c r="BY9" s="61"/>
      <c r="BZ9" s="26"/>
    </row>
    <row r="10" spans="1:78" ht="3" customHeight="1" x14ac:dyDescent="0.25">
      <c r="A10" s="26"/>
      <c r="B10" s="61"/>
      <c r="C10" s="61"/>
      <c r="D10" s="61"/>
      <c r="E10" s="29"/>
      <c r="F10" s="71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2"/>
      <c r="BW10" s="61"/>
      <c r="BX10" s="61"/>
      <c r="BY10" s="61"/>
      <c r="BZ10" s="26"/>
    </row>
    <row r="11" spans="1:78" ht="15" customHeight="1" x14ac:dyDescent="0.25">
      <c r="A11" s="26"/>
      <c r="B11" s="61"/>
      <c r="C11" s="61"/>
      <c r="D11" s="61"/>
      <c r="E11" s="29">
        <v>23</v>
      </c>
      <c r="F11" s="73"/>
      <c r="G11" s="74" t="s">
        <v>418</v>
      </c>
      <c r="H11" s="75"/>
      <c r="I11" s="75"/>
      <c r="J11" s="108"/>
      <c r="K11" s="108"/>
      <c r="L11" s="108"/>
      <c r="M11" s="108"/>
      <c r="N11" s="108"/>
      <c r="O11" s="108"/>
      <c r="P11" s="108"/>
      <c r="Q11" s="108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111">
        <v>200</v>
      </c>
      <c r="BK11" s="411"/>
      <c r="BL11" s="411"/>
      <c r="BM11" s="411"/>
      <c r="BN11" s="411"/>
      <c r="BO11" s="411"/>
      <c r="BP11" s="411"/>
      <c r="BQ11" s="411"/>
      <c r="BR11" s="411"/>
      <c r="BS11" s="411"/>
      <c r="BT11" s="411"/>
      <c r="BU11" s="411"/>
      <c r="BV11" s="67"/>
      <c r="BW11" s="61"/>
      <c r="BX11" s="61"/>
      <c r="BY11" s="61"/>
      <c r="BZ11" s="26"/>
    </row>
    <row r="12" spans="1:78" ht="4.9000000000000004" customHeight="1" x14ac:dyDescent="0.25">
      <c r="A12" s="26"/>
      <c r="B12" s="61"/>
      <c r="C12" s="61"/>
      <c r="D12" s="61"/>
      <c r="E12" s="29"/>
      <c r="F12" s="66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9"/>
      <c r="BW12" s="61"/>
      <c r="BX12" s="61"/>
      <c r="BY12" s="61"/>
      <c r="BZ12" s="26"/>
    </row>
    <row r="13" spans="1:78" ht="15" customHeight="1" x14ac:dyDescent="0.25">
      <c r="A13" s="26"/>
      <c r="B13" s="61"/>
      <c r="C13" s="61"/>
      <c r="D13" s="61"/>
      <c r="E13" s="29">
        <v>24</v>
      </c>
      <c r="F13" s="73"/>
      <c r="G13" s="74" t="s">
        <v>419</v>
      </c>
      <c r="H13" s="75"/>
      <c r="I13" s="75"/>
      <c r="J13" s="108"/>
      <c r="K13" s="108"/>
      <c r="L13" s="108"/>
      <c r="M13" s="108"/>
      <c r="N13" s="108"/>
      <c r="O13" s="108"/>
      <c r="P13" s="108"/>
      <c r="Q13" s="108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111">
        <v>201</v>
      </c>
      <c r="BK13" s="411"/>
      <c r="BL13" s="411"/>
      <c r="BM13" s="411"/>
      <c r="BN13" s="411"/>
      <c r="BO13" s="411"/>
      <c r="BP13" s="411"/>
      <c r="BQ13" s="411"/>
      <c r="BR13" s="411"/>
      <c r="BS13" s="411"/>
      <c r="BT13" s="411"/>
      <c r="BU13" s="411"/>
      <c r="BV13" s="79"/>
      <c r="BW13" s="61"/>
      <c r="BX13" s="61"/>
      <c r="BY13" s="61"/>
      <c r="BZ13" s="26"/>
    </row>
    <row r="14" spans="1:78" ht="4.9000000000000004" customHeight="1" x14ac:dyDescent="0.25">
      <c r="A14" s="26"/>
      <c r="B14" s="61"/>
      <c r="C14" s="61"/>
      <c r="D14" s="61"/>
      <c r="E14" s="29"/>
      <c r="F14" s="66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9"/>
      <c r="BW14" s="61"/>
      <c r="BX14" s="61"/>
      <c r="BY14" s="61"/>
      <c r="BZ14" s="26"/>
    </row>
    <row r="15" spans="1:78" ht="15" customHeight="1" x14ac:dyDescent="0.25">
      <c r="A15" s="26"/>
      <c r="B15" s="61"/>
      <c r="C15" s="61"/>
      <c r="D15" s="61"/>
      <c r="E15" s="29">
        <v>25</v>
      </c>
      <c r="F15" s="73"/>
      <c r="G15" s="74" t="s">
        <v>420</v>
      </c>
      <c r="H15" s="75"/>
      <c r="I15" s="75"/>
      <c r="J15" s="108"/>
      <c r="K15" s="108"/>
      <c r="L15" s="108"/>
      <c r="M15" s="108"/>
      <c r="N15" s="108"/>
      <c r="O15" s="108"/>
      <c r="P15" s="108"/>
      <c r="Q15" s="108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111">
        <v>202</v>
      </c>
      <c r="BI15" s="70"/>
      <c r="BJ15" s="110" t="s">
        <v>258</v>
      </c>
      <c r="BK15" s="411"/>
      <c r="BL15" s="411"/>
      <c r="BM15" s="411"/>
      <c r="BN15" s="411"/>
      <c r="BO15" s="411"/>
      <c r="BP15" s="411"/>
      <c r="BQ15" s="411"/>
      <c r="BR15" s="411"/>
      <c r="BS15" s="411"/>
      <c r="BT15" s="411"/>
      <c r="BU15" s="411"/>
      <c r="BV15" s="67"/>
      <c r="BW15" s="61"/>
      <c r="BX15" s="61"/>
      <c r="BY15" s="61"/>
      <c r="BZ15" s="26"/>
    </row>
    <row r="16" spans="1:78" ht="4.9000000000000004" customHeight="1" x14ac:dyDescent="0.25">
      <c r="A16" s="26"/>
      <c r="B16" s="61"/>
      <c r="C16" s="61"/>
      <c r="D16" s="61"/>
      <c r="E16" s="29"/>
      <c r="F16" s="66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11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67"/>
      <c r="BW16" s="61"/>
      <c r="BX16" s="61"/>
      <c r="BY16" s="61"/>
      <c r="BZ16" s="26"/>
    </row>
    <row r="17" spans="1:78" ht="15" customHeight="1" x14ac:dyDescent="0.25">
      <c r="A17" s="26"/>
      <c r="B17" s="61"/>
      <c r="C17" s="61"/>
      <c r="D17" s="61"/>
      <c r="E17" s="29">
        <v>26</v>
      </c>
      <c r="F17" s="73"/>
      <c r="G17" s="74" t="s">
        <v>492</v>
      </c>
      <c r="H17" s="75"/>
      <c r="I17" s="75"/>
      <c r="J17" s="108"/>
      <c r="K17" s="108"/>
      <c r="L17" s="108"/>
      <c r="M17" s="108"/>
      <c r="N17" s="108"/>
      <c r="O17" s="108"/>
      <c r="P17" s="108"/>
      <c r="Q17" s="108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111">
        <v>205</v>
      </c>
      <c r="BI17" s="70"/>
      <c r="BJ17" s="110" t="s">
        <v>256</v>
      </c>
      <c r="BK17" s="411"/>
      <c r="BL17" s="411"/>
      <c r="BM17" s="411"/>
      <c r="BN17" s="411"/>
      <c r="BO17" s="411"/>
      <c r="BP17" s="411"/>
      <c r="BQ17" s="411"/>
      <c r="BR17" s="411"/>
      <c r="BS17" s="411"/>
      <c r="BT17" s="411"/>
      <c r="BU17" s="411"/>
      <c r="BV17" s="67"/>
      <c r="BW17" s="61"/>
      <c r="BX17" s="61"/>
      <c r="BY17" s="61"/>
      <c r="BZ17" s="26"/>
    </row>
    <row r="18" spans="1:78" ht="4.9000000000000004" customHeight="1" x14ac:dyDescent="0.25">
      <c r="A18" s="26"/>
      <c r="B18" s="61"/>
      <c r="C18" s="61"/>
      <c r="D18" s="61"/>
      <c r="E18" s="29"/>
      <c r="F18" s="66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11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67"/>
      <c r="BW18" s="61"/>
      <c r="BX18" s="61"/>
      <c r="BY18" s="61"/>
      <c r="BZ18" s="26"/>
    </row>
    <row r="19" spans="1:78" ht="15" customHeight="1" x14ac:dyDescent="0.25">
      <c r="A19" s="26"/>
      <c r="B19" s="61"/>
      <c r="C19" s="61"/>
      <c r="D19" s="61"/>
      <c r="E19" s="29">
        <v>27</v>
      </c>
      <c r="F19" s="73"/>
      <c r="G19" s="74" t="s">
        <v>421</v>
      </c>
      <c r="H19" s="75"/>
      <c r="I19" s="75"/>
      <c r="J19" s="108"/>
      <c r="K19" s="108"/>
      <c r="L19" s="108"/>
      <c r="M19" s="108"/>
      <c r="N19" s="108"/>
      <c r="O19" s="108"/>
      <c r="P19" s="108"/>
      <c r="Q19" s="108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111">
        <v>206</v>
      </c>
      <c r="BI19" s="70"/>
      <c r="BJ19" s="110" t="s">
        <v>392</v>
      </c>
      <c r="BK19" s="405">
        <f>+SUM(BK13,BK15,-BK17)</f>
        <v>0</v>
      </c>
      <c r="BL19" s="405"/>
      <c r="BM19" s="405"/>
      <c r="BN19" s="405"/>
      <c r="BO19" s="405"/>
      <c r="BP19" s="405"/>
      <c r="BQ19" s="405"/>
      <c r="BR19" s="405"/>
      <c r="BS19" s="405"/>
      <c r="BT19" s="405"/>
      <c r="BU19" s="405"/>
      <c r="BV19" s="67"/>
      <c r="BW19" s="61"/>
      <c r="BX19" s="61"/>
      <c r="BY19" s="61"/>
      <c r="BZ19" s="26"/>
    </row>
    <row r="20" spans="1:78" ht="4.5" customHeight="1" x14ac:dyDescent="0.25">
      <c r="A20" s="26"/>
      <c r="B20" s="61"/>
      <c r="C20" s="61"/>
      <c r="D20" s="61"/>
      <c r="E20" s="29"/>
      <c r="F20" s="66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67"/>
      <c r="BW20" s="61"/>
      <c r="BX20" s="61"/>
      <c r="BY20" s="61"/>
      <c r="BZ20" s="26"/>
    </row>
    <row r="21" spans="1:78" ht="4.9000000000000004" customHeight="1" x14ac:dyDescent="0.25">
      <c r="A21" s="26"/>
      <c r="B21" s="61"/>
      <c r="C21" s="61"/>
      <c r="D21" s="61"/>
      <c r="E21" s="29"/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80"/>
      <c r="BW21" s="61"/>
      <c r="BX21" s="61"/>
      <c r="BY21" s="61"/>
      <c r="BZ21" s="26"/>
    </row>
    <row r="22" spans="1:78" ht="9.75" customHeight="1" x14ac:dyDescent="0.25">
      <c r="A22" s="26"/>
      <c r="B22" s="61"/>
      <c r="C22" s="61"/>
      <c r="D22" s="61"/>
      <c r="E22" s="29"/>
      <c r="F22" s="71"/>
      <c r="G22" s="358" t="s">
        <v>307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67"/>
      <c r="BW22" s="61"/>
      <c r="BX22" s="61"/>
      <c r="BY22" s="61"/>
      <c r="BZ22" s="26"/>
    </row>
    <row r="23" spans="1:78" ht="3" customHeight="1" x14ac:dyDescent="0.25">
      <c r="A23" s="26"/>
      <c r="B23" s="61"/>
      <c r="C23" s="61"/>
      <c r="D23" s="61"/>
      <c r="E23" s="29"/>
      <c r="F23" s="71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2"/>
      <c r="BW23" s="61"/>
      <c r="BX23" s="61"/>
      <c r="BY23" s="61"/>
      <c r="BZ23" s="26"/>
    </row>
    <row r="24" spans="1:78" ht="15" customHeight="1" x14ac:dyDescent="0.25">
      <c r="A24" s="26"/>
      <c r="B24" s="61"/>
      <c r="C24" s="61"/>
      <c r="D24" s="61"/>
      <c r="E24" s="29">
        <v>28</v>
      </c>
      <c r="F24" s="73"/>
      <c r="G24" s="74" t="s">
        <v>418</v>
      </c>
      <c r="H24" s="75"/>
      <c r="I24" s="75"/>
      <c r="J24" s="108"/>
      <c r="K24" s="108"/>
      <c r="L24" s="108"/>
      <c r="M24" s="108"/>
      <c r="N24" s="108"/>
      <c r="O24" s="108"/>
      <c r="P24" s="108"/>
      <c r="Q24" s="108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111">
        <v>210</v>
      </c>
      <c r="BK24" s="411"/>
      <c r="BL24" s="411"/>
      <c r="BM24" s="411"/>
      <c r="BN24" s="411"/>
      <c r="BO24" s="411"/>
      <c r="BP24" s="411"/>
      <c r="BQ24" s="411"/>
      <c r="BR24" s="411"/>
      <c r="BS24" s="411"/>
      <c r="BT24" s="411"/>
      <c r="BU24" s="411"/>
      <c r="BV24" s="67"/>
      <c r="BW24" s="61"/>
      <c r="BX24" s="61"/>
      <c r="BY24" s="61"/>
      <c r="BZ24" s="26"/>
    </row>
    <row r="25" spans="1:78" ht="4.9000000000000004" customHeight="1" x14ac:dyDescent="0.25">
      <c r="A25" s="26"/>
      <c r="B25" s="61"/>
      <c r="C25" s="61"/>
      <c r="D25" s="61"/>
      <c r="E25" s="29"/>
      <c r="F25" s="66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9"/>
      <c r="BW25" s="61"/>
      <c r="BX25" s="61"/>
      <c r="BY25" s="61"/>
      <c r="BZ25" s="26"/>
    </row>
    <row r="26" spans="1:78" ht="15" customHeight="1" x14ac:dyDescent="0.25">
      <c r="A26" s="26"/>
      <c r="B26" s="61"/>
      <c r="C26" s="61"/>
      <c r="D26" s="61"/>
      <c r="E26" s="29">
        <v>29</v>
      </c>
      <c r="F26" s="73"/>
      <c r="G26" s="74" t="s">
        <v>419</v>
      </c>
      <c r="H26" s="75"/>
      <c r="I26" s="75"/>
      <c r="J26" s="108"/>
      <c r="K26" s="108"/>
      <c r="L26" s="108"/>
      <c r="M26" s="108"/>
      <c r="N26" s="108"/>
      <c r="O26" s="108"/>
      <c r="P26" s="108"/>
      <c r="Q26" s="108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111">
        <v>211</v>
      </c>
      <c r="BK26" s="411"/>
      <c r="BL26" s="411"/>
      <c r="BM26" s="411"/>
      <c r="BN26" s="411"/>
      <c r="BO26" s="411"/>
      <c r="BP26" s="411"/>
      <c r="BQ26" s="411"/>
      <c r="BR26" s="411"/>
      <c r="BS26" s="411"/>
      <c r="BT26" s="411"/>
      <c r="BU26" s="411"/>
      <c r="BV26" s="79"/>
      <c r="BW26" s="61"/>
      <c r="BX26" s="61"/>
      <c r="BY26" s="61"/>
      <c r="BZ26" s="26"/>
    </row>
    <row r="27" spans="1:78" ht="4.9000000000000004" customHeight="1" x14ac:dyDescent="0.25">
      <c r="A27" s="26"/>
      <c r="B27" s="61"/>
      <c r="C27" s="61"/>
      <c r="D27" s="61"/>
      <c r="E27" s="29"/>
      <c r="F27" s="66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9"/>
      <c r="BW27" s="61"/>
      <c r="BX27" s="61"/>
      <c r="BY27" s="61"/>
      <c r="BZ27" s="26"/>
    </row>
    <row r="28" spans="1:78" ht="15" customHeight="1" x14ac:dyDescent="0.25">
      <c r="A28" s="26"/>
      <c r="B28" s="61"/>
      <c r="C28" s="61"/>
      <c r="D28" s="61"/>
      <c r="E28" s="29">
        <v>30</v>
      </c>
      <c r="F28" s="73"/>
      <c r="G28" s="74" t="s">
        <v>420</v>
      </c>
      <c r="H28" s="75"/>
      <c r="I28" s="75"/>
      <c r="J28" s="108"/>
      <c r="K28" s="108"/>
      <c r="L28" s="108"/>
      <c r="M28" s="108"/>
      <c r="N28" s="108"/>
      <c r="O28" s="108"/>
      <c r="P28" s="108"/>
      <c r="Q28" s="108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111">
        <v>212</v>
      </c>
      <c r="BI28" s="70"/>
      <c r="BJ28" s="110" t="s">
        <v>258</v>
      </c>
      <c r="BK28" s="411"/>
      <c r="BL28" s="411"/>
      <c r="BM28" s="411"/>
      <c r="BN28" s="411"/>
      <c r="BO28" s="411"/>
      <c r="BP28" s="411"/>
      <c r="BQ28" s="411"/>
      <c r="BR28" s="411"/>
      <c r="BS28" s="411"/>
      <c r="BT28" s="411"/>
      <c r="BU28" s="411"/>
      <c r="BV28" s="67"/>
      <c r="BW28" s="61"/>
      <c r="BX28" s="61"/>
      <c r="BY28" s="61"/>
      <c r="BZ28" s="26"/>
    </row>
    <row r="29" spans="1:78" ht="4.9000000000000004" customHeight="1" x14ac:dyDescent="0.25">
      <c r="A29" s="26"/>
      <c r="B29" s="61"/>
      <c r="C29" s="61"/>
      <c r="D29" s="61"/>
      <c r="E29" s="29"/>
      <c r="F29" s="66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67"/>
      <c r="BW29" s="61"/>
      <c r="BX29" s="61"/>
      <c r="BY29" s="61"/>
      <c r="BZ29" s="26"/>
    </row>
    <row r="30" spans="1:78" ht="15" customHeight="1" x14ac:dyDescent="0.25">
      <c r="A30" s="26"/>
      <c r="B30" s="61"/>
      <c r="C30" s="61"/>
      <c r="D30" s="61"/>
      <c r="E30" s="29">
        <v>31</v>
      </c>
      <c r="F30" s="73"/>
      <c r="G30" s="74" t="s">
        <v>495</v>
      </c>
      <c r="H30" s="75"/>
      <c r="I30" s="75"/>
      <c r="J30" s="108"/>
      <c r="K30" s="108"/>
      <c r="L30" s="108"/>
      <c r="M30" s="108"/>
      <c r="N30" s="108"/>
      <c r="O30" s="108"/>
      <c r="P30" s="108"/>
      <c r="Q30" s="108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111">
        <v>214</v>
      </c>
      <c r="BI30" s="70"/>
      <c r="BJ30" s="110" t="s">
        <v>256</v>
      </c>
      <c r="BK30" s="411"/>
      <c r="BL30" s="411"/>
      <c r="BM30" s="411"/>
      <c r="BN30" s="411"/>
      <c r="BO30" s="411"/>
      <c r="BP30" s="411"/>
      <c r="BQ30" s="411"/>
      <c r="BR30" s="411"/>
      <c r="BS30" s="411"/>
      <c r="BT30" s="411"/>
      <c r="BU30" s="411"/>
      <c r="BV30" s="67"/>
      <c r="BW30" s="61"/>
      <c r="BX30" s="61"/>
      <c r="BY30" s="61"/>
      <c r="BZ30" s="26"/>
    </row>
    <row r="31" spans="1:78" ht="4.9000000000000004" customHeight="1" x14ac:dyDescent="0.25">
      <c r="A31" s="26"/>
      <c r="B31" s="61"/>
      <c r="C31" s="61"/>
      <c r="D31" s="61"/>
      <c r="E31" s="29"/>
      <c r="F31" s="66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67"/>
      <c r="BW31" s="61"/>
      <c r="BX31" s="61"/>
      <c r="BY31" s="61"/>
      <c r="BZ31" s="26"/>
    </row>
    <row r="32" spans="1:78" ht="15" customHeight="1" x14ac:dyDescent="0.25">
      <c r="A32" s="26"/>
      <c r="B32" s="61"/>
      <c r="C32" s="61"/>
      <c r="D32" s="61"/>
      <c r="E32" s="29">
        <v>32</v>
      </c>
      <c r="F32" s="73"/>
      <c r="G32" s="74" t="s">
        <v>492</v>
      </c>
      <c r="H32" s="75"/>
      <c r="I32" s="75"/>
      <c r="J32" s="108"/>
      <c r="K32" s="108"/>
      <c r="L32" s="108"/>
      <c r="M32" s="108"/>
      <c r="N32" s="108"/>
      <c r="O32" s="108"/>
      <c r="P32" s="108"/>
      <c r="Q32" s="108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111">
        <v>215</v>
      </c>
      <c r="BI32" s="70"/>
      <c r="BJ32" s="110" t="s">
        <v>256</v>
      </c>
      <c r="BK32" s="411"/>
      <c r="BL32" s="411"/>
      <c r="BM32" s="411"/>
      <c r="BN32" s="411"/>
      <c r="BO32" s="411"/>
      <c r="BP32" s="411"/>
      <c r="BQ32" s="411"/>
      <c r="BR32" s="411"/>
      <c r="BS32" s="411"/>
      <c r="BT32" s="411"/>
      <c r="BU32" s="411"/>
      <c r="BV32" s="67"/>
      <c r="BW32" s="61"/>
      <c r="BX32" s="61"/>
      <c r="BY32" s="61"/>
      <c r="BZ32" s="26"/>
    </row>
    <row r="33" spans="1:78" ht="4.9000000000000004" customHeight="1" x14ac:dyDescent="0.25">
      <c r="A33" s="26"/>
      <c r="B33" s="61"/>
      <c r="C33" s="61"/>
      <c r="D33" s="61"/>
      <c r="E33" s="29"/>
      <c r="F33" s="66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67"/>
      <c r="BW33" s="61"/>
      <c r="BX33" s="61"/>
      <c r="BY33" s="61"/>
      <c r="BZ33" s="26"/>
    </row>
    <row r="34" spans="1:78" ht="15" customHeight="1" x14ac:dyDescent="0.25">
      <c r="A34" s="26"/>
      <c r="B34" s="61"/>
      <c r="C34" s="61"/>
      <c r="D34" s="61"/>
      <c r="E34" s="29">
        <v>33</v>
      </c>
      <c r="F34" s="73"/>
      <c r="G34" s="74" t="s">
        <v>421</v>
      </c>
      <c r="H34" s="75"/>
      <c r="I34" s="75"/>
      <c r="J34" s="108"/>
      <c r="K34" s="108"/>
      <c r="L34" s="108"/>
      <c r="M34" s="108"/>
      <c r="N34" s="108"/>
      <c r="O34" s="108"/>
      <c r="P34" s="108"/>
      <c r="Q34" s="108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111">
        <v>216</v>
      </c>
      <c r="BI34" s="70"/>
      <c r="BJ34" s="363" t="s">
        <v>392</v>
      </c>
      <c r="BK34" s="405">
        <f>+SUM(BK26,BK28,-BK30,-BK32)</f>
        <v>0</v>
      </c>
      <c r="BL34" s="405"/>
      <c r="BM34" s="405"/>
      <c r="BN34" s="405"/>
      <c r="BO34" s="405"/>
      <c r="BP34" s="405"/>
      <c r="BQ34" s="405"/>
      <c r="BR34" s="405"/>
      <c r="BS34" s="405"/>
      <c r="BT34" s="405"/>
      <c r="BU34" s="405"/>
      <c r="BV34" s="67"/>
      <c r="BW34" s="61"/>
      <c r="BX34" s="61"/>
      <c r="BY34" s="61"/>
      <c r="BZ34" s="26"/>
    </row>
    <row r="35" spans="1:78" ht="3.75" customHeight="1" x14ac:dyDescent="0.25">
      <c r="A35" s="26"/>
      <c r="B35" s="61"/>
      <c r="C35" s="61"/>
      <c r="D35" s="61"/>
      <c r="E35" s="29"/>
      <c r="F35" s="68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83"/>
      <c r="BW35" s="61"/>
      <c r="BX35" s="61"/>
      <c r="BY35" s="61"/>
      <c r="BZ35" s="26"/>
    </row>
    <row r="36" spans="1:78" ht="12.95" customHeight="1" x14ac:dyDescent="0.25">
      <c r="A36" s="26"/>
      <c r="B36" s="61"/>
      <c r="C36" s="61"/>
      <c r="D36" s="61"/>
      <c r="E36" s="29"/>
      <c r="F36" s="364" t="s">
        <v>431</v>
      </c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57"/>
      <c r="AE36" s="357"/>
      <c r="AF36" s="357"/>
      <c r="AG36" s="357"/>
      <c r="AH36" s="357"/>
      <c r="AI36" s="357"/>
      <c r="AJ36" s="357"/>
      <c r="AK36" s="334"/>
      <c r="AL36" s="334"/>
      <c r="AM36" s="334"/>
      <c r="AN36" s="334"/>
      <c r="AO36" s="334"/>
      <c r="AP36" s="334"/>
      <c r="AQ36" s="334"/>
      <c r="AR36" s="334"/>
      <c r="AS36" s="334"/>
      <c r="AT36" s="334"/>
      <c r="AU36" s="334"/>
      <c r="AV36" s="334"/>
      <c r="AW36" s="334"/>
      <c r="AX36" s="334"/>
      <c r="AY36" s="334"/>
      <c r="AZ36" s="334"/>
      <c r="BA36" s="334"/>
      <c r="BB36" s="334"/>
      <c r="BC36" s="334"/>
      <c r="BD36" s="334"/>
      <c r="BE36" s="334"/>
      <c r="BF36" s="334"/>
      <c r="BG36" s="334"/>
      <c r="BH36" s="334"/>
      <c r="BI36" s="334"/>
      <c r="BJ36" s="334"/>
      <c r="BK36" s="334"/>
      <c r="BL36" s="334"/>
      <c r="BM36" s="334"/>
      <c r="BN36" s="334"/>
      <c r="BO36" s="334"/>
      <c r="BP36" s="334"/>
      <c r="BQ36" s="108"/>
      <c r="BR36" s="108"/>
      <c r="BS36" s="108"/>
      <c r="BT36" s="345"/>
      <c r="BU36" s="345"/>
      <c r="BV36" s="67"/>
      <c r="BW36" s="61"/>
      <c r="BX36" s="61"/>
      <c r="BY36" s="61"/>
      <c r="BZ36" s="26"/>
    </row>
    <row r="37" spans="1:78" ht="3" customHeight="1" x14ac:dyDescent="0.25">
      <c r="A37" s="26"/>
      <c r="B37" s="61"/>
      <c r="C37" s="61"/>
      <c r="D37" s="61"/>
      <c r="E37" s="29"/>
      <c r="F37" s="66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345"/>
      <c r="BR37" s="345"/>
      <c r="BS37" s="345"/>
      <c r="BT37" s="345"/>
      <c r="BU37" s="345"/>
      <c r="BV37" s="67"/>
      <c r="BW37" s="61"/>
      <c r="BX37" s="61"/>
      <c r="BY37" s="61"/>
      <c r="BZ37" s="26"/>
    </row>
    <row r="38" spans="1:78" ht="9.75" customHeight="1" x14ac:dyDescent="0.25">
      <c r="A38" s="26"/>
      <c r="B38" s="61"/>
      <c r="C38" s="61"/>
      <c r="D38" s="61"/>
      <c r="E38" s="29"/>
      <c r="F38" s="71"/>
      <c r="G38" s="108" t="s">
        <v>432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67"/>
      <c r="BW38" s="61"/>
      <c r="BX38" s="61"/>
      <c r="BY38" s="61"/>
      <c r="BZ38" s="26"/>
    </row>
    <row r="39" spans="1:78" ht="3" customHeight="1" x14ac:dyDescent="0.25">
      <c r="A39" s="26"/>
      <c r="B39" s="61"/>
      <c r="C39" s="61"/>
      <c r="D39" s="61"/>
      <c r="E39" s="29"/>
      <c r="F39" s="71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2"/>
      <c r="BW39" s="61"/>
      <c r="BX39" s="61"/>
      <c r="BY39" s="61"/>
      <c r="BZ39" s="26"/>
    </row>
    <row r="40" spans="1:78" ht="15" customHeight="1" x14ac:dyDescent="0.25">
      <c r="A40" s="26"/>
      <c r="B40" s="61"/>
      <c r="C40" s="61"/>
      <c r="D40" s="61"/>
      <c r="E40" s="29">
        <v>34</v>
      </c>
      <c r="F40" s="73"/>
      <c r="G40" s="74" t="s">
        <v>418</v>
      </c>
      <c r="H40" s="75"/>
      <c r="I40" s="75"/>
      <c r="J40" s="108"/>
      <c r="K40" s="108"/>
      <c r="L40" s="108"/>
      <c r="M40" s="108"/>
      <c r="N40" s="108"/>
      <c r="O40" s="108"/>
      <c r="P40" s="108"/>
      <c r="Q40" s="108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111">
        <v>320</v>
      </c>
      <c r="BK40" s="411"/>
      <c r="BL40" s="411"/>
      <c r="BM40" s="411"/>
      <c r="BN40" s="411"/>
      <c r="BO40" s="411"/>
      <c r="BP40" s="411"/>
      <c r="BQ40" s="411"/>
      <c r="BR40" s="411"/>
      <c r="BS40" s="411"/>
      <c r="BT40" s="411"/>
      <c r="BU40" s="411"/>
      <c r="BV40" s="67"/>
      <c r="BW40" s="61"/>
      <c r="BX40" s="61"/>
      <c r="BY40" s="61"/>
      <c r="BZ40" s="26"/>
    </row>
    <row r="41" spans="1:78" ht="4.9000000000000004" customHeight="1" x14ac:dyDescent="0.25">
      <c r="A41" s="26"/>
      <c r="B41" s="61"/>
      <c r="C41" s="61"/>
      <c r="D41" s="61"/>
      <c r="E41" s="29"/>
      <c r="F41" s="66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9"/>
      <c r="BW41" s="61"/>
      <c r="BX41" s="61"/>
      <c r="BY41" s="61"/>
      <c r="BZ41" s="26"/>
    </row>
    <row r="42" spans="1:78" ht="15" customHeight="1" x14ac:dyDescent="0.25">
      <c r="A42" s="26"/>
      <c r="B42" s="61"/>
      <c r="C42" s="61"/>
      <c r="D42" s="61"/>
      <c r="E42" s="29">
        <v>35</v>
      </c>
      <c r="F42" s="73"/>
      <c r="G42" s="74" t="s">
        <v>419</v>
      </c>
      <c r="H42" s="75"/>
      <c r="I42" s="75"/>
      <c r="J42" s="108"/>
      <c r="K42" s="108"/>
      <c r="L42" s="108"/>
      <c r="M42" s="108"/>
      <c r="N42" s="108"/>
      <c r="O42" s="108"/>
      <c r="P42" s="108"/>
      <c r="Q42" s="108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111">
        <v>321</v>
      </c>
      <c r="BK42" s="411"/>
      <c r="BL42" s="411"/>
      <c r="BM42" s="411"/>
      <c r="BN42" s="411"/>
      <c r="BO42" s="411"/>
      <c r="BP42" s="411"/>
      <c r="BQ42" s="411"/>
      <c r="BR42" s="411"/>
      <c r="BS42" s="411"/>
      <c r="BT42" s="411"/>
      <c r="BU42" s="411"/>
      <c r="BV42" s="79"/>
      <c r="BW42" s="61"/>
      <c r="BX42" s="61"/>
      <c r="BY42" s="61"/>
      <c r="BZ42" s="26"/>
    </row>
    <row r="43" spans="1:78" ht="4.9000000000000004" customHeight="1" x14ac:dyDescent="0.25">
      <c r="A43" s="26"/>
      <c r="B43" s="61"/>
      <c r="C43" s="61"/>
      <c r="D43" s="61"/>
      <c r="E43" s="29"/>
      <c r="F43" s="66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9"/>
      <c r="BW43" s="61"/>
      <c r="BX43" s="61"/>
      <c r="BY43" s="61"/>
      <c r="BZ43" s="26"/>
    </row>
    <row r="44" spans="1:78" ht="15" customHeight="1" x14ac:dyDescent="0.25">
      <c r="A44" s="26"/>
      <c r="B44" s="61"/>
      <c r="C44" s="61"/>
      <c r="D44" s="61"/>
      <c r="E44" s="29">
        <v>36</v>
      </c>
      <c r="F44" s="73"/>
      <c r="G44" s="74" t="s">
        <v>420</v>
      </c>
      <c r="H44" s="75"/>
      <c r="I44" s="75"/>
      <c r="J44" s="108"/>
      <c r="K44" s="108"/>
      <c r="L44" s="108"/>
      <c r="M44" s="108"/>
      <c r="N44" s="108"/>
      <c r="O44" s="108"/>
      <c r="P44" s="108"/>
      <c r="Q44" s="108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111">
        <v>322</v>
      </c>
      <c r="BI44" s="70"/>
      <c r="BJ44" s="110" t="s">
        <v>258</v>
      </c>
      <c r="BK44" s="411"/>
      <c r="BL44" s="411"/>
      <c r="BM44" s="411"/>
      <c r="BN44" s="411"/>
      <c r="BO44" s="411"/>
      <c r="BP44" s="411"/>
      <c r="BQ44" s="411"/>
      <c r="BR44" s="411"/>
      <c r="BS44" s="411"/>
      <c r="BT44" s="411"/>
      <c r="BU44" s="411"/>
      <c r="BV44" s="67"/>
      <c r="BW44" s="61"/>
      <c r="BX44" s="61"/>
      <c r="BY44" s="61"/>
      <c r="BZ44" s="26"/>
    </row>
    <row r="45" spans="1:78" ht="4.9000000000000004" customHeight="1" x14ac:dyDescent="0.25">
      <c r="A45" s="26"/>
      <c r="B45" s="61"/>
      <c r="C45" s="61"/>
      <c r="D45" s="61"/>
      <c r="E45" s="29"/>
      <c r="F45" s="66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67"/>
      <c r="BW45" s="61"/>
      <c r="BX45" s="61"/>
      <c r="BY45" s="61"/>
      <c r="BZ45" s="26"/>
    </row>
    <row r="46" spans="1:78" ht="15" customHeight="1" x14ac:dyDescent="0.25">
      <c r="A46" s="26"/>
      <c r="B46" s="61"/>
      <c r="C46" s="61"/>
      <c r="D46" s="61"/>
      <c r="E46" s="29">
        <v>37</v>
      </c>
      <c r="F46" s="73"/>
      <c r="G46" s="74" t="s">
        <v>496</v>
      </c>
      <c r="H46" s="75"/>
      <c r="I46" s="75"/>
      <c r="J46" s="108"/>
      <c r="K46" s="108"/>
      <c r="L46" s="108"/>
      <c r="M46" s="108"/>
      <c r="N46" s="108"/>
      <c r="O46" s="108"/>
      <c r="P46" s="108"/>
      <c r="Q46" s="108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111">
        <v>324</v>
      </c>
      <c r="BI46" s="70"/>
      <c r="BJ46" s="110" t="s">
        <v>256</v>
      </c>
      <c r="BK46" s="411"/>
      <c r="BL46" s="411"/>
      <c r="BM46" s="411"/>
      <c r="BN46" s="411"/>
      <c r="BO46" s="411"/>
      <c r="BP46" s="411"/>
      <c r="BQ46" s="411"/>
      <c r="BR46" s="411"/>
      <c r="BS46" s="411"/>
      <c r="BT46" s="411"/>
      <c r="BU46" s="411"/>
      <c r="BV46" s="67"/>
      <c r="BW46" s="61"/>
      <c r="BX46" s="61"/>
      <c r="BY46" s="61"/>
      <c r="BZ46" s="26"/>
    </row>
    <row r="47" spans="1:78" ht="4.9000000000000004" customHeight="1" x14ac:dyDescent="0.25">
      <c r="A47" s="26"/>
      <c r="B47" s="61"/>
      <c r="C47" s="61"/>
      <c r="D47" s="61"/>
      <c r="E47" s="29"/>
      <c r="F47" s="66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67"/>
      <c r="BW47" s="61"/>
      <c r="BX47" s="61"/>
      <c r="BY47" s="61"/>
      <c r="BZ47" s="26"/>
    </row>
    <row r="48" spans="1:78" ht="15" customHeight="1" x14ac:dyDescent="0.25">
      <c r="A48" s="26"/>
      <c r="B48" s="61"/>
      <c r="C48" s="61"/>
      <c r="D48" s="61"/>
      <c r="E48" s="29">
        <v>38</v>
      </c>
      <c r="F48" s="73"/>
      <c r="G48" s="74" t="s">
        <v>492</v>
      </c>
      <c r="H48" s="75"/>
      <c r="I48" s="75"/>
      <c r="J48" s="108"/>
      <c r="K48" s="108"/>
      <c r="L48" s="108"/>
      <c r="M48" s="108"/>
      <c r="N48" s="108"/>
      <c r="O48" s="108"/>
      <c r="P48" s="108"/>
      <c r="Q48" s="108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111">
        <v>325</v>
      </c>
      <c r="BI48" s="70"/>
      <c r="BJ48" s="110" t="s">
        <v>256</v>
      </c>
      <c r="BK48" s="411"/>
      <c r="BL48" s="411"/>
      <c r="BM48" s="411"/>
      <c r="BN48" s="411"/>
      <c r="BO48" s="411"/>
      <c r="BP48" s="411"/>
      <c r="BQ48" s="411"/>
      <c r="BR48" s="411"/>
      <c r="BS48" s="411"/>
      <c r="BT48" s="411"/>
      <c r="BU48" s="411"/>
      <c r="BV48" s="67"/>
      <c r="BW48" s="61"/>
      <c r="BX48" s="61"/>
      <c r="BY48" s="61"/>
      <c r="BZ48" s="26"/>
    </row>
    <row r="49" spans="1:78" ht="4.9000000000000004" customHeight="1" x14ac:dyDescent="0.25">
      <c r="A49" s="26"/>
      <c r="B49" s="61"/>
      <c r="C49" s="61"/>
      <c r="D49" s="61"/>
      <c r="E49" s="29"/>
      <c r="F49" s="66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67"/>
      <c r="BW49" s="61"/>
      <c r="BX49" s="61"/>
      <c r="BY49" s="61"/>
      <c r="BZ49" s="26"/>
    </row>
    <row r="50" spans="1:78" ht="15" customHeight="1" x14ac:dyDescent="0.25">
      <c r="A50" s="26"/>
      <c r="B50" s="61"/>
      <c r="C50" s="61"/>
      <c r="D50" s="61"/>
      <c r="E50" s="29">
        <v>39</v>
      </c>
      <c r="F50" s="73"/>
      <c r="G50" s="74" t="s">
        <v>421</v>
      </c>
      <c r="H50" s="75"/>
      <c r="I50" s="75"/>
      <c r="J50" s="108"/>
      <c r="K50" s="108"/>
      <c r="L50" s="108"/>
      <c r="M50" s="108"/>
      <c r="N50" s="108"/>
      <c r="O50" s="108"/>
      <c r="P50" s="108"/>
      <c r="Q50" s="108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111">
        <v>326</v>
      </c>
      <c r="BI50" s="70"/>
      <c r="BJ50" s="363" t="s">
        <v>392</v>
      </c>
      <c r="BK50" s="405">
        <f>+SUM(BK42,BK44,-BK46,-BK48)</f>
        <v>0</v>
      </c>
      <c r="BL50" s="405"/>
      <c r="BM50" s="405"/>
      <c r="BN50" s="405"/>
      <c r="BO50" s="405"/>
      <c r="BP50" s="405"/>
      <c r="BQ50" s="405"/>
      <c r="BR50" s="405"/>
      <c r="BS50" s="405"/>
      <c r="BT50" s="405"/>
      <c r="BU50" s="405"/>
      <c r="BV50" s="67"/>
      <c r="BW50" s="61"/>
      <c r="BX50" s="61"/>
      <c r="BY50" s="61"/>
      <c r="BZ50" s="26"/>
    </row>
    <row r="51" spans="1:78" ht="3.75" customHeight="1" x14ac:dyDescent="0.25">
      <c r="A51" s="26"/>
      <c r="B51" s="61"/>
      <c r="C51" s="61"/>
      <c r="D51" s="61"/>
      <c r="E51" s="29"/>
      <c r="F51" s="68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83"/>
      <c r="BW51" s="61"/>
      <c r="BX51" s="61"/>
      <c r="BY51" s="61"/>
      <c r="BZ51" s="26"/>
    </row>
    <row r="52" spans="1:78" ht="12.95" customHeight="1" x14ac:dyDescent="0.25">
      <c r="A52" s="26"/>
      <c r="B52" s="61"/>
      <c r="C52" s="61"/>
      <c r="D52" s="61"/>
      <c r="E52" s="29"/>
      <c r="F52" s="364" t="s">
        <v>433</v>
      </c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57"/>
      <c r="AE52" s="357"/>
      <c r="AF52" s="357"/>
      <c r="AG52" s="357"/>
      <c r="AH52" s="357"/>
      <c r="AI52" s="357"/>
      <c r="AJ52" s="357"/>
      <c r="AK52" s="334"/>
      <c r="AL52" s="334"/>
      <c r="AM52" s="334"/>
      <c r="AN52" s="334"/>
      <c r="AO52" s="334"/>
      <c r="AP52" s="334"/>
      <c r="AQ52" s="334"/>
      <c r="AR52" s="334"/>
      <c r="AS52" s="334"/>
      <c r="AT52" s="334"/>
      <c r="AU52" s="334"/>
      <c r="AV52" s="334"/>
      <c r="AW52" s="334"/>
      <c r="AX52" s="334"/>
      <c r="AY52" s="334"/>
      <c r="AZ52" s="334"/>
      <c r="BA52" s="334"/>
      <c r="BB52" s="334"/>
      <c r="BC52" s="334"/>
      <c r="BD52" s="334"/>
      <c r="BE52" s="334"/>
      <c r="BF52" s="334"/>
      <c r="BG52" s="334"/>
      <c r="BH52" s="334"/>
      <c r="BI52" s="334"/>
      <c r="BJ52" s="334"/>
      <c r="BK52" s="334"/>
      <c r="BL52" s="334"/>
      <c r="BM52" s="334"/>
      <c r="BN52" s="334"/>
      <c r="BO52" s="334"/>
      <c r="BP52" s="334"/>
      <c r="BQ52" s="108"/>
      <c r="BR52" s="108"/>
      <c r="BS52" s="108"/>
      <c r="BT52" s="345"/>
      <c r="BU52" s="345"/>
      <c r="BV52" s="67"/>
      <c r="BW52" s="61"/>
      <c r="BX52" s="61"/>
      <c r="BY52" s="61"/>
      <c r="BZ52" s="26"/>
    </row>
    <row r="53" spans="1:78" ht="4.9000000000000004" customHeight="1" x14ac:dyDescent="0.25">
      <c r="A53" s="26"/>
      <c r="B53" s="61"/>
      <c r="C53" s="61"/>
      <c r="D53" s="61"/>
      <c r="E53" s="29"/>
      <c r="F53" s="335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  <c r="Y53" s="336"/>
      <c r="Z53" s="336"/>
      <c r="AA53" s="336"/>
      <c r="AB53" s="336"/>
      <c r="AC53" s="336"/>
      <c r="AD53" s="336"/>
      <c r="AE53" s="336"/>
      <c r="AF53" s="336"/>
      <c r="AG53" s="336"/>
      <c r="AH53" s="336"/>
      <c r="AI53" s="336"/>
      <c r="AJ53" s="336"/>
      <c r="AK53" s="336"/>
      <c r="AL53" s="336"/>
      <c r="AM53" s="336"/>
      <c r="AN53" s="336"/>
      <c r="AO53" s="336"/>
      <c r="AP53" s="336"/>
      <c r="AQ53" s="336"/>
      <c r="AR53" s="336"/>
      <c r="AS53" s="336"/>
      <c r="AT53" s="336"/>
      <c r="AU53" s="336"/>
      <c r="AV53" s="336"/>
      <c r="AW53" s="336"/>
      <c r="AX53" s="336"/>
      <c r="AY53" s="336"/>
      <c r="AZ53" s="336"/>
      <c r="BA53" s="336"/>
      <c r="BB53" s="336"/>
      <c r="BC53" s="336"/>
      <c r="BD53" s="336"/>
      <c r="BE53" s="336"/>
      <c r="BF53" s="336"/>
      <c r="BG53" s="336"/>
      <c r="BH53" s="336"/>
      <c r="BI53" s="336"/>
      <c r="BJ53" s="336"/>
      <c r="BK53" s="336"/>
      <c r="BL53" s="336"/>
      <c r="BM53" s="336"/>
      <c r="BN53" s="336"/>
      <c r="BO53" s="336"/>
      <c r="BP53" s="336"/>
      <c r="BQ53" s="108"/>
      <c r="BR53" s="108"/>
      <c r="BS53" s="108"/>
      <c r="BT53" s="108"/>
      <c r="BU53" s="108"/>
      <c r="BV53" s="67"/>
      <c r="BW53" s="61"/>
      <c r="BX53" s="61"/>
      <c r="BY53" s="61"/>
      <c r="BZ53" s="26"/>
    </row>
    <row r="54" spans="1:78" ht="9.75" customHeight="1" x14ac:dyDescent="0.25">
      <c r="A54" s="26"/>
      <c r="B54" s="61"/>
      <c r="C54" s="61"/>
      <c r="D54" s="61"/>
      <c r="E54" s="29"/>
      <c r="F54" s="71"/>
      <c r="G54" s="358" t="s">
        <v>497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67"/>
      <c r="BW54" s="61"/>
      <c r="BX54" s="61"/>
      <c r="BY54" s="61"/>
      <c r="BZ54" s="26"/>
    </row>
    <row r="55" spans="1:78" ht="3" customHeight="1" x14ac:dyDescent="0.25">
      <c r="A55" s="26"/>
      <c r="B55" s="61"/>
      <c r="C55" s="61"/>
      <c r="D55" s="61"/>
      <c r="E55" s="29"/>
      <c r="F55" s="71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2"/>
      <c r="BW55" s="61"/>
      <c r="BX55" s="61"/>
      <c r="BY55" s="61"/>
      <c r="BZ55" s="26"/>
    </row>
    <row r="56" spans="1:78" ht="15" customHeight="1" x14ac:dyDescent="0.25">
      <c r="A56" s="26"/>
      <c r="B56" s="61"/>
      <c r="C56" s="61"/>
      <c r="D56" s="61"/>
      <c r="E56" s="29">
        <v>40</v>
      </c>
      <c r="F56" s="73"/>
      <c r="G56" s="74" t="s">
        <v>418</v>
      </c>
      <c r="H56" s="75"/>
      <c r="I56" s="75"/>
      <c r="J56" s="108"/>
      <c r="K56" s="108"/>
      <c r="L56" s="108"/>
      <c r="M56" s="108"/>
      <c r="N56" s="108"/>
      <c r="O56" s="108"/>
      <c r="P56" s="108"/>
      <c r="Q56" s="108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111">
        <v>400</v>
      </c>
      <c r="BK56" s="411"/>
      <c r="BL56" s="411"/>
      <c r="BM56" s="411"/>
      <c r="BN56" s="411"/>
      <c r="BO56" s="411"/>
      <c r="BP56" s="411"/>
      <c r="BQ56" s="411"/>
      <c r="BR56" s="411"/>
      <c r="BS56" s="411"/>
      <c r="BT56" s="411"/>
      <c r="BU56" s="411"/>
      <c r="BV56" s="67"/>
      <c r="BW56" s="61"/>
      <c r="BX56" s="61"/>
      <c r="BY56" s="61"/>
      <c r="BZ56" s="26"/>
    </row>
    <row r="57" spans="1:78" ht="4.9000000000000004" customHeight="1" x14ac:dyDescent="0.25">
      <c r="A57" s="26"/>
      <c r="B57" s="61"/>
      <c r="C57" s="61"/>
      <c r="D57" s="61"/>
      <c r="E57" s="29"/>
      <c r="F57" s="66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9"/>
      <c r="BW57" s="61"/>
      <c r="BX57" s="61"/>
      <c r="BY57" s="61"/>
      <c r="BZ57" s="26"/>
    </row>
    <row r="58" spans="1:78" ht="15" customHeight="1" x14ac:dyDescent="0.25">
      <c r="A58" s="26"/>
      <c r="B58" s="61"/>
      <c r="C58" s="61"/>
      <c r="D58" s="61"/>
      <c r="E58" s="29">
        <v>41</v>
      </c>
      <c r="F58" s="73"/>
      <c r="G58" s="74" t="s">
        <v>419</v>
      </c>
      <c r="H58" s="75"/>
      <c r="I58" s="75"/>
      <c r="J58" s="108"/>
      <c r="K58" s="108"/>
      <c r="L58" s="108"/>
      <c r="M58" s="108"/>
      <c r="N58" s="108"/>
      <c r="O58" s="108"/>
      <c r="P58" s="108"/>
      <c r="Q58" s="108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111">
        <v>401</v>
      </c>
      <c r="BK58" s="411"/>
      <c r="BL58" s="411"/>
      <c r="BM58" s="411"/>
      <c r="BN58" s="411"/>
      <c r="BO58" s="411"/>
      <c r="BP58" s="411"/>
      <c r="BQ58" s="411"/>
      <c r="BR58" s="411"/>
      <c r="BS58" s="411"/>
      <c r="BT58" s="411"/>
      <c r="BU58" s="411"/>
      <c r="BV58" s="79"/>
      <c r="BW58" s="61"/>
      <c r="BX58" s="61"/>
      <c r="BY58" s="61"/>
      <c r="BZ58" s="26"/>
    </row>
    <row r="59" spans="1:78" ht="4.9000000000000004" customHeight="1" x14ac:dyDescent="0.25">
      <c r="A59" s="26"/>
      <c r="B59" s="61"/>
      <c r="C59" s="61"/>
      <c r="D59" s="61"/>
      <c r="E59" s="29"/>
      <c r="F59" s="66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9"/>
      <c r="BW59" s="61"/>
      <c r="BX59" s="61"/>
      <c r="BY59" s="61"/>
      <c r="BZ59" s="26"/>
    </row>
    <row r="60" spans="1:78" ht="15" customHeight="1" x14ac:dyDescent="0.25">
      <c r="A60" s="26"/>
      <c r="B60" s="61"/>
      <c r="C60" s="61"/>
      <c r="D60" s="61"/>
      <c r="E60" s="29">
        <v>42</v>
      </c>
      <c r="F60" s="73"/>
      <c r="G60" s="74" t="s">
        <v>420</v>
      </c>
      <c r="H60" s="75"/>
      <c r="I60" s="75"/>
      <c r="J60" s="108"/>
      <c r="K60" s="108"/>
      <c r="L60" s="108"/>
      <c r="M60" s="108"/>
      <c r="N60" s="108"/>
      <c r="O60" s="108"/>
      <c r="P60" s="108"/>
      <c r="Q60" s="108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111">
        <v>402</v>
      </c>
      <c r="BI60" s="70"/>
      <c r="BJ60" s="110" t="s">
        <v>258</v>
      </c>
      <c r="BK60" s="411"/>
      <c r="BL60" s="411"/>
      <c r="BM60" s="411"/>
      <c r="BN60" s="411"/>
      <c r="BO60" s="411"/>
      <c r="BP60" s="411"/>
      <c r="BQ60" s="411"/>
      <c r="BR60" s="411"/>
      <c r="BS60" s="411"/>
      <c r="BT60" s="411"/>
      <c r="BU60" s="411"/>
      <c r="BV60" s="67"/>
      <c r="BW60" s="61"/>
      <c r="BX60" s="61"/>
      <c r="BY60" s="61"/>
      <c r="BZ60" s="26"/>
    </row>
    <row r="61" spans="1:78" ht="4.9000000000000004" customHeight="1" x14ac:dyDescent="0.25">
      <c r="A61" s="26"/>
      <c r="B61" s="61"/>
      <c r="C61" s="61"/>
      <c r="D61" s="61"/>
      <c r="E61" s="29"/>
      <c r="F61" s="66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11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67"/>
      <c r="BW61" s="61"/>
      <c r="BX61" s="61"/>
      <c r="BY61" s="61"/>
      <c r="BZ61" s="26"/>
    </row>
    <row r="62" spans="1:78" ht="15" customHeight="1" x14ac:dyDescent="0.25">
      <c r="A62" s="26"/>
      <c r="B62" s="61"/>
      <c r="C62" s="61"/>
      <c r="D62" s="61"/>
      <c r="E62" s="29">
        <v>43</v>
      </c>
      <c r="F62" s="73"/>
      <c r="G62" s="74" t="s">
        <v>434</v>
      </c>
      <c r="H62" s="75"/>
      <c r="I62" s="75"/>
      <c r="J62" s="108"/>
      <c r="K62" s="108"/>
      <c r="L62" s="108"/>
      <c r="M62" s="108"/>
      <c r="N62" s="108"/>
      <c r="O62" s="108"/>
      <c r="P62" s="108"/>
      <c r="Q62" s="108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111">
        <v>403</v>
      </c>
      <c r="BI62" s="70"/>
      <c r="BJ62" s="110" t="s">
        <v>256</v>
      </c>
      <c r="BK62" s="411"/>
      <c r="BL62" s="411"/>
      <c r="BM62" s="411"/>
      <c r="BN62" s="411"/>
      <c r="BO62" s="411"/>
      <c r="BP62" s="411"/>
      <c r="BQ62" s="411"/>
      <c r="BR62" s="411"/>
      <c r="BS62" s="411"/>
      <c r="BT62" s="411"/>
      <c r="BU62" s="411"/>
      <c r="BV62" s="67"/>
      <c r="BW62" s="61"/>
      <c r="BX62" s="61"/>
      <c r="BY62" s="61"/>
      <c r="BZ62" s="26"/>
    </row>
    <row r="63" spans="1:78" ht="4.9000000000000004" customHeight="1" x14ac:dyDescent="0.25">
      <c r="A63" s="26"/>
      <c r="B63" s="61"/>
      <c r="C63" s="61"/>
      <c r="D63" s="61"/>
      <c r="E63" s="29"/>
      <c r="F63" s="66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11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67"/>
      <c r="BW63" s="61"/>
      <c r="BX63" s="61"/>
      <c r="BY63" s="61"/>
      <c r="BZ63" s="26"/>
    </row>
    <row r="64" spans="1:78" ht="15" customHeight="1" x14ac:dyDescent="0.25">
      <c r="A64" s="26"/>
      <c r="B64" s="61"/>
      <c r="C64" s="61"/>
      <c r="D64" s="61"/>
      <c r="E64" s="29">
        <v>44</v>
      </c>
      <c r="F64" s="73"/>
      <c r="G64" s="74" t="s">
        <v>422</v>
      </c>
      <c r="H64" s="75"/>
      <c r="I64" s="75"/>
      <c r="J64" s="108"/>
      <c r="K64" s="108"/>
      <c r="L64" s="108"/>
      <c r="M64" s="108"/>
      <c r="N64" s="108"/>
      <c r="O64" s="108"/>
      <c r="P64" s="108"/>
      <c r="Q64" s="108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111">
        <v>404</v>
      </c>
      <c r="BI64" s="70"/>
      <c r="BJ64" s="110" t="s">
        <v>256</v>
      </c>
      <c r="BK64" s="411"/>
      <c r="BL64" s="411"/>
      <c r="BM64" s="411"/>
      <c r="BN64" s="411"/>
      <c r="BO64" s="411"/>
      <c r="BP64" s="411"/>
      <c r="BQ64" s="411"/>
      <c r="BR64" s="411"/>
      <c r="BS64" s="411"/>
      <c r="BT64" s="411"/>
      <c r="BU64" s="411"/>
      <c r="BV64" s="67"/>
      <c r="BW64" s="61"/>
      <c r="BX64" s="61"/>
      <c r="BY64" s="61"/>
      <c r="BZ64" s="26"/>
    </row>
    <row r="65" spans="1:78" ht="4.9000000000000004" customHeight="1" x14ac:dyDescent="0.25">
      <c r="A65" s="26"/>
      <c r="B65" s="61"/>
      <c r="C65" s="61"/>
      <c r="D65" s="61"/>
      <c r="E65" s="29"/>
      <c r="F65" s="66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11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67"/>
      <c r="BW65" s="61"/>
      <c r="BX65" s="61"/>
      <c r="BY65" s="61"/>
      <c r="BZ65" s="26"/>
    </row>
    <row r="66" spans="1:78" ht="15" customHeight="1" x14ac:dyDescent="0.25">
      <c r="A66" s="26"/>
      <c r="B66" s="61"/>
      <c r="C66" s="61"/>
      <c r="D66" s="61"/>
      <c r="E66" s="29">
        <v>45</v>
      </c>
      <c r="F66" s="73"/>
      <c r="G66" s="74" t="s">
        <v>492</v>
      </c>
      <c r="H66" s="75"/>
      <c r="I66" s="75"/>
      <c r="J66" s="108"/>
      <c r="K66" s="108"/>
      <c r="L66" s="108"/>
      <c r="M66" s="108"/>
      <c r="N66" s="108"/>
      <c r="O66" s="108"/>
      <c r="P66" s="108"/>
      <c r="Q66" s="108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111">
        <v>405</v>
      </c>
      <c r="BI66" s="70"/>
      <c r="BJ66" s="110" t="s">
        <v>256</v>
      </c>
      <c r="BK66" s="411"/>
      <c r="BL66" s="411"/>
      <c r="BM66" s="411"/>
      <c r="BN66" s="411"/>
      <c r="BO66" s="411"/>
      <c r="BP66" s="411"/>
      <c r="BQ66" s="411"/>
      <c r="BR66" s="411"/>
      <c r="BS66" s="411"/>
      <c r="BT66" s="411"/>
      <c r="BU66" s="411"/>
      <c r="BV66" s="67"/>
      <c r="BW66" s="61"/>
      <c r="BX66" s="61"/>
      <c r="BY66" s="61"/>
      <c r="BZ66" s="26"/>
    </row>
    <row r="67" spans="1:78" ht="4.9000000000000004" customHeight="1" x14ac:dyDescent="0.25">
      <c r="A67" s="26"/>
      <c r="B67" s="61"/>
      <c r="C67" s="61"/>
      <c r="D67" s="61"/>
      <c r="E67" s="29"/>
      <c r="F67" s="66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11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67"/>
      <c r="BW67" s="61"/>
      <c r="BX67" s="61"/>
      <c r="BY67" s="61"/>
      <c r="BZ67" s="26"/>
    </row>
    <row r="68" spans="1:78" ht="15" customHeight="1" x14ac:dyDescent="0.25">
      <c r="A68" s="26"/>
      <c r="B68" s="61"/>
      <c r="C68" s="61"/>
      <c r="D68" s="61"/>
      <c r="E68" s="29">
        <v>46</v>
      </c>
      <c r="F68" s="73"/>
      <c r="G68" s="74" t="s">
        <v>421</v>
      </c>
      <c r="H68" s="75"/>
      <c r="I68" s="75"/>
      <c r="J68" s="108"/>
      <c r="K68" s="108"/>
      <c r="L68" s="108"/>
      <c r="M68" s="108"/>
      <c r="N68" s="108"/>
      <c r="O68" s="108"/>
      <c r="P68" s="108"/>
      <c r="Q68" s="108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111">
        <v>406</v>
      </c>
      <c r="BI68" s="70"/>
      <c r="BJ68" s="110" t="s">
        <v>392</v>
      </c>
      <c r="BK68" s="405">
        <f>+SUM(BK58,BK60,-BK62,-BK64,-BK66)</f>
        <v>0</v>
      </c>
      <c r="BL68" s="405"/>
      <c r="BM68" s="405"/>
      <c r="BN68" s="405"/>
      <c r="BO68" s="405"/>
      <c r="BP68" s="405"/>
      <c r="BQ68" s="405"/>
      <c r="BR68" s="405"/>
      <c r="BS68" s="405"/>
      <c r="BT68" s="405"/>
      <c r="BU68" s="405"/>
      <c r="BV68" s="67"/>
      <c r="BW68" s="61"/>
      <c r="BX68" s="61"/>
      <c r="BY68" s="61"/>
      <c r="BZ68" s="26"/>
    </row>
    <row r="69" spans="1:78" ht="7.5" customHeight="1" x14ac:dyDescent="0.25">
      <c r="A69" s="26"/>
      <c r="B69" s="61"/>
      <c r="C69" s="61"/>
      <c r="D69" s="61"/>
      <c r="E69" s="29"/>
      <c r="F69" s="66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11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67"/>
      <c r="BW69" s="61"/>
      <c r="BX69" s="61"/>
      <c r="BY69" s="61"/>
      <c r="BZ69" s="26"/>
    </row>
    <row r="70" spans="1:78" ht="15" customHeight="1" x14ac:dyDescent="0.25">
      <c r="A70" s="26"/>
      <c r="B70" s="61"/>
      <c r="C70" s="61"/>
      <c r="D70" s="61"/>
      <c r="E70" s="29" t="s">
        <v>428</v>
      </c>
      <c r="F70" s="73"/>
      <c r="G70" s="74" t="s">
        <v>507</v>
      </c>
      <c r="H70" s="75"/>
      <c r="I70" s="75"/>
      <c r="J70" s="108"/>
      <c r="K70" s="108"/>
      <c r="L70" s="108"/>
      <c r="M70" s="108"/>
      <c r="N70" s="108"/>
      <c r="O70" s="108"/>
      <c r="P70" s="108"/>
      <c r="Q70" s="108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111">
        <v>406</v>
      </c>
      <c r="BI70" s="70"/>
      <c r="BJ70" s="110" t="s">
        <v>392</v>
      </c>
      <c r="BK70" s="373"/>
      <c r="BL70" s="70"/>
      <c r="BM70" s="434" t="s">
        <v>508</v>
      </c>
      <c r="BN70" s="435"/>
      <c r="BO70" s="435"/>
      <c r="BP70" s="435"/>
      <c r="BQ70" s="435"/>
      <c r="BR70" s="435"/>
      <c r="BS70" s="435"/>
      <c r="BT70" s="435"/>
      <c r="BU70" s="435"/>
      <c r="BV70" s="67"/>
      <c r="BW70" s="61"/>
      <c r="BX70" s="61"/>
      <c r="BY70" s="61"/>
      <c r="BZ70" s="26"/>
    </row>
    <row r="71" spans="1:78" ht="15" hidden="1" customHeight="1" x14ac:dyDescent="0.25">
      <c r="A71" s="26"/>
      <c r="B71" s="61"/>
      <c r="C71" s="61"/>
      <c r="D71" s="61"/>
      <c r="E71" s="29"/>
      <c r="F71" s="371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8"/>
      <c r="BN71" s="108"/>
      <c r="BO71" s="108"/>
      <c r="BP71" s="108"/>
      <c r="BQ71" s="108"/>
      <c r="BR71" s="108"/>
      <c r="BS71" s="108"/>
      <c r="BT71" s="360"/>
      <c r="BU71" s="360"/>
      <c r="BV71" s="362"/>
      <c r="BW71" s="61"/>
      <c r="BX71" s="61"/>
      <c r="BY71" s="61"/>
      <c r="BZ71" s="26"/>
    </row>
    <row r="72" spans="1:78" ht="9.75" customHeight="1" thickBot="1" x14ac:dyDescent="0.3">
      <c r="A72" s="26"/>
      <c r="B72" s="61"/>
      <c r="C72" s="61"/>
      <c r="D72" s="61"/>
      <c r="E72" s="29"/>
      <c r="F72" s="353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  <c r="Y72" s="354"/>
      <c r="Z72" s="354"/>
      <c r="AA72" s="354"/>
      <c r="AB72" s="354"/>
      <c r="AC72" s="354"/>
      <c r="AD72" s="354"/>
      <c r="AE72" s="354"/>
      <c r="AF72" s="354"/>
      <c r="AG72" s="354"/>
      <c r="AH72" s="354"/>
      <c r="AI72" s="354"/>
      <c r="AJ72" s="354"/>
      <c r="AK72" s="354"/>
      <c r="AL72" s="354"/>
      <c r="AM72" s="354"/>
      <c r="AN72" s="354"/>
      <c r="AO72" s="354"/>
      <c r="AP72" s="354"/>
      <c r="AQ72" s="354"/>
      <c r="AR72" s="354"/>
      <c r="AS72" s="354"/>
      <c r="AT72" s="354"/>
      <c r="AU72" s="354"/>
      <c r="AV72" s="354"/>
      <c r="AW72" s="354"/>
      <c r="AX72" s="354"/>
      <c r="AY72" s="354"/>
      <c r="AZ72" s="354"/>
      <c r="BA72" s="354"/>
      <c r="BB72" s="354"/>
      <c r="BC72" s="354"/>
      <c r="BD72" s="354"/>
      <c r="BE72" s="354"/>
      <c r="BF72" s="354"/>
      <c r="BG72" s="354"/>
      <c r="BH72" s="354"/>
      <c r="BI72" s="354"/>
      <c r="BJ72" s="354"/>
      <c r="BK72" s="354"/>
      <c r="BL72" s="354"/>
      <c r="BM72" s="354"/>
      <c r="BN72" s="354"/>
      <c r="BO72" s="354"/>
      <c r="BP72" s="354"/>
      <c r="BQ72" s="374"/>
      <c r="BR72" s="374"/>
      <c r="BS72" s="374"/>
      <c r="BT72" s="345"/>
      <c r="BU72" s="345"/>
      <c r="BV72" s="67"/>
      <c r="BW72" s="61"/>
      <c r="BX72" s="61"/>
      <c r="BY72" s="61"/>
      <c r="BZ72" s="26"/>
    </row>
    <row r="73" spans="1:78" ht="3" customHeight="1" x14ac:dyDescent="0.25">
      <c r="A73" s="26"/>
      <c r="B73" s="61"/>
      <c r="C73" s="61"/>
      <c r="D73" s="61"/>
      <c r="E73" s="29"/>
      <c r="F73" s="66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1"/>
      <c r="AB73" s="401"/>
      <c r="AC73" s="84"/>
      <c r="AD73" s="84"/>
      <c r="AE73" s="84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402"/>
      <c r="BC73" s="402"/>
      <c r="BD73" s="402"/>
      <c r="BE73" s="402"/>
      <c r="BF73" s="402"/>
      <c r="BG73" s="402"/>
      <c r="BH73" s="402"/>
      <c r="BI73" s="402"/>
      <c r="BJ73" s="402"/>
      <c r="BK73" s="402"/>
      <c r="BL73" s="402"/>
      <c r="BM73" s="402"/>
      <c r="BN73" s="402"/>
      <c r="BO73" s="402"/>
      <c r="BP73" s="402"/>
      <c r="BQ73" s="402"/>
      <c r="BR73" s="402"/>
      <c r="BS73" s="108"/>
      <c r="BT73" s="403"/>
      <c r="BU73" s="403"/>
      <c r="BV73" s="404"/>
      <c r="BW73" s="61"/>
      <c r="BX73" s="61"/>
      <c r="BY73" s="61"/>
      <c r="BZ73" s="26"/>
    </row>
    <row r="74" spans="1:78" ht="15" customHeight="1" x14ac:dyDescent="0.25">
      <c r="A74" s="26"/>
      <c r="B74" s="61"/>
      <c r="C74" s="61"/>
      <c r="D74" s="61"/>
      <c r="E74" s="29"/>
      <c r="F74" s="66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108"/>
      <c r="BT74" s="108"/>
      <c r="BU74" s="108"/>
      <c r="BV74" s="67"/>
      <c r="BW74" s="61"/>
      <c r="BX74" s="61"/>
      <c r="BY74" s="61"/>
      <c r="BZ74" s="26"/>
    </row>
    <row r="75" spans="1:78" ht="4.9000000000000004" customHeight="1" x14ac:dyDescent="0.25">
      <c r="A75" s="26"/>
      <c r="B75" s="61"/>
      <c r="C75" s="61"/>
      <c r="D75" s="61"/>
      <c r="E75" s="29"/>
      <c r="F75" s="66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108"/>
      <c r="BT75" s="108"/>
      <c r="BU75" s="108"/>
      <c r="BV75" s="67"/>
      <c r="BW75" s="61"/>
      <c r="BX75" s="61"/>
      <c r="BY75" s="61"/>
      <c r="BZ75" s="26"/>
    </row>
    <row r="76" spans="1:78" ht="15" customHeight="1" x14ac:dyDescent="0.25">
      <c r="A76" s="26"/>
      <c r="B76" s="61"/>
      <c r="C76" s="61"/>
      <c r="D76" s="61"/>
      <c r="E76" s="29"/>
      <c r="F76" s="66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108"/>
      <c r="BT76" s="108"/>
      <c r="BU76" s="108"/>
      <c r="BV76" s="67"/>
      <c r="BW76" s="61"/>
      <c r="BX76" s="61"/>
      <c r="BY76" s="61"/>
      <c r="BZ76" s="26"/>
    </row>
    <row r="77" spans="1:78" ht="4.9000000000000004" customHeight="1" x14ac:dyDescent="0.25">
      <c r="A77" s="26"/>
      <c r="B77" s="61"/>
      <c r="C77" s="61"/>
      <c r="D77" s="61"/>
      <c r="E77" s="29"/>
      <c r="F77" s="66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108"/>
      <c r="BT77" s="108"/>
      <c r="BU77" s="108"/>
      <c r="BV77" s="67"/>
      <c r="BW77" s="61"/>
      <c r="BX77" s="61"/>
      <c r="BY77" s="61"/>
      <c r="BZ77" s="26"/>
    </row>
    <row r="78" spans="1:78" ht="15" customHeight="1" x14ac:dyDescent="0.25">
      <c r="A78" s="26"/>
      <c r="B78" s="61"/>
      <c r="C78" s="61"/>
      <c r="D78" s="61"/>
      <c r="E78" s="29"/>
      <c r="F78" s="66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108"/>
      <c r="BT78" s="108"/>
      <c r="BU78" s="108"/>
      <c r="BV78" s="67"/>
      <c r="BW78" s="61"/>
      <c r="BX78" s="61"/>
      <c r="BY78" s="61"/>
      <c r="BZ78" s="26"/>
    </row>
    <row r="79" spans="1:78" ht="4.9000000000000004" customHeight="1" x14ac:dyDescent="0.25">
      <c r="A79" s="26"/>
      <c r="B79" s="61"/>
      <c r="C79" s="61"/>
      <c r="D79" s="61"/>
      <c r="E79" s="29"/>
      <c r="F79" s="66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108"/>
      <c r="BT79" s="108"/>
      <c r="BU79" s="108"/>
      <c r="BV79" s="67"/>
      <c r="BW79" s="61"/>
      <c r="BX79" s="61"/>
      <c r="BY79" s="61"/>
      <c r="BZ79" s="26"/>
    </row>
    <row r="80" spans="1:78" ht="15" customHeight="1" x14ac:dyDescent="0.25">
      <c r="A80" s="26"/>
      <c r="B80" s="61"/>
      <c r="C80" s="61"/>
      <c r="D80" s="61"/>
      <c r="E80" s="29"/>
      <c r="F80" s="66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108"/>
      <c r="BT80" s="108"/>
      <c r="BU80" s="108"/>
      <c r="BV80" s="67"/>
      <c r="BW80" s="61"/>
      <c r="BX80" s="61"/>
      <c r="BY80" s="61"/>
      <c r="BZ80" s="26"/>
    </row>
    <row r="81" spans="1:78" ht="4.9000000000000004" customHeight="1" x14ac:dyDescent="0.25">
      <c r="A81" s="26"/>
      <c r="B81" s="61"/>
      <c r="C81" s="61"/>
      <c r="D81" s="61"/>
      <c r="E81" s="29"/>
      <c r="F81" s="66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108"/>
      <c r="BT81" s="108"/>
      <c r="BU81" s="108"/>
      <c r="BV81" s="67"/>
      <c r="BW81" s="61"/>
      <c r="BX81" s="61"/>
      <c r="BY81" s="61"/>
      <c r="BZ81" s="26"/>
    </row>
    <row r="82" spans="1:78" ht="15" customHeight="1" x14ac:dyDescent="0.25">
      <c r="A82" s="26"/>
      <c r="B82" s="61"/>
      <c r="C82" s="61"/>
      <c r="D82" s="61"/>
      <c r="E82" s="29"/>
      <c r="F82" s="66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108"/>
      <c r="BT82" s="108"/>
      <c r="BU82" s="108"/>
      <c r="BV82" s="67"/>
      <c r="BW82" s="61"/>
      <c r="BX82" s="61"/>
      <c r="BY82" s="61"/>
      <c r="BZ82" s="26"/>
    </row>
    <row r="83" spans="1:78" ht="4.9000000000000004" customHeight="1" x14ac:dyDescent="0.25">
      <c r="A83" s="26"/>
      <c r="B83" s="61"/>
      <c r="C83" s="61"/>
      <c r="D83" s="61"/>
      <c r="E83" s="29"/>
      <c r="F83" s="66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108"/>
      <c r="BT83" s="108"/>
      <c r="BU83" s="108"/>
      <c r="BV83" s="67"/>
      <c r="BW83" s="61"/>
      <c r="BX83" s="61"/>
      <c r="BY83" s="61"/>
      <c r="BZ83" s="26"/>
    </row>
    <row r="84" spans="1:78" ht="15" customHeight="1" x14ac:dyDescent="0.25">
      <c r="A84" s="26"/>
      <c r="B84" s="61"/>
      <c r="C84" s="61"/>
      <c r="D84" s="61"/>
      <c r="E84" s="29"/>
      <c r="F84" s="66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108"/>
      <c r="BT84" s="108"/>
      <c r="BU84" s="108"/>
      <c r="BV84" s="67"/>
      <c r="BW84" s="61"/>
      <c r="BX84" s="61"/>
      <c r="BY84" s="61"/>
      <c r="BZ84" s="26"/>
    </row>
    <row r="85" spans="1:78" ht="4.9000000000000004" customHeight="1" x14ac:dyDescent="0.25">
      <c r="A85" s="26"/>
      <c r="B85" s="61"/>
      <c r="C85" s="61"/>
      <c r="D85" s="61"/>
      <c r="E85" s="29"/>
      <c r="F85" s="66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108"/>
      <c r="BT85" s="108"/>
      <c r="BU85" s="108"/>
      <c r="BV85" s="67"/>
      <c r="BW85" s="61"/>
      <c r="BX85" s="61"/>
      <c r="BY85" s="61"/>
      <c r="BZ85" s="26"/>
    </row>
    <row r="86" spans="1:78" ht="15" customHeight="1" x14ac:dyDescent="0.25">
      <c r="A86" s="26"/>
      <c r="B86" s="61"/>
      <c r="C86" s="61"/>
      <c r="D86" s="61"/>
      <c r="E86" s="29"/>
      <c r="F86" s="66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108"/>
      <c r="BT86" s="108"/>
      <c r="BU86" s="108"/>
      <c r="BV86" s="67"/>
      <c r="BW86" s="61"/>
      <c r="BX86" s="61"/>
      <c r="BY86" s="61"/>
      <c r="BZ86" s="26"/>
    </row>
    <row r="87" spans="1:78" ht="4.5" customHeight="1" x14ac:dyDescent="0.25">
      <c r="A87" s="26"/>
      <c r="B87" s="61"/>
      <c r="C87" s="61"/>
      <c r="D87" s="61"/>
      <c r="E87" s="29"/>
      <c r="F87" s="66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108"/>
      <c r="BT87" s="108"/>
      <c r="BU87" s="108"/>
      <c r="BV87" s="67"/>
      <c r="BW87" s="61"/>
      <c r="BX87" s="61"/>
      <c r="BY87" s="61"/>
      <c r="BZ87" s="26"/>
    </row>
    <row r="88" spans="1:78" ht="15" customHeight="1" x14ac:dyDescent="0.25">
      <c r="A88" s="26"/>
      <c r="B88" s="61"/>
      <c r="C88" s="61"/>
      <c r="D88" s="61"/>
      <c r="E88" s="29"/>
      <c r="F88" s="66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108"/>
      <c r="BT88" s="108"/>
      <c r="BU88" s="108"/>
      <c r="BV88" s="67"/>
      <c r="BW88" s="61"/>
      <c r="BX88" s="61"/>
      <c r="BY88" s="61"/>
      <c r="BZ88" s="26"/>
    </row>
    <row r="89" spans="1:78" ht="5.25" customHeight="1" x14ac:dyDescent="0.25">
      <c r="A89" s="26"/>
      <c r="B89" s="61"/>
      <c r="C89" s="61"/>
      <c r="D89" s="61"/>
      <c r="E89" s="29"/>
      <c r="F89" s="66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108"/>
      <c r="BT89" s="108"/>
      <c r="BU89" s="108"/>
      <c r="BV89" s="67"/>
      <c r="BW89" s="61"/>
      <c r="BX89" s="61"/>
      <c r="BY89" s="61"/>
      <c r="BZ89" s="26"/>
    </row>
    <row r="90" spans="1:78" ht="15" hidden="1" customHeight="1" x14ac:dyDescent="0.25">
      <c r="A90" s="26"/>
      <c r="B90" s="61"/>
      <c r="C90" s="61"/>
      <c r="D90" s="61"/>
      <c r="E90" s="29"/>
      <c r="F90" s="66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108"/>
      <c r="BT90" s="108"/>
      <c r="BU90" s="108"/>
      <c r="BV90" s="67"/>
      <c r="BW90" s="61"/>
      <c r="BX90" s="61"/>
      <c r="BY90" s="61"/>
      <c r="BZ90" s="26"/>
    </row>
    <row r="91" spans="1:78" ht="15" hidden="1" customHeight="1" x14ac:dyDescent="0.25">
      <c r="A91" s="26"/>
      <c r="B91" s="61"/>
      <c r="C91" s="61"/>
      <c r="D91" s="61"/>
      <c r="E91" s="29"/>
      <c r="F91" s="66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108"/>
      <c r="BT91" s="108"/>
      <c r="BU91" s="108"/>
      <c r="BV91" s="67"/>
      <c r="BW91" s="61"/>
      <c r="BX91" s="61"/>
      <c r="BY91" s="61"/>
      <c r="BZ91" s="26"/>
    </row>
    <row r="92" spans="1:78" ht="6" hidden="1" customHeight="1" x14ac:dyDescent="0.25">
      <c r="A92" s="26"/>
      <c r="B92" s="61"/>
      <c r="C92" s="61"/>
      <c r="D92" s="61"/>
      <c r="E92" s="29"/>
      <c r="F92" s="66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108"/>
      <c r="BT92" s="108"/>
      <c r="BU92" s="108"/>
      <c r="BV92" s="67"/>
      <c r="BW92" s="61"/>
      <c r="BX92" s="61"/>
      <c r="BY92" s="61"/>
      <c r="BZ92" s="26"/>
    </row>
    <row r="93" spans="1:78" ht="4.9000000000000004" hidden="1" customHeight="1" x14ac:dyDescent="0.25">
      <c r="A93" s="26"/>
      <c r="B93" s="61"/>
      <c r="C93" s="61"/>
      <c r="D93" s="61"/>
      <c r="E93" s="29"/>
      <c r="F93" s="66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108"/>
      <c r="BT93" s="108"/>
      <c r="BU93" s="108"/>
      <c r="BV93" s="67"/>
      <c r="BW93" s="61"/>
      <c r="BX93" s="61"/>
      <c r="BY93" s="61"/>
      <c r="BZ93" s="26"/>
    </row>
    <row r="94" spans="1:78" ht="15" hidden="1" customHeight="1" x14ac:dyDescent="0.25">
      <c r="A94" s="26"/>
      <c r="B94" s="61"/>
      <c r="C94" s="61"/>
      <c r="D94" s="61"/>
      <c r="E94" s="29"/>
      <c r="F94" s="66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108"/>
      <c r="BT94" s="108"/>
      <c r="BU94" s="108"/>
      <c r="BV94" s="67"/>
      <c r="BW94" s="61"/>
      <c r="BX94" s="61"/>
      <c r="BY94" s="61"/>
      <c r="BZ94" s="26"/>
    </row>
    <row r="95" spans="1:78" ht="4.9000000000000004" hidden="1" customHeight="1" x14ac:dyDescent="0.25">
      <c r="A95" s="26"/>
      <c r="B95" s="61"/>
      <c r="C95" s="61"/>
      <c r="D95" s="61"/>
      <c r="E95" s="29"/>
      <c r="F95" s="66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108"/>
      <c r="BT95" s="108"/>
      <c r="BU95" s="108"/>
      <c r="BV95" s="67"/>
      <c r="BW95" s="61"/>
      <c r="BX95" s="61"/>
      <c r="BY95" s="61"/>
      <c r="BZ95" s="26"/>
    </row>
    <row r="96" spans="1:78" ht="15" hidden="1" customHeight="1" x14ac:dyDescent="0.25">
      <c r="A96" s="26"/>
      <c r="B96" s="61"/>
      <c r="C96" s="61"/>
      <c r="D96" s="61"/>
      <c r="E96" s="29"/>
      <c r="F96" s="66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108"/>
      <c r="BT96" s="108"/>
      <c r="BU96" s="108"/>
      <c r="BV96" s="67"/>
      <c r="BW96" s="61"/>
      <c r="BX96" s="61"/>
      <c r="BY96" s="61"/>
      <c r="BZ96" s="26"/>
    </row>
    <row r="97" spans="1:78" ht="4.9000000000000004" hidden="1" customHeight="1" x14ac:dyDescent="0.25">
      <c r="A97" s="26"/>
      <c r="B97" s="61"/>
      <c r="C97" s="61"/>
      <c r="D97" s="61"/>
      <c r="E97" s="29"/>
      <c r="F97" s="66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108"/>
      <c r="BT97" s="108"/>
      <c r="BU97" s="108"/>
      <c r="BV97" s="67"/>
      <c r="BW97" s="61"/>
      <c r="BX97" s="61"/>
      <c r="BY97" s="61"/>
      <c r="BZ97" s="26"/>
    </row>
    <row r="98" spans="1:78" ht="15" hidden="1" customHeight="1" x14ac:dyDescent="0.25">
      <c r="A98" s="26"/>
      <c r="B98" s="61"/>
      <c r="C98" s="61"/>
      <c r="D98" s="61"/>
      <c r="E98" s="29"/>
      <c r="F98" s="66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108"/>
      <c r="BT98" s="108"/>
      <c r="BU98" s="108"/>
      <c r="BV98" s="67"/>
      <c r="BW98" s="61"/>
      <c r="BX98" s="61"/>
      <c r="BY98" s="61"/>
      <c r="BZ98" s="26"/>
    </row>
    <row r="99" spans="1:78" ht="4.9000000000000004" hidden="1" customHeight="1" x14ac:dyDescent="0.25">
      <c r="A99" s="26"/>
      <c r="B99" s="61"/>
      <c r="C99" s="61"/>
      <c r="D99" s="61"/>
      <c r="E99" s="29"/>
      <c r="F99" s="66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108"/>
      <c r="BT99" s="108"/>
      <c r="BU99" s="108"/>
      <c r="BV99" s="67"/>
      <c r="BW99" s="61"/>
      <c r="BX99" s="61"/>
      <c r="BY99" s="61"/>
      <c r="BZ99" s="26"/>
    </row>
    <row r="100" spans="1:78" ht="7.15" hidden="1" customHeight="1" x14ac:dyDescent="0.25">
      <c r="A100" s="26"/>
      <c r="B100" s="61"/>
      <c r="C100" s="61"/>
      <c r="D100" s="61"/>
      <c r="E100" s="29"/>
      <c r="F100" s="66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108"/>
      <c r="BT100" s="108"/>
      <c r="BU100" s="108"/>
      <c r="BV100" s="67"/>
      <c r="BW100" s="61"/>
      <c r="BX100" s="61"/>
      <c r="BY100" s="61"/>
      <c r="BZ100" s="26"/>
    </row>
    <row r="101" spans="1:78" ht="15" hidden="1" customHeight="1" x14ac:dyDescent="0.25">
      <c r="A101" s="26"/>
      <c r="B101" s="61"/>
      <c r="C101" s="61"/>
      <c r="D101" s="61"/>
      <c r="E101" s="29"/>
      <c r="F101" s="66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8"/>
      <c r="BC101" s="108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108"/>
      <c r="BT101" s="108"/>
      <c r="BU101" s="108"/>
      <c r="BV101" s="67"/>
      <c r="BW101" s="61"/>
      <c r="BX101" s="61"/>
      <c r="BY101" s="61"/>
      <c r="BZ101" s="26"/>
    </row>
    <row r="102" spans="1:78" ht="4.9000000000000004" hidden="1" customHeight="1" x14ac:dyDescent="0.25">
      <c r="A102" s="26"/>
      <c r="B102" s="61"/>
      <c r="C102" s="61"/>
      <c r="D102" s="61"/>
      <c r="E102" s="29"/>
      <c r="F102" s="66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108"/>
      <c r="BT102" s="108"/>
      <c r="BU102" s="108"/>
      <c r="BV102" s="67"/>
      <c r="BW102" s="61"/>
      <c r="BX102" s="61"/>
      <c r="BY102" s="61"/>
      <c r="BZ102" s="26"/>
    </row>
    <row r="103" spans="1:78" ht="15" hidden="1" customHeight="1" x14ac:dyDescent="0.25">
      <c r="A103" s="26"/>
      <c r="B103" s="61"/>
      <c r="C103" s="61"/>
      <c r="D103" s="61"/>
      <c r="E103" s="29"/>
      <c r="F103" s="66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108"/>
      <c r="BT103" s="108"/>
      <c r="BU103" s="108"/>
      <c r="BV103" s="67"/>
      <c r="BW103" s="61"/>
      <c r="BX103" s="61"/>
      <c r="BY103" s="61"/>
      <c r="BZ103" s="26"/>
    </row>
    <row r="104" spans="1:78" ht="4.9000000000000004" hidden="1" customHeight="1" x14ac:dyDescent="0.25">
      <c r="A104" s="26"/>
      <c r="B104" s="61"/>
      <c r="C104" s="61"/>
      <c r="D104" s="61"/>
      <c r="E104" s="29"/>
      <c r="F104" s="66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108"/>
      <c r="BT104" s="108"/>
      <c r="BU104" s="108"/>
      <c r="BV104" s="67"/>
      <c r="BW104" s="61"/>
      <c r="BX104" s="61"/>
      <c r="BY104" s="61"/>
      <c r="BZ104" s="26"/>
    </row>
    <row r="105" spans="1:78" ht="15" hidden="1" customHeight="1" x14ac:dyDescent="0.25">
      <c r="A105" s="26"/>
      <c r="B105" s="61"/>
      <c r="C105" s="61"/>
      <c r="D105" s="61"/>
      <c r="E105" s="29"/>
      <c r="F105" s="66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108"/>
      <c r="BT105" s="108"/>
      <c r="BU105" s="108"/>
      <c r="BV105" s="67"/>
      <c r="BW105" s="61"/>
      <c r="BX105" s="61"/>
      <c r="BY105" s="61"/>
      <c r="BZ105" s="26"/>
    </row>
    <row r="106" spans="1:78" ht="4.9000000000000004" hidden="1" customHeight="1" x14ac:dyDescent="0.25">
      <c r="A106" s="26"/>
      <c r="B106" s="61"/>
      <c r="C106" s="61"/>
      <c r="D106" s="61"/>
      <c r="E106" s="29"/>
      <c r="F106" s="66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108"/>
      <c r="BT106" s="108"/>
      <c r="BU106" s="108"/>
      <c r="BV106" s="67"/>
      <c r="BW106" s="61"/>
      <c r="BX106" s="61"/>
      <c r="BY106" s="61"/>
      <c r="BZ106" s="26"/>
    </row>
    <row r="107" spans="1:78" ht="15" hidden="1" customHeight="1" x14ac:dyDescent="0.25">
      <c r="A107" s="26"/>
      <c r="B107" s="61"/>
      <c r="C107" s="61"/>
      <c r="D107" s="61"/>
      <c r="E107" s="29"/>
      <c r="F107" s="66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108"/>
      <c r="BT107" s="108"/>
      <c r="BU107" s="108"/>
      <c r="BV107" s="67"/>
      <c r="BW107" s="61"/>
      <c r="BX107" s="61"/>
      <c r="BY107" s="61"/>
      <c r="BZ107" s="26"/>
    </row>
    <row r="108" spans="1:78" ht="4.9000000000000004" hidden="1" customHeight="1" x14ac:dyDescent="0.25">
      <c r="A108" s="26"/>
      <c r="B108" s="61"/>
      <c r="C108" s="61"/>
      <c r="D108" s="61"/>
      <c r="E108" s="29"/>
      <c r="F108" s="66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108"/>
      <c r="BT108" s="108"/>
      <c r="BU108" s="108"/>
      <c r="BV108" s="67"/>
      <c r="BW108" s="61"/>
      <c r="BX108" s="61"/>
      <c r="BY108" s="61"/>
      <c r="BZ108" s="26"/>
    </row>
    <row r="109" spans="1:78" ht="16.5" hidden="1" customHeight="1" x14ac:dyDescent="0.25">
      <c r="A109" s="26"/>
      <c r="B109" s="61"/>
      <c r="C109" s="61"/>
      <c r="D109" s="61"/>
      <c r="E109" s="29"/>
      <c r="F109" s="66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108"/>
      <c r="BT109" s="108"/>
      <c r="BU109" s="108"/>
      <c r="BV109" s="67"/>
      <c r="BW109" s="61"/>
      <c r="BX109" s="61"/>
      <c r="BY109" s="61"/>
      <c r="BZ109" s="26"/>
    </row>
    <row r="110" spans="1:78" ht="4.1500000000000004" hidden="1" customHeight="1" x14ac:dyDescent="0.25">
      <c r="A110" s="26"/>
      <c r="B110" s="61"/>
      <c r="C110" s="61"/>
      <c r="D110" s="61"/>
      <c r="E110" s="29"/>
      <c r="F110" s="66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108"/>
      <c r="BT110" s="108"/>
      <c r="BU110" s="108"/>
      <c r="BV110" s="67"/>
      <c r="BW110" s="61"/>
      <c r="BX110" s="61"/>
      <c r="BY110" s="61"/>
      <c r="BZ110" s="26"/>
    </row>
    <row r="111" spans="1:78" ht="4.9000000000000004" hidden="1" customHeight="1" x14ac:dyDescent="0.25">
      <c r="A111" s="26"/>
      <c r="B111" s="61"/>
      <c r="C111" s="61"/>
      <c r="D111" s="61"/>
      <c r="E111" s="29"/>
      <c r="F111" s="66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108"/>
      <c r="BT111" s="108"/>
      <c r="BU111" s="108"/>
      <c r="BV111" s="67"/>
      <c r="BW111" s="61"/>
      <c r="BX111" s="61"/>
      <c r="BY111" s="61"/>
      <c r="BZ111" s="26"/>
    </row>
    <row r="112" spans="1:78" ht="15" hidden="1" customHeight="1" x14ac:dyDescent="0.25">
      <c r="A112" s="26"/>
      <c r="B112" s="61"/>
      <c r="C112" s="61"/>
      <c r="D112" s="61"/>
      <c r="E112" s="29"/>
      <c r="F112" s="66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108"/>
      <c r="BT112" s="108"/>
      <c r="BU112" s="108"/>
      <c r="BV112" s="67"/>
      <c r="BW112" s="61"/>
      <c r="BX112" s="61"/>
      <c r="BY112" s="61"/>
      <c r="BZ112" s="26"/>
    </row>
    <row r="113" spans="1:78" ht="4.5" hidden="1" customHeight="1" x14ac:dyDescent="0.25">
      <c r="A113" s="26"/>
      <c r="B113" s="61"/>
      <c r="C113" s="61"/>
      <c r="D113" s="61"/>
      <c r="E113" s="29"/>
      <c r="F113" s="66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108"/>
      <c r="BT113" s="108"/>
      <c r="BU113" s="108"/>
      <c r="BV113" s="67"/>
      <c r="BW113" s="61"/>
      <c r="BX113" s="61"/>
      <c r="BY113" s="61"/>
      <c r="BZ113" s="26"/>
    </row>
    <row r="114" spans="1:78" ht="3.75" hidden="1" customHeight="1" x14ac:dyDescent="0.25">
      <c r="A114" s="26"/>
      <c r="B114" s="61"/>
      <c r="C114" s="61"/>
      <c r="D114" s="61"/>
      <c r="E114" s="29"/>
      <c r="F114" s="66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108"/>
      <c r="BT114" s="108"/>
      <c r="BU114" s="108"/>
      <c r="BV114" s="67"/>
      <c r="BW114" s="61"/>
      <c r="BX114" s="61"/>
      <c r="BY114" s="61"/>
      <c r="BZ114" s="26"/>
    </row>
    <row r="115" spans="1:78" ht="15" hidden="1" customHeight="1" x14ac:dyDescent="0.25">
      <c r="A115" s="26"/>
      <c r="B115" s="61"/>
      <c r="C115" s="61"/>
      <c r="D115" s="61"/>
      <c r="E115" s="29"/>
      <c r="F115" s="66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108"/>
      <c r="BT115" s="108"/>
      <c r="BU115" s="108"/>
      <c r="BV115" s="67"/>
      <c r="BW115" s="61"/>
      <c r="BX115" s="61"/>
      <c r="BY115" s="61"/>
      <c r="BZ115" s="26"/>
    </row>
    <row r="116" spans="1:78" ht="10.15" hidden="1" customHeight="1" x14ac:dyDescent="0.25">
      <c r="A116" s="26"/>
      <c r="B116" s="61"/>
      <c r="C116" s="61"/>
      <c r="D116" s="61"/>
      <c r="E116" s="29"/>
      <c r="F116" s="66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108"/>
      <c r="BT116" s="108"/>
      <c r="BU116" s="108"/>
      <c r="BV116" s="67"/>
      <c r="BW116" s="61"/>
      <c r="BX116" s="61"/>
      <c r="BY116" s="61"/>
      <c r="BZ116" s="26"/>
    </row>
    <row r="117" spans="1:78" ht="15.6" hidden="1" customHeight="1" x14ac:dyDescent="0.25">
      <c r="A117" s="26"/>
      <c r="B117" s="61"/>
      <c r="C117" s="61"/>
      <c r="D117" s="61"/>
      <c r="E117" s="29"/>
      <c r="F117" s="66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108"/>
      <c r="BT117" s="108"/>
      <c r="BU117" s="108"/>
      <c r="BV117" s="67"/>
      <c r="BW117" s="61"/>
      <c r="BX117" s="61"/>
      <c r="BY117" s="61"/>
      <c r="BZ117" s="26"/>
    </row>
    <row r="118" spans="1:78" ht="4.1500000000000004" hidden="1" customHeight="1" x14ac:dyDescent="0.25">
      <c r="A118" s="26"/>
      <c r="B118" s="61"/>
      <c r="C118" s="61"/>
      <c r="D118" s="61"/>
      <c r="E118" s="29"/>
      <c r="F118" s="66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108"/>
      <c r="BT118" s="108"/>
      <c r="BU118" s="108"/>
      <c r="BV118" s="67"/>
      <c r="BW118" s="61"/>
      <c r="BX118" s="61"/>
      <c r="BY118" s="61"/>
      <c r="BZ118" s="26"/>
    </row>
    <row r="119" spans="1:78" ht="15.6" hidden="1" customHeight="1" x14ac:dyDescent="0.25">
      <c r="A119" s="26"/>
      <c r="B119" s="61"/>
      <c r="C119" s="61"/>
      <c r="D119" s="61"/>
      <c r="E119" s="29"/>
      <c r="F119" s="66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8"/>
      <c r="BB119" s="108"/>
      <c r="BC119" s="108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108"/>
      <c r="BT119" s="108"/>
      <c r="BU119" s="108"/>
      <c r="BV119" s="67"/>
      <c r="BW119" s="61"/>
      <c r="BX119" s="61"/>
      <c r="BY119" s="61"/>
      <c r="BZ119" s="26"/>
    </row>
    <row r="120" spans="1:78" ht="4.1500000000000004" hidden="1" customHeight="1" x14ac:dyDescent="0.25">
      <c r="A120" s="26"/>
      <c r="B120" s="61"/>
      <c r="C120" s="61"/>
      <c r="D120" s="61"/>
      <c r="E120" s="29"/>
      <c r="F120" s="66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8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108"/>
      <c r="BT120" s="108"/>
      <c r="BU120" s="108"/>
      <c r="BV120" s="67"/>
      <c r="BW120" s="61"/>
      <c r="BX120" s="61"/>
      <c r="BY120" s="61"/>
      <c r="BZ120" s="26"/>
    </row>
    <row r="121" spans="1:78" ht="13.15" hidden="1" customHeight="1" x14ac:dyDescent="0.25">
      <c r="A121" s="26"/>
      <c r="B121" s="61"/>
      <c r="C121" s="61"/>
      <c r="D121" s="61"/>
      <c r="E121" s="29"/>
      <c r="F121" s="66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108"/>
      <c r="BC121" s="108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108"/>
      <c r="BT121" s="108"/>
      <c r="BU121" s="108"/>
      <c r="BV121" s="67"/>
      <c r="BW121" s="61"/>
      <c r="BX121" s="61"/>
      <c r="BY121" s="61"/>
      <c r="BZ121" s="26"/>
    </row>
    <row r="122" spans="1:78" ht="4.1500000000000004" hidden="1" customHeight="1" x14ac:dyDescent="0.25">
      <c r="A122" s="26"/>
      <c r="B122" s="61"/>
      <c r="C122" s="61"/>
      <c r="D122" s="61"/>
      <c r="E122" s="29"/>
      <c r="F122" s="66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108"/>
      <c r="BT122" s="108"/>
      <c r="BU122" s="108"/>
      <c r="BV122" s="67"/>
      <c r="BW122" s="61"/>
      <c r="BX122" s="61"/>
      <c r="BY122" s="61"/>
      <c r="BZ122" s="26"/>
    </row>
    <row r="123" spans="1:78" ht="15.6" hidden="1" customHeight="1" x14ac:dyDescent="0.25">
      <c r="A123" s="26"/>
      <c r="B123" s="61"/>
      <c r="C123" s="61"/>
      <c r="D123" s="61"/>
      <c r="E123" s="29"/>
      <c r="F123" s="66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108"/>
      <c r="BT123" s="108"/>
      <c r="BU123" s="108"/>
      <c r="BV123" s="67"/>
      <c r="BW123" s="61"/>
      <c r="BX123" s="61"/>
      <c r="BY123" s="61"/>
      <c r="BZ123" s="26"/>
    </row>
    <row r="124" spans="1:78" ht="4.1500000000000004" hidden="1" customHeight="1" x14ac:dyDescent="0.25">
      <c r="A124" s="26"/>
      <c r="B124" s="61"/>
      <c r="C124" s="61"/>
      <c r="D124" s="61"/>
      <c r="E124" s="29"/>
      <c r="F124" s="66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8"/>
      <c r="BB124" s="108"/>
      <c r="BC124" s="108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108"/>
      <c r="BT124" s="108"/>
      <c r="BU124" s="108"/>
      <c r="BV124" s="67"/>
      <c r="BW124" s="61"/>
      <c r="BX124" s="61"/>
      <c r="BY124" s="61"/>
      <c r="BZ124" s="26"/>
    </row>
    <row r="125" spans="1:78" ht="15.6" hidden="1" customHeight="1" x14ac:dyDescent="0.25">
      <c r="A125" s="26"/>
      <c r="B125" s="61"/>
      <c r="C125" s="61"/>
      <c r="D125" s="61"/>
      <c r="E125" s="29"/>
      <c r="F125" s="66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8"/>
      <c r="BB125" s="108"/>
      <c r="BC125" s="108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108"/>
      <c r="BT125" s="108"/>
      <c r="BU125" s="108"/>
      <c r="BV125" s="67"/>
      <c r="BW125" s="61"/>
      <c r="BX125" s="61"/>
      <c r="BY125" s="61"/>
      <c r="BZ125" s="26"/>
    </row>
    <row r="126" spans="1:78" ht="4.1500000000000004" hidden="1" customHeight="1" x14ac:dyDescent="0.25">
      <c r="A126" s="26"/>
      <c r="B126" s="61"/>
      <c r="C126" s="61"/>
      <c r="D126" s="61"/>
      <c r="E126" s="29"/>
      <c r="F126" s="66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  <c r="BA126" s="108"/>
      <c r="BB126" s="108"/>
      <c r="BC126" s="108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108"/>
      <c r="BT126" s="108"/>
      <c r="BU126" s="108"/>
      <c r="BV126" s="67"/>
      <c r="BW126" s="61"/>
      <c r="BX126" s="61"/>
      <c r="BY126" s="61"/>
      <c r="BZ126" s="26"/>
    </row>
    <row r="127" spans="1:78" ht="15.6" hidden="1" customHeight="1" x14ac:dyDescent="0.25">
      <c r="A127" s="26"/>
      <c r="B127" s="61"/>
      <c r="C127" s="61"/>
      <c r="D127" s="61"/>
      <c r="E127" s="29"/>
      <c r="F127" s="66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  <c r="BA127" s="108"/>
      <c r="BB127" s="108"/>
      <c r="BC127" s="108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108"/>
      <c r="BT127" s="108"/>
      <c r="BU127" s="108"/>
      <c r="BV127" s="67"/>
      <c r="BW127" s="61"/>
      <c r="BX127" s="61"/>
      <c r="BY127" s="61"/>
      <c r="BZ127" s="26"/>
    </row>
    <row r="128" spans="1:78" ht="4.5" hidden="1" customHeight="1" x14ac:dyDescent="0.25">
      <c r="A128" s="26"/>
      <c r="B128" s="61"/>
      <c r="C128" s="61"/>
      <c r="D128" s="61"/>
      <c r="E128" s="29"/>
      <c r="F128" s="66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  <c r="BA128" s="108"/>
      <c r="BB128" s="108"/>
      <c r="BC128" s="108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108"/>
      <c r="BT128" s="108"/>
      <c r="BU128" s="108"/>
      <c r="BV128" s="67"/>
      <c r="BW128" s="61"/>
      <c r="BX128" s="61"/>
      <c r="BY128" s="61"/>
      <c r="BZ128" s="26"/>
    </row>
    <row r="129" spans="1:78" ht="13.15" hidden="1" customHeight="1" x14ac:dyDescent="0.25">
      <c r="A129" s="232"/>
      <c r="B129" s="61"/>
      <c r="C129" s="61"/>
      <c r="D129" s="61"/>
      <c r="E129" s="29"/>
      <c r="F129" s="66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8"/>
      <c r="BB129" s="108"/>
      <c r="BC129" s="108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108"/>
      <c r="BT129" s="108"/>
      <c r="BU129" s="108"/>
      <c r="BV129" s="67"/>
      <c r="BW129" s="61"/>
      <c r="BX129" s="61"/>
      <c r="BY129" s="61"/>
      <c r="BZ129" s="26"/>
    </row>
    <row r="130" spans="1:78" ht="13.15" hidden="1" customHeight="1" x14ac:dyDescent="0.25">
      <c r="A130" s="232"/>
      <c r="B130" s="61"/>
      <c r="C130" s="61"/>
      <c r="D130" s="61"/>
      <c r="E130" s="29"/>
      <c r="F130" s="66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8"/>
      <c r="AY130" s="108"/>
      <c r="AZ130" s="108"/>
      <c r="BA130" s="108"/>
      <c r="BB130" s="108"/>
      <c r="BC130" s="108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108"/>
      <c r="BT130" s="108"/>
      <c r="BU130" s="108"/>
      <c r="BV130" s="67"/>
      <c r="BW130" s="61"/>
      <c r="BX130" s="61"/>
      <c r="BY130" s="61"/>
      <c r="BZ130" s="26"/>
    </row>
    <row r="131" spans="1:78" ht="13.15" hidden="1" customHeight="1" x14ac:dyDescent="0.25">
      <c r="A131" s="232"/>
      <c r="B131" s="232"/>
      <c r="C131" s="232"/>
      <c r="D131" s="232"/>
      <c r="E131" s="316"/>
      <c r="F131" s="66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  <c r="BA131" s="108"/>
      <c r="BB131" s="108"/>
      <c r="BC131" s="108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108"/>
      <c r="BT131" s="108"/>
      <c r="BU131" s="108"/>
      <c r="BV131" s="67"/>
      <c r="BW131" s="232"/>
      <c r="BX131" s="232"/>
      <c r="BY131" s="232"/>
      <c r="BZ131" s="232"/>
    </row>
    <row r="132" spans="1:78" ht="13.15" hidden="1" customHeight="1" x14ac:dyDescent="0.25">
      <c r="A132" s="232"/>
      <c r="B132" s="232"/>
      <c r="C132" s="232"/>
      <c r="D132" s="232"/>
      <c r="E132" s="316"/>
      <c r="F132" s="66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108"/>
      <c r="BC132" s="108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108"/>
      <c r="BT132" s="108"/>
      <c r="BU132" s="108"/>
      <c r="BV132" s="67"/>
      <c r="BW132" s="232"/>
      <c r="BX132" s="232"/>
      <c r="BY132" s="232"/>
      <c r="BZ132" s="232"/>
    </row>
    <row r="133" spans="1:78" ht="13.15" hidden="1" customHeight="1" x14ac:dyDescent="0.25">
      <c r="A133" s="232"/>
      <c r="B133" s="232"/>
      <c r="C133" s="232"/>
      <c r="D133" s="232"/>
      <c r="E133" s="316"/>
      <c r="F133" s="66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8"/>
      <c r="BB133" s="108"/>
      <c r="BC133" s="108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108"/>
      <c r="BT133" s="108"/>
      <c r="BU133" s="108"/>
      <c r="BV133" s="67"/>
      <c r="BW133" s="232"/>
      <c r="BX133" s="232"/>
      <c r="BY133" s="232"/>
      <c r="BZ133" s="232"/>
    </row>
    <row r="134" spans="1:78" ht="13.15" hidden="1" customHeight="1" x14ac:dyDescent="0.25">
      <c r="A134" s="232"/>
      <c r="B134" s="232"/>
      <c r="C134" s="232"/>
      <c r="D134" s="232"/>
      <c r="E134" s="316"/>
      <c r="F134" s="66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108"/>
      <c r="AY134" s="108"/>
      <c r="AZ134" s="108"/>
      <c r="BA134" s="108"/>
      <c r="BB134" s="108"/>
      <c r="BC134" s="108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108"/>
      <c r="BT134" s="108"/>
      <c r="BU134" s="108"/>
      <c r="BV134" s="67"/>
      <c r="BW134" s="232"/>
      <c r="BX134" s="232"/>
      <c r="BY134" s="232"/>
      <c r="BZ134" s="232"/>
    </row>
    <row r="135" spans="1:78" ht="4.1500000000000004" hidden="1" customHeight="1" x14ac:dyDescent="0.25">
      <c r="A135" s="26"/>
      <c r="B135" s="232"/>
      <c r="C135" s="232"/>
      <c r="D135" s="232"/>
      <c r="E135" s="316"/>
      <c r="F135" s="66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/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  <c r="BA135" s="108"/>
      <c r="BB135" s="108"/>
      <c r="BC135" s="108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108"/>
      <c r="BT135" s="108"/>
      <c r="BU135" s="108"/>
      <c r="BV135" s="67"/>
      <c r="BW135" s="232"/>
      <c r="BX135" s="232"/>
      <c r="BY135" s="232"/>
      <c r="BZ135" s="232"/>
    </row>
    <row r="136" spans="1:78" ht="4.5" hidden="1" customHeight="1" x14ac:dyDescent="0.25">
      <c r="A136" s="26"/>
      <c r="B136" s="232"/>
      <c r="C136" s="232"/>
      <c r="D136" s="232"/>
      <c r="E136" s="316"/>
      <c r="F136" s="66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8"/>
      <c r="AP136" s="108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/>
      <c r="BA136" s="108"/>
      <c r="BB136" s="108"/>
      <c r="BC136" s="108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108"/>
      <c r="BT136" s="108"/>
      <c r="BU136" s="108"/>
      <c r="BV136" s="67"/>
      <c r="BW136" s="232"/>
      <c r="BX136" s="232"/>
      <c r="BY136" s="232"/>
      <c r="BZ136" s="232"/>
    </row>
    <row r="137" spans="1:78" ht="16.5" customHeight="1" x14ac:dyDescent="0.25">
      <c r="A137" s="26"/>
      <c r="B137" s="61"/>
      <c r="C137" s="61"/>
      <c r="D137" s="61"/>
      <c r="E137" s="29"/>
      <c r="F137" s="66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8"/>
      <c r="BB137" s="108"/>
      <c r="BC137" s="108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108"/>
      <c r="BT137" s="108"/>
      <c r="BU137" s="108"/>
      <c r="BV137" s="67"/>
      <c r="BW137" s="61"/>
      <c r="BX137" s="61"/>
      <c r="BY137" s="61"/>
      <c r="BZ137" s="26"/>
    </row>
    <row r="138" spans="1:78" ht="4.5" customHeight="1" x14ac:dyDescent="0.25">
      <c r="A138" s="26"/>
      <c r="B138" s="61"/>
      <c r="C138" s="61"/>
      <c r="D138" s="61"/>
      <c r="E138" s="29"/>
      <c r="F138" s="66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108"/>
      <c r="BT138" s="108"/>
      <c r="BU138" s="108"/>
      <c r="BV138" s="67"/>
      <c r="BW138" s="61"/>
      <c r="BX138" s="61"/>
      <c r="BY138" s="61"/>
      <c r="BZ138" s="26"/>
    </row>
    <row r="139" spans="1:78" ht="13.5" customHeight="1" x14ac:dyDescent="0.25">
      <c r="A139" s="26"/>
      <c r="B139" s="61"/>
      <c r="C139" s="61"/>
      <c r="D139" s="61"/>
      <c r="E139" s="29"/>
      <c r="F139" s="66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B139" s="108"/>
      <c r="BC139" s="108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108"/>
      <c r="BT139" s="108"/>
      <c r="BU139" s="108"/>
      <c r="BV139" s="67"/>
      <c r="BW139" s="61"/>
      <c r="BX139" s="61"/>
      <c r="BY139" s="61"/>
      <c r="BZ139" s="26"/>
    </row>
    <row r="140" spans="1:78" ht="3" customHeight="1" x14ac:dyDescent="0.25">
      <c r="A140" s="26"/>
      <c r="B140" s="61"/>
      <c r="C140" s="61"/>
      <c r="D140" s="61"/>
      <c r="E140" s="29"/>
      <c r="F140" s="359"/>
      <c r="G140" s="360"/>
      <c r="H140" s="360"/>
      <c r="I140" s="360"/>
      <c r="J140" s="360"/>
      <c r="K140" s="360"/>
      <c r="L140" s="360"/>
      <c r="M140" s="360"/>
      <c r="N140" s="360"/>
      <c r="O140" s="360"/>
      <c r="P140" s="360"/>
      <c r="Q140" s="360"/>
      <c r="R140" s="360"/>
      <c r="S140" s="360"/>
      <c r="T140" s="360"/>
      <c r="U140" s="360"/>
      <c r="V140" s="360"/>
      <c r="W140" s="360"/>
      <c r="X140" s="360"/>
      <c r="Y140" s="360"/>
      <c r="Z140" s="360"/>
      <c r="AA140" s="360"/>
      <c r="AB140" s="360"/>
      <c r="AC140" s="360"/>
      <c r="AD140" s="360"/>
      <c r="AE140" s="360"/>
      <c r="AF140" s="360"/>
      <c r="AG140" s="360"/>
      <c r="AH140" s="360"/>
      <c r="AI140" s="360"/>
      <c r="AJ140" s="360"/>
      <c r="AK140" s="360"/>
      <c r="AL140" s="360"/>
      <c r="AM140" s="360"/>
      <c r="AN140" s="360"/>
      <c r="AO140" s="360"/>
      <c r="AP140" s="360"/>
      <c r="AQ140" s="360"/>
      <c r="AR140" s="360"/>
      <c r="AS140" s="360"/>
      <c r="AT140" s="360"/>
      <c r="AU140" s="360"/>
      <c r="AV140" s="360"/>
      <c r="AW140" s="360"/>
      <c r="AX140" s="360"/>
      <c r="AY140" s="360"/>
      <c r="AZ140" s="360"/>
      <c r="BA140" s="360"/>
      <c r="BB140" s="360"/>
      <c r="BC140" s="360"/>
      <c r="BD140" s="361"/>
      <c r="BE140" s="361"/>
      <c r="BF140" s="361"/>
      <c r="BG140" s="361"/>
      <c r="BH140" s="361"/>
      <c r="BI140" s="361"/>
      <c r="BJ140" s="361"/>
      <c r="BK140" s="361"/>
      <c r="BL140" s="361"/>
      <c r="BM140" s="361"/>
      <c r="BN140" s="361"/>
      <c r="BO140" s="361"/>
      <c r="BP140" s="361"/>
      <c r="BQ140" s="361"/>
      <c r="BR140" s="361"/>
      <c r="BS140" s="360"/>
      <c r="BT140" s="360"/>
      <c r="BU140" s="360"/>
      <c r="BV140" s="362"/>
      <c r="BW140" s="61"/>
      <c r="BX140" s="61"/>
      <c r="BY140" s="61"/>
      <c r="BZ140" s="26"/>
    </row>
    <row r="141" spans="1:78" ht="10.5" customHeight="1" thickBot="1" x14ac:dyDescent="0.3">
      <c r="A141" s="26"/>
      <c r="B141" s="61"/>
      <c r="C141" s="61"/>
      <c r="D141" s="61"/>
      <c r="E141" s="125"/>
      <c r="F141" s="61"/>
      <c r="G141" s="61"/>
      <c r="H141" s="61"/>
      <c r="I141" s="406" t="str">
        <f>Stammdaten!AE28&amp;"AnlAVEÜR812"</f>
        <v>2025AnlAVEÜR812</v>
      </c>
      <c r="J141" s="406"/>
      <c r="K141" s="406"/>
      <c r="L141" s="406"/>
      <c r="M141" s="406"/>
      <c r="N141" s="406"/>
      <c r="O141" s="406"/>
      <c r="P141" s="406"/>
      <c r="Q141" s="406"/>
      <c r="R141" s="406"/>
      <c r="S141" s="406"/>
      <c r="T141" s="406"/>
      <c r="U141" s="406"/>
      <c r="V141" s="406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408"/>
      <c r="AJ141" s="409"/>
      <c r="AK141" s="409"/>
      <c r="AL141" s="409"/>
      <c r="AM141" s="409"/>
      <c r="AN141" s="409"/>
      <c r="AO141" s="409"/>
      <c r="AP141" s="409"/>
      <c r="AQ141" s="409"/>
      <c r="AR141" s="409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410" t="str">
        <f>Stammdaten!AE28&amp;"AnlAVEÜR812"</f>
        <v>2025AnlAVEÜR812</v>
      </c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410"/>
      <c r="BS141" s="410"/>
      <c r="BT141" s="61"/>
      <c r="BU141" s="61"/>
      <c r="BV141" s="61"/>
      <c r="BW141" s="98"/>
      <c r="BX141" s="61"/>
      <c r="BY141" s="61"/>
      <c r="BZ141" s="26"/>
    </row>
    <row r="142" spans="1:78" ht="4.5" customHeight="1" x14ac:dyDescent="0.25">
      <c r="A142" s="232"/>
      <c r="B142" s="61"/>
      <c r="C142" s="61"/>
      <c r="D142" s="61"/>
      <c r="E142" s="29"/>
      <c r="F142" s="61"/>
      <c r="G142" s="61"/>
      <c r="H142" s="61"/>
      <c r="I142" s="407"/>
      <c r="J142" s="407"/>
      <c r="K142" s="407"/>
      <c r="L142" s="407"/>
      <c r="M142" s="407"/>
      <c r="N142" s="407"/>
      <c r="O142" s="407"/>
      <c r="P142" s="407"/>
      <c r="Q142" s="407"/>
      <c r="R142" s="407"/>
      <c r="S142" s="407"/>
      <c r="T142" s="407"/>
      <c r="U142" s="407"/>
      <c r="V142" s="407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407"/>
      <c r="BF142" s="407"/>
      <c r="BG142" s="407"/>
      <c r="BH142" s="407"/>
      <c r="BI142" s="407"/>
      <c r="BJ142" s="407"/>
      <c r="BK142" s="407"/>
      <c r="BL142" s="407"/>
      <c r="BM142" s="407"/>
      <c r="BN142" s="407"/>
      <c r="BO142" s="407"/>
      <c r="BP142" s="407"/>
      <c r="BQ142" s="407"/>
      <c r="BR142" s="407"/>
      <c r="BS142" s="407"/>
      <c r="BT142" s="61"/>
      <c r="BU142" s="61"/>
      <c r="BV142" s="61"/>
      <c r="BW142" s="61"/>
      <c r="BX142" s="61"/>
      <c r="BY142" s="61"/>
      <c r="BZ142" s="26"/>
    </row>
    <row r="143" spans="1:78" ht="13.15" customHeight="1" x14ac:dyDescent="0.25">
      <c r="A143" s="232"/>
      <c r="B143" s="61"/>
      <c r="C143" s="61"/>
      <c r="D143" s="61"/>
      <c r="E143" s="29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1"/>
      <c r="BV143" s="61"/>
      <c r="BW143" s="61"/>
      <c r="BX143" s="61"/>
      <c r="BY143" s="61"/>
      <c r="BZ143" s="26"/>
    </row>
    <row r="144" spans="1:78" ht="13.15" customHeight="1" x14ac:dyDescent="0.25">
      <c r="A144" s="232"/>
      <c r="B144" s="232"/>
      <c r="C144" s="232"/>
      <c r="D144" s="232"/>
      <c r="E144" s="316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  <c r="AV144" s="232"/>
      <c r="AW144" s="232"/>
      <c r="AX144" s="232"/>
      <c r="AY144" s="232"/>
      <c r="AZ144" s="232"/>
      <c r="BA144" s="232"/>
      <c r="BB144" s="232"/>
      <c r="BC144" s="232"/>
      <c r="BD144" s="232"/>
      <c r="BE144" s="232"/>
      <c r="BF144" s="232"/>
      <c r="BG144" s="232"/>
      <c r="BH144" s="232"/>
      <c r="BI144" s="232"/>
      <c r="BJ144" s="232"/>
      <c r="BK144" s="232"/>
      <c r="BL144" s="232"/>
      <c r="BM144" s="232"/>
      <c r="BN144" s="232"/>
      <c r="BO144" s="232"/>
      <c r="BP144" s="232"/>
      <c r="BQ144" s="232"/>
      <c r="BR144" s="232"/>
      <c r="BS144" s="232"/>
      <c r="BT144" s="232"/>
      <c r="BU144" s="232"/>
      <c r="BV144" s="232"/>
      <c r="BW144" s="232"/>
      <c r="BX144" s="232"/>
      <c r="BY144" s="232"/>
      <c r="BZ144" s="232"/>
    </row>
    <row r="145" spans="1:78" ht="13.15" customHeight="1" x14ac:dyDescent="0.25">
      <c r="A145" s="232"/>
      <c r="B145" s="150" t="s">
        <v>449</v>
      </c>
      <c r="C145" s="232"/>
      <c r="D145" s="232"/>
      <c r="E145" s="316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32"/>
      <c r="AT145" s="232"/>
      <c r="AU145" s="232"/>
      <c r="AV145" s="232"/>
      <c r="AW145" s="232"/>
      <c r="AX145" s="232"/>
      <c r="AY145" s="232"/>
      <c r="AZ145" s="232"/>
      <c r="BA145" s="232"/>
      <c r="BB145" s="232"/>
      <c r="BC145" s="232"/>
      <c r="BD145" s="232"/>
      <c r="BE145" s="232"/>
      <c r="BF145" s="232"/>
      <c r="BG145" s="232"/>
      <c r="BH145" s="232"/>
      <c r="BI145" s="232"/>
      <c r="BJ145" s="232"/>
      <c r="BK145" s="232"/>
      <c r="BL145" s="232"/>
      <c r="BM145" s="232"/>
      <c r="BN145" s="232"/>
      <c r="BO145" s="232"/>
      <c r="BP145" s="232"/>
      <c r="BQ145" s="232"/>
      <c r="BR145" s="232"/>
      <c r="BS145" s="232"/>
      <c r="BT145" s="232"/>
      <c r="BU145" s="232"/>
      <c r="BV145" s="232"/>
      <c r="BW145" s="232"/>
      <c r="BX145" s="232"/>
      <c r="BY145" s="232"/>
      <c r="BZ145" s="232"/>
    </row>
    <row r="146" spans="1:78" ht="0" hidden="1" customHeight="1" x14ac:dyDescent="0.25">
      <c r="B146" s="150" t="s">
        <v>377</v>
      </c>
      <c r="C146" s="232"/>
      <c r="D146" s="232"/>
      <c r="E146" s="316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  <c r="AI146" s="232"/>
      <c r="AJ146" s="232"/>
      <c r="AK146" s="232"/>
      <c r="AL146" s="232"/>
      <c r="AM146" s="232"/>
      <c r="AN146" s="232"/>
      <c r="AO146" s="232"/>
      <c r="AP146" s="232"/>
      <c r="AQ146" s="232"/>
      <c r="AR146" s="232"/>
      <c r="AS146" s="232"/>
      <c r="AT146" s="232"/>
      <c r="AU146" s="232"/>
      <c r="AV146" s="232"/>
      <c r="AW146" s="232"/>
      <c r="AX146" s="232"/>
      <c r="AY146" s="232"/>
      <c r="AZ146" s="232"/>
      <c r="BA146" s="232"/>
      <c r="BB146" s="232"/>
      <c r="BC146" s="232"/>
      <c r="BD146" s="232"/>
      <c r="BE146" s="232"/>
      <c r="BF146" s="232"/>
      <c r="BG146" s="232"/>
      <c r="BH146" s="232"/>
      <c r="BI146" s="232"/>
      <c r="BJ146" s="232"/>
      <c r="BK146" s="232"/>
      <c r="BL146" s="232"/>
      <c r="BM146" s="232"/>
      <c r="BN146" s="232"/>
      <c r="BO146" s="232"/>
      <c r="BP146" s="232"/>
      <c r="BQ146" s="232"/>
      <c r="BR146" s="232"/>
      <c r="BS146" s="232"/>
      <c r="BT146" s="232"/>
      <c r="BU146" s="232"/>
      <c r="BV146" s="232"/>
      <c r="BW146" s="232"/>
      <c r="BX146" s="232"/>
      <c r="BY146" s="232"/>
      <c r="BZ146" s="232"/>
    </row>
    <row r="147" spans="1:78" ht="0" hidden="1" customHeight="1" x14ac:dyDescent="0.25">
      <c r="B147" s="150" t="s">
        <v>378</v>
      </c>
      <c r="C147" s="232"/>
      <c r="D147" s="232"/>
      <c r="E147" s="316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  <c r="AI147" s="232"/>
      <c r="AJ147" s="232"/>
      <c r="AK147" s="232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  <c r="AV147" s="232"/>
      <c r="AW147" s="232"/>
      <c r="AX147" s="232"/>
      <c r="AY147" s="232"/>
      <c r="AZ147" s="232"/>
      <c r="BA147" s="232"/>
      <c r="BB147" s="232"/>
      <c r="BC147" s="232"/>
      <c r="BD147" s="232"/>
      <c r="BE147" s="232"/>
      <c r="BF147" s="232"/>
      <c r="BG147" s="232"/>
      <c r="BH147" s="232"/>
      <c r="BI147" s="232"/>
      <c r="BJ147" s="232"/>
      <c r="BK147" s="232"/>
      <c r="BL147" s="232"/>
      <c r="BM147" s="232"/>
      <c r="BN147" s="232"/>
      <c r="BO147" s="232"/>
      <c r="BP147" s="232"/>
      <c r="BQ147" s="232"/>
      <c r="BR147" s="232"/>
      <c r="BS147" s="232"/>
      <c r="BT147" s="232"/>
      <c r="BU147" s="232"/>
      <c r="BV147" s="232"/>
      <c r="BW147" s="232"/>
      <c r="BX147" s="232"/>
      <c r="BY147" s="232"/>
      <c r="BZ147" s="232"/>
    </row>
  </sheetData>
  <sheetProtection selectLockedCells="1"/>
  <mergeCells count="33">
    <mergeCell ref="BK66:BU66"/>
    <mergeCell ref="BK68:BU68"/>
    <mergeCell ref="BK62:BU62"/>
    <mergeCell ref="BK64:BU64"/>
    <mergeCell ref="BM70:BU70"/>
    <mergeCell ref="I141:V142"/>
    <mergeCell ref="AI141:AR141"/>
    <mergeCell ref="BE141:BS142"/>
    <mergeCell ref="BK34:BU34"/>
    <mergeCell ref="BK40:BU40"/>
    <mergeCell ref="BK42:BU42"/>
    <mergeCell ref="BK44:BU44"/>
    <mergeCell ref="BK46:BU46"/>
    <mergeCell ref="BK48:BU48"/>
    <mergeCell ref="BK50:BU50"/>
    <mergeCell ref="G73:AB73"/>
    <mergeCell ref="BB73:BR73"/>
    <mergeCell ref="BT73:BV73"/>
    <mergeCell ref="BK56:BU56"/>
    <mergeCell ref="BK58:BU58"/>
    <mergeCell ref="BK60:BU60"/>
    <mergeCell ref="E1:Q1"/>
    <mergeCell ref="BK5:BV6"/>
    <mergeCell ref="BK32:BU32"/>
    <mergeCell ref="BK11:BU11"/>
    <mergeCell ref="BK13:BU13"/>
    <mergeCell ref="BK15:BU15"/>
    <mergeCell ref="BK17:BU17"/>
    <mergeCell ref="BK19:BU19"/>
    <mergeCell ref="BK24:BU24"/>
    <mergeCell ref="BK26:BU26"/>
    <mergeCell ref="BK28:BU28"/>
    <mergeCell ref="BK30:BU30"/>
  </mergeCells>
  <printOptions horizontalCentered="1"/>
  <pageMargins left="0.39370078740157483" right="0.39370078740157483" top="0.39370078740157483" bottom="0" header="0" footer="0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0" r:id="rId4" name="btnAuswahl">
              <controlPr defaultSize="0" print="0" autoFill="0" autoPict="0" macro="[0]!mkr_AB_Einnahmen">
                <anchor moveWithCells="1">
                  <from>
                    <xdr:col>4</xdr:col>
                    <xdr:colOff>95250</xdr:colOff>
                    <xdr:row>0</xdr:row>
                    <xdr:rowOff>19050</xdr:rowOff>
                  </from>
                  <to>
                    <xdr:col>14</xdr:col>
                    <xdr:colOff>9525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5" name="Button 3">
              <controlPr defaultSize="0" print="0" autoFill="0" autoPict="0" macro="[0]!mkr_AB_Ausgaben">
                <anchor moveWithCells="1">
                  <from>
                    <xdr:col>14</xdr:col>
                    <xdr:colOff>28575</xdr:colOff>
                    <xdr:row>0</xdr:row>
                    <xdr:rowOff>19050</xdr:rowOff>
                  </from>
                  <to>
                    <xdr:col>24</xdr:col>
                    <xdr:colOff>66675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6" name="Button 4">
              <controlPr defaultSize="0" print="0" autoFill="0" autoPict="0" macro="[0]!mkr_AB_Anlageverzeichnis">
                <anchor moveWithCells="1">
                  <from>
                    <xdr:col>24</xdr:col>
                    <xdr:colOff>95250</xdr:colOff>
                    <xdr:row>0</xdr:row>
                    <xdr:rowOff>19050</xdr:rowOff>
                  </from>
                  <to>
                    <xdr:col>36</xdr:col>
                    <xdr:colOff>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9" r:id="rId7" name="btnDrucken">
              <controlPr defaultSize="0" print="0" autoFill="0" autoPict="0" macro="[0]!mkr_Drucken">
                <anchor moveWithCells="1">
                  <from>
                    <xdr:col>1</xdr:col>
                    <xdr:colOff>0</xdr:colOff>
                    <xdr:row>0</xdr:row>
                    <xdr:rowOff>19050</xdr:rowOff>
                  </from>
                  <to>
                    <xdr:col>4</xdr:col>
                    <xdr:colOff>57150</xdr:colOff>
                    <xdr:row>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F7F3-D931-4529-A3F8-3AAA61E2BA63}">
  <sheetPr codeName="Tabelle18">
    <tabColor rgb="FFFFFF00"/>
    <pageSetUpPr fitToPage="1"/>
  </sheetPr>
  <dimension ref="A1:CA159"/>
  <sheetViews>
    <sheetView showGridLines="0" showRowColHeaders="0" zoomScale="120" zoomScaleNormal="120" workbookViewId="0">
      <pane ySplit="1" topLeftCell="A2" activePane="bottomLeft" state="frozenSplit"/>
      <selection activeCell="CC43" sqref="CC43"/>
      <selection pane="bottomLeft" activeCell="A2" sqref="A2"/>
    </sheetView>
  </sheetViews>
  <sheetFormatPr baseColWidth="10" defaultColWidth="11.42578125" defaultRowHeight="0" customHeight="1" zeroHeight="1" x14ac:dyDescent="0.25"/>
  <cols>
    <col min="1" max="1" width="0.85546875" style="27" customWidth="1"/>
    <col min="2" max="2" width="2.42578125" style="27" customWidth="1"/>
    <col min="3" max="4" width="2.7109375" style="27" customWidth="1"/>
    <col min="5" max="5" width="2.42578125" style="380" customWidth="1"/>
    <col min="6" max="6" width="0.85546875" style="27" customWidth="1"/>
    <col min="7" max="7" width="1.85546875" style="27" customWidth="1"/>
    <col min="8" max="8" width="1.5703125" style="27" customWidth="1"/>
    <col min="9" max="9" width="1" style="27" customWidth="1"/>
    <col min="10" max="10" width="0.42578125" style="27" customWidth="1"/>
    <col min="11" max="11" width="2.140625" style="27" customWidth="1"/>
    <col min="12" max="12" width="2" style="27" customWidth="1"/>
    <col min="13" max="13" width="0.7109375" style="27" customWidth="1"/>
    <col min="14" max="14" width="1.28515625" style="27" customWidth="1"/>
    <col min="15" max="15" width="1" style="27" customWidth="1"/>
    <col min="16" max="16" width="1.7109375" style="27" customWidth="1"/>
    <col min="17" max="17" width="1.28515625" style="27" customWidth="1"/>
    <col min="18" max="18" width="1.7109375" style="27" customWidth="1"/>
    <col min="19" max="19" width="0.7109375" style="27" customWidth="1"/>
    <col min="20" max="20" width="1.42578125" style="27" customWidth="1"/>
    <col min="21" max="21" width="1.140625" style="27" customWidth="1"/>
    <col min="22" max="22" width="2" style="27" customWidth="1"/>
    <col min="23" max="23" width="1" style="27" customWidth="1"/>
    <col min="24" max="24" width="1.140625" style="27" customWidth="1"/>
    <col min="25" max="25" width="1.42578125" style="27" customWidth="1"/>
    <col min="26" max="26" width="0.7109375" style="27" customWidth="1"/>
    <col min="27" max="27" width="1.7109375" style="27" customWidth="1"/>
    <col min="28" max="28" width="1.85546875" style="27" customWidth="1"/>
    <col min="29" max="29" width="0.7109375" style="27" customWidth="1"/>
    <col min="30" max="30" width="1.5703125" style="27" customWidth="1"/>
    <col min="31" max="31" width="0.85546875" style="27" customWidth="1"/>
    <col min="32" max="32" width="1.85546875" style="27" customWidth="1"/>
    <col min="33" max="33" width="1" style="27" customWidth="1"/>
    <col min="34" max="34" width="2" style="27" customWidth="1"/>
    <col min="35" max="35" width="0.7109375" style="27" customWidth="1"/>
    <col min="36" max="36" width="1.85546875" style="27" customWidth="1"/>
    <col min="37" max="37" width="0.7109375" style="27" customWidth="1"/>
    <col min="38" max="38" width="1.5703125" style="27" customWidth="1"/>
    <col min="39" max="39" width="0.7109375" style="27" customWidth="1"/>
    <col min="40" max="40" width="2" style="27" customWidth="1"/>
    <col min="41" max="41" width="1" style="27" customWidth="1"/>
    <col min="42" max="42" width="1.85546875" style="27" customWidth="1"/>
    <col min="43" max="43" width="0.7109375" style="27" customWidth="1"/>
    <col min="44" max="44" width="1.85546875" style="27" customWidth="1"/>
    <col min="45" max="45" width="0.7109375" style="27" customWidth="1"/>
    <col min="46" max="46" width="1.85546875" style="27" customWidth="1"/>
    <col min="47" max="47" width="0.7109375" style="27" customWidth="1"/>
    <col min="48" max="48" width="1.85546875" style="27" customWidth="1"/>
    <col min="49" max="49" width="1.140625" style="27" customWidth="1"/>
    <col min="50" max="50" width="1.42578125" style="27" customWidth="1"/>
    <col min="51" max="51" width="0.7109375" style="27" customWidth="1"/>
    <col min="52" max="52" width="1.5703125" style="27" customWidth="1"/>
    <col min="53" max="53" width="0.5703125" style="27" customWidth="1"/>
    <col min="54" max="54" width="2.28515625" style="27" customWidth="1"/>
    <col min="55" max="55" width="0.7109375" style="27" customWidth="1"/>
    <col min="56" max="56" width="1.5703125" style="27" customWidth="1"/>
    <col min="57" max="57" width="0.7109375" style="27" customWidth="1"/>
    <col min="58" max="58" width="2.140625" style="27" customWidth="1"/>
    <col min="59" max="59" width="0.5703125" style="27" customWidth="1"/>
    <col min="60" max="60" width="4.28515625" style="27" bestFit="1" customWidth="1"/>
    <col min="61" max="61" width="1.140625" style="27" customWidth="1"/>
    <col min="62" max="62" width="3.5703125" style="27" bestFit="1" customWidth="1"/>
    <col min="63" max="63" width="2" style="27" customWidth="1"/>
    <col min="64" max="64" width="0.5703125" style="27" customWidth="1"/>
    <col min="65" max="65" width="1" style="27" customWidth="1"/>
    <col min="66" max="66" width="1.5703125" style="27" customWidth="1"/>
    <col min="67" max="67" width="0.7109375" style="27" customWidth="1"/>
    <col min="68" max="68" width="0.85546875" style="27" customWidth="1"/>
    <col min="69" max="69" width="1.7109375" style="27" customWidth="1"/>
    <col min="70" max="70" width="2.140625" style="27" customWidth="1"/>
    <col min="71" max="71" width="0.7109375" style="27" customWidth="1"/>
    <col min="72" max="72" width="2" style="27" customWidth="1"/>
    <col min="73" max="73" width="0.7109375" style="27" customWidth="1"/>
    <col min="74" max="74" width="1.7109375" style="27" customWidth="1"/>
    <col min="75" max="77" width="2.42578125" style="27" customWidth="1"/>
    <col min="78" max="78" width="0.85546875" style="27" customWidth="1"/>
    <col min="79" max="79" width="3.7109375" style="27" customWidth="1"/>
  </cols>
  <sheetData>
    <row r="1" spans="1:78" ht="18" customHeight="1" x14ac:dyDescent="0.25">
      <c r="A1" s="26"/>
      <c r="B1" s="26"/>
      <c r="C1" s="26"/>
      <c r="D1" s="26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32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 ht="4.5" customHeight="1" x14ac:dyDescent="0.25">
      <c r="A2" s="26"/>
      <c r="B2" s="26"/>
      <c r="C2" s="26"/>
      <c r="D2" s="26"/>
      <c r="E2" s="375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8" ht="10.5" customHeight="1" x14ac:dyDescent="0.25">
      <c r="A3" s="26"/>
      <c r="B3" s="233"/>
      <c r="C3" s="233"/>
      <c r="D3" s="233"/>
      <c r="E3" s="376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26"/>
    </row>
    <row r="4" spans="1:78" ht="10.5" customHeight="1" thickBot="1" x14ac:dyDescent="0.3">
      <c r="A4" s="26"/>
      <c r="B4" s="233"/>
      <c r="C4" s="233"/>
      <c r="D4" s="233"/>
      <c r="E4" s="376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26"/>
    </row>
    <row r="5" spans="1:78" ht="7.5" customHeight="1" x14ac:dyDescent="0.25">
      <c r="A5" s="26"/>
      <c r="B5" s="61"/>
      <c r="C5" s="61"/>
      <c r="D5" s="61"/>
      <c r="E5" s="377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K5" s="413"/>
      <c r="BL5" s="413"/>
      <c r="BM5" s="413"/>
      <c r="BN5" s="413"/>
      <c r="BO5" s="413"/>
      <c r="BP5" s="413"/>
      <c r="BQ5" s="413"/>
      <c r="BR5" s="413"/>
      <c r="BS5" s="413"/>
      <c r="BT5" s="413"/>
      <c r="BU5" s="413"/>
      <c r="BV5" s="413"/>
      <c r="BW5" s="62"/>
      <c r="BX5" s="61"/>
      <c r="BY5" s="61"/>
      <c r="BZ5" s="26"/>
    </row>
    <row r="6" spans="1:78" ht="5.25" customHeight="1" x14ac:dyDescent="0.25">
      <c r="A6" s="26"/>
      <c r="B6" s="61"/>
      <c r="C6" s="61"/>
      <c r="D6" s="61"/>
      <c r="E6" s="376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P6" s="365"/>
      <c r="AQ6" s="365"/>
      <c r="AR6" s="365"/>
      <c r="AS6" s="365"/>
      <c r="AT6" s="365"/>
      <c r="AU6" s="365"/>
      <c r="AV6" s="365"/>
      <c r="AW6" s="365"/>
      <c r="AX6" s="365"/>
      <c r="AY6" s="365"/>
      <c r="AZ6" s="365"/>
      <c r="BA6" s="365"/>
      <c r="BB6" s="365"/>
      <c r="BC6" s="365"/>
      <c r="BD6" s="365"/>
      <c r="BE6" s="365"/>
      <c r="BF6" s="365"/>
      <c r="BG6" s="365"/>
      <c r="BH6" s="365"/>
      <c r="BI6" s="365"/>
      <c r="BJ6" s="365"/>
      <c r="BK6" s="433"/>
      <c r="BL6" s="433"/>
      <c r="BM6" s="433"/>
      <c r="BN6" s="433"/>
      <c r="BO6" s="433"/>
      <c r="BP6" s="433"/>
      <c r="BQ6" s="433"/>
      <c r="BR6" s="433"/>
      <c r="BS6" s="433"/>
      <c r="BT6" s="433"/>
      <c r="BU6" s="433"/>
      <c r="BV6" s="433"/>
      <c r="BW6" s="61"/>
      <c r="BX6" s="61"/>
      <c r="BY6" s="61"/>
      <c r="BZ6" s="26"/>
    </row>
    <row r="7" spans="1:78" s="27" customFormat="1" ht="4.9000000000000004" customHeight="1" x14ac:dyDescent="0.2">
      <c r="A7" s="26"/>
      <c r="B7" s="61"/>
      <c r="C7" s="61"/>
      <c r="D7" s="61"/>
      <c r="E7" s="376"/>
      <c r="F7" s="335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6"/>
      <c r="AL7" s="336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336"/>
      <c r="AY7" s="336"/>
      <c r="AZ7" s="336"/>
      <c r="BA7" s="336"/>
      <c r="BB7" s="336"/>
      <c r="BC7" s="336"/>
      <c r="BD7" s="336"/>
      <c r="BE7" s="336"/>
      <c r="BF7" s="336"/>
      <c r="BG7" s="336"/>
      <c r="BH7" s="336"/>
      <c r="BI7" s="336"/>
      <c r="BJ7" s="336"/>
      <c r="BK7" s="336"/>
      <c r="BL7" s="336"/>
      <c r="BM7" s="336"/>
      <c r="BN7" s="336"/>
      <c r="BO7" s="336"/>
      <c r="BP7" s="336"/>
      <c r="BQ7" s="108"/>
      <c r="BR7" s="108"/>
      <c r="BS7" s="108"/>
      <c r="BT7" s="108"/>
      <c r="BU7" s="108"/>
      <c r="BV7" s="67"/>
      <c r="BW7" s="61"/>
      <c r="BX7" s="61"/>
      <c r="BY7" s="61"/>
      <c r="BZ7" s="26"/>
    </row>
    <row r="8" spans="1:78" ht="15" customHeight="1" x14ac:dyDescent="0.25">
      <c r="A8" s="26"/>
      <c r="B8" s="61"/>
      <c r="C8" s="61"/>
      <c r="D8" s="61"/>
      <c r="E8" s="376"/>
      <c r="F8" s="71"/>
      <c r="G8" s="358" t="s">
        <v>435</v>
      </c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67"/>
      <c r="BW8" s="61"/>
      <c r="BX8" s="61"/>
      <c r="BY8" s="61"/>
      <c r="BZ8" s="26"/>
    </row>
    <row r="9" spans="1:78" ht="4.9000000000000004" customHeight="1" x14ac:dyDescent="0.25">
      <c r="A9" s="26"/>
      <c r="B9" s="61"/>
      <c r="C9" s="61"/>
      <c r="D9" s="61"/>
      <c r="E9" s="376"/>
      <c r="F9" s="71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2"/>
      <c r="BW9" s="61"/>
      <c r="BX9" s="61"/>
      <c r="BY9" s="61"/>
      <c r="BZ9" s="26"/>
    </row>
    <row r="10" spans="1:78" ht="15" customHeight="1" x14ac:dyDescent="0.25">
      <c r="A10" s="26"/>
      <c r="B10" s="61"/>
      <c r="C10" s="61"/>
      <c r="D10" s="61"/>
      <c r="E10" s="376" t="s">
        <v>429</v>
      </c>
      <c r="F10" s="73"/>
      <c r="G10" s="74" t="s">
        <v>418</v>
      </c>
      <c r="H10" s="75"/>
      <c r="I10" s="75"/>
      <c r="J10" s="108"/>
      <c r="K10" s="108"/>
      <c r="L10" s="108"/>
      <c r="M10" s="108"/>
      <c r="N10" s="108"/>
      <c r="O10" s="108"/>
      <c r="P10" s="108"/>
      <c r="Q10" s="108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111">
        <v>410</v>
      </c>
      <c r="BK10" s="411"/>
      <c r="BL10" s="411"/>
      <c r="BM10" s="411"/>
      <c r="BN10" s="411"/>
      <c r="BO10" s="411"/>
      <c r="BP10" s="411"/>
      <c r="BQ10" s="411"/>
      <c r="BR10" s="411"/>
      <c r="BS10" s="411"/>
      <c r="BT10" s="411"/>
      <c r="BU10" s="411"/>
      <c r="BV10" s="67"/>
      <c r="BW10" s="61"/>
      <c r="BX10" s="61"/>
      <c r="BY10" s="61"/>
      <c r="BZ10" s="26"/>
    </row>
    <row r="11" spans="1:78" ht="4.9000000000000004" customHeight="1" x14ac:dyDescent="0.25">
      <c r="A11" s="26"/>
      <c r="B11" s="61"/>
      <c r="C11" s="61"/>
      <c r="D11" s="61"/>
      <c r="E11" s="376"/>
      <c r="F11" s="66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9"/>
      <c r="BW11" s="61"/>
      <c r="BX11" s="61"/>
      <c r="BY11" s="61"/>
      <c r="BZ11" s="26"/>
    </row>
    <row r="12" spans="1:78" ht="15" customHeight="1" x14ac:dyDescent="0.25">
      <c r="A12" s="26"/>
      <c r="B12" s="61"/>
      <c r="C12" s="61"/>
      <c r="D12" s="61"/>
      <c r="E12" s="376">
        <f>+E10+1</f>
        <v>49</v>
      </c>
      <c r="F12" s="73"/>
      <c r="G12" s="74" t="s">
        <v>419</v>
      </c>
      <c r="H12" s="75"/>
      <c r="I12" s="75"/>
      <c r="J12" s="108"/>
      <c r="K12" s="108"/>
      <c r="L12" s="108"/>
      <c r="M12" s="108"/>
      <c r="N12" s="108"/>
      <c r="O12" s="108"/>
      <c r="P12" s="108"/>
      <c r="Q12" s="108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111">
        <v>411</v>
      </c>
      <c r="BK12" s="411"/>
      <c r="BL12" s="411"/>
      <c r="BM12" s="411"/>
      <c r="BN12" s="411"/>
      <c r="BO12" s="411"/>
      <c r="BP12" s="411"/>
      <c r="BQ12" s="411"/>
      <c r="BR12" s="411"/>
      <c r="BS12" s="411"/>
      <c r="BT12" s="411"/>
      <c r="BU12" s="411"/>
      <c r="BV12" s="79"/>
      <c r="BW12" s="61"/>
      <c r="BX12" s="61"/>
      <c r="BY12" s="61"/>
      <c r="BZ12" s="26"/>
    </row>
    <row r="13" spans="1:78" ht="4.9000000000000004" customHeight="1" x14ac:dyDescent="0.25">
      <c r="A13" s="26"/>
      <c r="B13" s="61"/>
      <c r="C13" s="61"/>
      <c r="D13" s="61"/>
      <c r="E13" s="376"/>
      <c r="F13" s="66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9"/>
      <c r="BW13" s="61"/>
      <c r="BX13" s="61"/>
      <c r="BY13" s="61"/>
      <c r="BZ13" s="26"/>
    </row>
    <row r="14" spans="1:78" ht="15" customHeight="1" x14ac:dyDescent="0.25">
      <c r="A14" s="26"/>
      <c r="B14" s="61"/>
      <c r="C14" s="61"/>
      <c r="D14" s="61"/>
      <c r="E14" s="376">
        <f>+E12+1</f>
        <v>50</v>
      </c>
      <c r="F14" s="73"/>
      <c r="G14" s="74" t="s">
        <v>420</v>
      </c>
      <c r="H14" s="75"/>
      <c r="I14" s="75"/>
      <c r="J14" s="108"/>
      <c r="K14" s="108"/>
      <c r="L14" s="108"/>
      <c r="M14" s="108"/>
      <c r="N14" s="108"/>
      <c r="O14" s="108"/>
      <c r="P14" s="108"/>
      <c r="Q14" s="108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111">
        <v>412</v>
      </c>
      <c r="BI14" s="70"/>
      <c r="BJ14" s="110" t="s">
        <v>258</v>
      </c>
      <c r="BK14" s="411"/>
      <c r="BL14" s="411"/>
      <c r="BM14" s="411"/>
      <c r="BN14" s="411"/>
      <c r="BO14" s="411"/>
      <c r="BP14" s="411"/>
      <c r="BQ14" s="411"/>
      <c r="BR14" s="411"/>
      <c r="BS14" s="411"/>
      <c r="BT14" s="411"/>
      <c r="BU14" s="411"/>
      <c r="BV14" s="67"/>
      <c r="BW14" s="61"/>
      <c r="BX14" s="61"/>
      <c r="BY14" s="61"/>
      <c r="BZ14" s="26"/>
    </row>
    <row r="15" spans="1:78" ht="4.9000000000000004" customHeight="1" x14ac:dyDescent="0.25">
      <c r="A15" s="26"/>
      <c r="B15" s="61"/>
      <c r="C15" s="61"/>
      <c r="D15" s="61"/>
      <c r="E15" s="376"/>
      <c r="F15" s="66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11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67"/>
      <c r="BW15" s="61"/>
      <c r="BX15" s="61"/>
      <c r="BY15" s="61"/>
      <c r="BZ15" s="26"/>
    </row>
    <row r="16" spans="1:78" ht="15" customHeight="1" x14ac:dyDescent="0.25">
      <c r="A16" s="26"/>
      <c r="B16" s="61"/>
      <c r="C16" s="61"/>
      <c r="D16" s="61"/>
      <c r="E16" s="376">
        <f>+E14+1</f>
        <v>51</v>
      </c>
      <c r="F16" s="73"/>
      <c r="G16" s="74" t="s">
        <v>434</v>
      </c>
      <c r="H16" s="75"/>
      <c r="I16" s="75"/>
      <c r="J16" s="108"/>
      <c r="K16" s="108"/>
      <c r="L16" s="108"/>
      <c r="M16" s="108"/>
      <c r="N16" s="108"/>
      <c r="O16" s="108"/>
      <c r="P16" s="108"/>
      <c r="Q16" s="108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111">
        <v>413</v>
      </c>
      <c r="BI16" s="70"/>
      <c r="BJ16" s="110" t="s">
        <v>256</v>
      </c>
      <c r="BK16" s="411"/>
      <c r="BL16" s="411"/>
      <c r="BM16" s="411"/>
      <c r="BN16" s="411"/>
      <c r="BO16" s="411"/>
      <c r="BP16" s="411"/>
      <c r="BQ16" s="411"/>
      <c r="BR16" s="411"/>
      <c r="BS16" s="411"/>
      <c r="BT16" s="411"/>
      <c r="BU16" s="411"/>
      <c r="BV16" s="67"/>
      <c r="BW16" s="61"/>
      <c r="BX16" s="61"/>
      <c r="BY16" s="61"/>
      <c r="BZ16" s="26"/>
    </row>
    <row r="17" spans="1:78" ht="4.9000000000000004" customHeight="1" x14ac:dyDescent="0.25">
      <c r="A17" s="26"/>
      <c r="B17" s="61"/>
      <c r="C17" s="61"/>
      <c r="D17" s="61"/>
      <c r="E17" s="376"/>
      <c r="F17" s="66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11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67"/>
      <c r="BW17" s="61"/>
      <c r="BX17" s="61"/>
      <c r="BY17" s="61"/>
      <c r="BZ17" s="26"/>
    </row>
    <row r="18" spans="1:78" ht="15" customHeight="1" x14ac:dyDescent="0.25">
      <c r="A18" s="26"/>
      <c r="B18" s="61"/>
      <c r="C18" s="61"/>
      <c r="D18" s="61"/>
      <c r="E18" s="376">
        <f>+E16+1</f>
        <v>52</v>
      </c>
      <c r="F18" s="73"/>
      <c r="G18" s="74" t="s">
        <v>422</v>
      </c>
      <c r="H18" s="75"/>
      <c r="I18" s="75"/>
      <c r="J18" s="108"/>
      <c r="K18" s="108"/>
      <c r="L18" s="108"/>
      <c r="M18" s="108"/>
      <c r="N18" s="108"/>
      <c r="O18" s="108"/>
      <c r="P18" s="108"/>
      <c r="Q18" s="108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111">
        <v>414</v>
      </c>
      <c r="BI18" s="70"/>
      <c r="BJ18" s="110" t="s">
        <v>256</v>
      </c>
      <c r="BK18" s="411"/>
      <c r="BL18" s="411"/>
      <c r="BM18" s="411"/>
      <c r="BN18" s="411"/>
      <c r="BO18" s="411"/>
      <c r="BP18" s="411"/>
      <c r="BQ18" s="411"/>
      <c r="BR18" s="411"/>
      <c r="BS18" s="411"/>
      <c r="BT18" s="411"/>
      <c r="BU18" s="411"/>
      <c r="BV18" s="67"/>
      <c r="BW18" s="61"/>
      <c r="BX18" s="61"/>
      <c r="BY18" s="61"/>
      <c r="BZ18" s="26"/>
    </row>
    <row r="19" spans="1:78" ht="4.9000000000000004" customHeight="1" x14ac:dyDescent="0.25">
      <c r="A19" s="26"/>
      <c r="B19" s="61"/>
      <c r="C19" s="61"/>
      <c r="D19" s="61"/>
      <c r="E19" s="376"/>
      <c r="F19" s="66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11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67"/>
      <c r="BW19" s="61"/>
      <c r="BX19" s="61"/>
      <c r="BY19" s="61"/>
      <c r="BZ19" s="26"/>
    </row>
    <row r="20" spans="1:78" ht="15" customHeight="1" x14ac:dyDescent="0.25">
      <c r="A20" s="26"/>
      <c r="B20" s="61"/>
      <c r="C20" s="61"/>
      <c r="D20" s="61"/>
      <c r="E20" s="376">
        <f>+E18+1</f>
        <v>53</v>
      </c>
      <c r="F20" s="73"/>
      <c r="G20" s="74" t="s">
        <v>492</v>
      </c>
      <c r="H20" s="75"/>
      <c r="I20" s="75"/>
      <c r="J20" s="108"/>
      <c r="K20" s="108"/>
      <c r="L20" s="108"/>
      <c r="M20" s="108"/>
      <c r="N20" s="108"/>
      <c r="O20" s="108"/>
      <c r="P20" s="108"/>
      <c r="Q20" s="108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111">
        <v>415</v>
      </c>
      <c r="BI20" s="70"/>
      <c r="BJ20" s="110" t="s">
        <v>256</v>
      </c>
      <c r="BK20" s="411"/>
      <c r="BL20" s="411"/>
      <c r="BM20" s="411"/>
      <c r="BN20" s="411"/>
      <c r="BO20" s="411"/>
      <c r="BP20" s="411"/>
      <c r="BQ20" s="411"/>
      <c r="BR20" s="411"/>
      <c r="BS20" s="411"/>
      <c r="BT20" s="411"/>
      <c r="BU20" s="411"/>
      <c r="BV20" s="67"/>
      <c r="BW20" s="61"/>
      <c r="BX20" s="61"/>
      <c r="BY20" s="61"/>
      <c r="BZ20" s="26"/>
    </row>
    <row r="21" spans="1:78" ht="4.5" customHeight="1" x14ac:dyDescent="0.25">
      <c r="A21" s="26"/>
      <c r="B21" s="61"/>
      <c r="C21" s="61"/>
      <c r="D21" s="61"/>
      <c r="E21" s="376"/>
      <c r="F21" s="66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11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67"/>
      <c r="BW21" s="61"/>
      <c r="BX21" s="61"/>
      <c r="BY21" s="61"/>
      <c r="BZ21" s="26"/>
    </row>
    <row r="22" spans="1:78" ht="15" customHeight="1" x14ac:dyDescent="0.25">
      <c r="A22" s="26"/>
      <c r="B22" s="61"/>
      <c r="C22" s="61"/>
      <c r="D22" s="61"/>
      <c r="E22" s="376">
        <f>+E20+1</f>
        <v>54</v>
      </c>
      <c r="F22" s="73"/>
      <c r="G22" s="74" t="s">
        <v>421</v>
      </c>
      <c r="H22" s="75"/>
      <c r="I22" s="75"/>
      <c r="J22" s="108"/>
      <c r="K22" s="108"/>
      <c r="L22" s="108"/>
      <c r="M22" s="108"/>
      <c r="N22" s="108"/>
      <c r="O22" s="108"/>
      <c r="P22" s="108"/>
      <c r="Q22" s="108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111">
        <v>416</v>
      </c>
      <c r="BI22" s="70"/>
      <c r="BJ22" s="110" t="s">
        <v>392</v>
      </c>
      <c r="BK22" s="405">
        <f>+SUM(BK12,BK14,-BK16,-BK18,-BK20)</f>
        <v>0</v>
      </c>
      <c r="BL22" s="405"/>
      <c r="BM22" s="405"/>
      <c r="BN22" s="405"/>
      <c r="BO22" s="405"/>
      <c r="BP22" s="405"/>
      <c r="BQ22" s="405"/>
      <c r="BR22" s="405"/>
      <c r="BS22" s="405"/>
      <c r="BT22" s="405"/>
      <c r="BU22" s="405"/>
      <c r="BV22" s="67"/>
      <c r="BW22" s="61"/>
      <c r="BX22" s="61"/>
      <c r="BY22" s="61"/>
      <c r="BZ22" s="26"/>
    </row>
    <row r="23" spans="1:78" s="27" customFormat="1" ht="4.5" customHeight="1" x14ac:dyDescent="0.2">
      <c r="A23" s="26"/>
      <c r="B23" s="61"/>
      <c r="C23" s="61"/>
      <c r="D23" s="61"/>
      <c r="E23" s="376"/>
      <c r="F23" s="66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67"/>
      <c r="BW23" s="61"/>
      <c r="BX23" s="61"/>
      <c r="BY23" s="61"/>
      <c r="BZ23" s="26"/>
    </row>
    <row r="24" spans="1:78" s="27" customFormat="1" ht="4.9000000000000004" customHeight="1" x14ac:dyDescent="0.2">
      <c r="A24" s="26"/>
      <c r="B24" s="61"/>
      <c r="C24" s="61"/>
      <c r="D24" s="61"/>
      <c r="E24" s="376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80"/>
      <c r="BW24" s="61"/>
      <c r="BX24" s="61"/>
      <c r="BY24" s="61"/>
      <c r="BZ24" s="26"/>
    </row>
    <row r="25" spans="1:78" s="27" customFormat="1" ht="9.75" customHeight="1" x14ac:dyDescent="0.2">
      <c r="A25" s="26"/>
      <c r="B25" s="61"/>
      <c r="C25" s="61"/>
      <c r="D25" s="61"/>
      <c r="E25" s="376"/>
      <c r="F25" s="71"/>
      <c r="G25" s="358" t="s">
        <v>308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67"/>
      <c r="BW25" s="61"/>
      <c r="BX25" s="61"/>
      <c r="BY25" s="61"/>
      <c r="BZ25" s="26"/>
    </row>
    <row r="26" spans="1:78" s="27" customFormat="1" ht="3" customHeight="1" x14ac:dyDescent="0.2">
      <c r="A26" s="26"/>
      <c r="B26" s="61"/>
      <c r="C26" s="61"/>
      <c r="D26" s="61"/>
      <c r="E26" s="376"/>
      <c r="F26" s="71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2"/>
      <c r="BW26" s="61"/>
      <c r="BX26" s="61"/>
      <c r="BY26" s="61"/>
      <c r="BZ26" s="26"/>
    </row>
    <row r="27" spans="1:78" s="27" customFormat="1" ht="15" customHeight="1" x14ac:dyDescent="0.2">
      <c r="A27" s="26"/>
      <c r="B27" s="61"/>
      <c r="C27" s="61"/>
      <c r="D27" s="61"/>
      <c r="E27" s="376">
        <f>+E22+1</f>
        <v>55</v>
      </c>
      <c r="F27" s="73"/>
      <c r="G27" s="74" t="s">
        <v>418</v>
      </c>
      <c r="H27" s="75"/>
      <c r="I27" s="75"/>
      <c r="J27" s="108"/>
      <c r="K27" s="108"/>
      <c r="L27" s="108"/>
      <c r="M27" s="108"/>
      <c r="N27" s="108"/>
      <c r="O27" s="108"/>
      <c r="P27" s="108"/>
      <c r="Q27" s="108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111">
        <v>420</v>
      </c>
      <c r="BK27" s="411">
        <v>900</v>
      </c>
      <c r="BL27" s="411"/>
      <c r="BM27" s="411"/>
      <c r="BN27" s="411"/>
      <c r="BO27" s="411"/>
      <c r="BP27" s="411"/>
      <c r="BQ27" s="411"/>
      <c r="BR27" s="411"/>
      <c r="BS27" s="411"/>
      <c r="BT27" s="411"/>
      <c r="BU27" s="411"/>
      <c r="BV27" s="67"/>
      <c r="BW27" s="61"/>
      <c r="BX27" s="61"/>
      <c r="BY27" s="61"/>
      <c r="BZ27" s="26"/>
    </row>
    <row r="28" spans="1:78" s="27" customFormat="1" ht="4.9000000000000004" customHeight="1" x14ac:dyDescent="0.2">
      <c r="A28" s="26"/>
      <c r="B28" s="61"/>
      <c r="C28" s="61"/>
      <c r="D28" s="61"/>
      <c r="E28" s="376"/>
      <c r="F28" s="66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9"/>
      <c r="BW28" s="61"/>
      <c r="BX28" s="61"/>
      <c r="BY28" s="61"/>
      <c r="BZ28" s="26"/>
    </row>
    <row r="29" spans="1:78" s="27" customFormat="1" ht="15" customHeight="1" x14ac:dyDescent="0.2">
      <c r="A29" s="26"/>
      <c r="B29" s="61"/>
      <c r="C29" s="61"/>
      <c r="D29" s="61"/>
      <c r="E29" s="376">
        <f>+E27+1</f>
        <v>56</v>
      </c>
      <c r="F29" s="73"/>
      <c r="G29" s="74" t="s">
        <v>419</v>
      </c>
      <c r="H29" s="75"/>
      <c r="I29" s="75"/>
      <c r="J29" s="108"/>
      <c r="K29" s="108"/>
      <c r="L29" s="108"/>
      <c r="M29" s="108"/>
      <c r="N29" s="108"/>
      <c r="O29" s="108"/>
      <c r="P29" s="108"/>
      <c r="Q29" s="108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111">
        <v>421</v>
      </c>
      <c r="BK29" s="411">
        <v>600</v>
      </c>
      <c r="BL29" s="411"/>
      <c r="BM29" s="411"/>
      <c r="BN29" s="411"/>
      <c r="BO29" s="411"/>
      <c r="BP29" s="411"/>
      <c r="BQ29" s="411"/>
      <c r="BR29" s="411"/>
      <c r="BS29" s="411"/>
      <c r="BT29" s="411"/>
      <c r="BU29" s="411"/>
      <c r="BV29" s="79"/>
      <c r="BW29" s="61"/>
      <c r="BX29" s="61"/>
      <c r="BY29" s="61"/>
      <c r="BZ29" s="26"/>
    </row>
    <row r="30" spans="1:78" s="27" customFormat="1" ht="4.9000000000000004" customHeight="1" x14ac:dyDescent="0.2">
      <c r="A30" s="26"/>
      <c r="B30" s="61"/>
      <c r="C30" s="61"/>
      <c r="D30" s="61"/>
      <c r="E30" s="376"/>
      <c r="F30" s="66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9"/>
      <c r="BW30" s="61"/>
      <c r="BX30" s="61"/>
      <c r="BY30" s="61"/>
      <c r="BZ30" s="26"/>
    </row>
    <row r="31" spans="1:78" s="27" customFormat="1" ht="15" customHeight="1" x14ac:dyDescent="0.2">
      <c r="A31" s="26"/>
      <c r="B31" s="61"/>
      <c r="C31" s="61"/>
      <c r="D31" s="61"/>
      <c r="E31" s="376">
        <f>+E29+1</f>
        <v>57</v>
      </c>
      <c r="F31" s="73"/>
      <c r="G31" s="74" t="s">
        <v>420</v>
      </c>
      <c r="H31" s="75"/>
      <c r="I31" s="75"/>
      <c r="J31" s="108"/>
      <c r="K31" s="108"/>
      <c r="L31" s="108"/>
      <c r="M31" s="108"/>
      <c r="N31" s="108"/>
      <c r="O31" s="108"/>
      <c r="P31" s="108"/>
      <c r="Q31" s="108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111">
        <v>422</v>
      </c>
      <c r="BI31" s="70"/>
      <c r="BJ31" s="110" t="s">
        <v>258</v>
      </c>
      <c r="BK31" s="411"/>
      <c r="BL31" s="411"/>
      <c r="BM31" s="411"/>
      <c r="BN31" s="411"/>
      <c r="BO31" s="411"/>
      <c r="BP31" s="411"/>
      <c r="BQ31" s="411"/>
      <c r="BR31" s="411"/>
      <c r="BS31" s="411"/>
      <c r="BT31" s="411"/>
      <c r="BU31" s="411"/>
      <c r="BV31" s="67"/>
      <c r="BW31" s="61"/>
      <c r="BX31" s="61"/>
      <c r="BY31" s="61"/>
      <c r="BZ31" s="26"/>
    </row>
    <row r="32" spans="1:78" s="27" customFormat="1" ht="4.9000000000000004" customHeight="1" x14ac:dyDescent="0.2">
      <c r="A32" s="26"/>
      <c r="B32" s="61"/>
      <c r="C32" s="61"/>
      <c r="D32" s="61"/>
      <c r="E32" s="376"/>
      <c r="F32" s="66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11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67"/>
      <c r="BW32" s="61"/>
      <c r="BX32" s="61"/>
      <c r="BY32" s="61"/>
      <c r="BZ32" s="26"/>
    </row>
    <row r="33" spans="1:78" s="27" customFormat="1" ht="15" customHeight="1" x14ac:dyDescent="0.2">
      <c r="A33" s="26"/>
      <c r="B33" s="61"/>
      <c r="C33" s="61"/>
      <c r="D33" s="61"/>
      <c r="E33" s="376">
        <f>+E31+1</f>
        <v>58</v>
      </c>
      <c r="F33" s="73"/>
      <c r="G33" s="74" t="s">
        <v>434</v>
      </c>
      <c r="H33" s="75"/>
      <c r="I33" s="75"/>
      <c r="J33" s="108"/>
      <c r="K33" s="108"/>
      <c r="L33" s="108"/>
      <c r="M33" s="108"/>
      <c r="N33" s="108"/>
      <c r="O33" s="108"/>
      <c r="P33" s="108"/>
      <c r="Q33" s="108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111">
        <v>423</v>
      </c>
      <c r="BI33" s="70"/>
      <c r="BJ33" s="110" t="s">
        <v>256</v>
      </c>
      <c r="BK33" s="411"/>
      <c r="BL33" s="411"/>
      <c r="BM33" s="411"/>
      <c r="BN33" s="411"/>
      <c r="BO33" s="411"/>
      <c r="BP33" s="411"/>
      <c r="BQ33" s="411"/>
      <c r="BR33" s="411"/>
      <c r="BS33" s="411"/>
      <c r="BT33" s="411"/>
      <c r="BU33" s="411"/>
      <c r="BV33" s="67"/>
      <c r="BW33" s="61"/>
      <c r="BX33" s="61"/>
      <c r="BY33" s="61"/>
      <c r="BZ33" s="26"/>
    </row>
    <row r="34" spans="1:78" s="27" customFormat="1" ht="4.9000000000000004" customHeight="1" x14ac:dyDescent="0.2">
      <c r="A34" s="26"/>
      <c r="B34" s="61"/>
      <c r="C34" s="61"/>
      <c r="D34" s="61"/>
      <c r="E34" s="376"/>
      <c r="F34" s="66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11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67"/>
      <c r="BW34" s="61"/>
      <c r="BX34" s="61"/>
      <c r="BY34" s="61"/>
      <c r="BZ34" s="26"/>
    </row>
    <row r="35" spans="1:78" s="27" customFormat="1" ht="15" customHeight="1" x14ac:dyDescent="0.2">
      <c r="A35" s="26"/>
      <c r="B35" s="61"/>
      <c r="C35" s="61"/>
      <c r="D35" s="61"/>
      <c r="E35" s="376">
        <f>+E33+1</f>
        <v>59</v>
      </c>
      <c r="F35" s="73"/>
      <c r="G35" s="74" t="s">
        <v>422</v>
      </c>
      <c r="H35" s="75"/>
      <c r="I35" s="75"/>
      <c r="J35" s="108"/>
      <c r="K35" s="108"/>
      <c r="L35" s="108"/>
      <c r="M35" s="108"/>
      <c r="N35" s="108"/>
      <c r="O35" s="108"/>
      <c r="P35" s="108"/>
      <c r="Q35" s="108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111">
        <v>424</v>
      </c>
      <c r="BI35" s="70"/>
      <c r="BJ35" s="110" t="s">
        <v>256</v>
      </c>
      <c r="BK35" s="411">
        <v>300</v>
      </c>
      <c r="BL35" s="411"/>
      <c r="BM35" s="411"/>
      <c r="BN35" s="411"/>
      <c r="BO35" s="411"/>
      <c r="BP35" s="411"/>
      <c r="BQ35" s="411"/>
      <c r="BR35" s="411"/>
      <c r="BS35" s="411"/>
      <c r="BT35" s="411"/>
      <c r="BU35" s="411"/>
      <c r="BV35" s="67"/>
      <c r="BW35" s="61"/>
      <c r="BX35" s="61"/>
      <c r="BY35" s="61"/>
      <c r="BZ35" s="26"/>
    </row>
    <row r="36" spans="1:78" s="27" customFormat="1" ht="4.9000000000000004" customHeight="1" x14ac:dyDescent="0.2">
      <c r="A36" s="26"/>
      <c r="B36" s="61"/>
      <c r="C36" s="61"/>
      <c r="D36" s="61"/>
      <c r="E36" s="376"/>
      <c r="F36" s="66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11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67"/>
      <c r="BW36" s="61"/>
      <c r="BX36" s="61"/>
      <c r="BY36" s="61"/>
      <c r="BZ36" s="26"/>
    </row>
    <row r="37" spans="1:78" s="27" customFormat="1" ht="15" customHeight="1" x14ac:dyDescent="0.2">
      <c r="A37" s="26"/>
      <c r="B37" s="61"/>
      <c r="C37" s="61"/>
      <c r="D37" s="61"/>
      <c r="E37" s="376">
        <f>+E35+1</f>
        <v>60</v>
      </c>
      <c r="F37" s="73"/>
      <c r="G37" s="74" t="s">
        <v>492</v>
      </c>
      <c r="H37" s="75"/>
      <c r="I37" s="75"/>
      <c r="J37" s="108"/>
      <c r="K37" s="108"/>
      <c r="L37" s="108"/>
      <c r="M37" s="108"/>
      <c r="N37" s="108"/>
      <c r="O37" s="108"/>
      <c r="P37" s="108"/>
      <c r="Q37" s="108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111">
        <v>425</v>
      </c>
      <c r="BI37" s="70"/>
      <c r="BJ37" s="110" t="s">
        <v>256</v>
      </c>
      <c r="BK37" s="411"/>
      <c r="BL37" s="411"/>
      <c r="BM37" s="411"/>
      <c r="BN37" s="411"/>
      <c r="BO37" s="411"/>
      <c r="BP37" s="411"/>
      <c r="BQ37" s="411"/>
      <c r="BR37" s="411"/>
      <c r="BS37" s="411"/>
      <c r="BT37" s="411"/>
      <c r="BU37" s="411"/>
      <c r="BV37" s="67"/>
      <c r="BW37" s="61"/>
      <c r="BX37" s="61"/>
      <c r="BY37" s="61"/>
      <c r="BZ37" s="26"/>
    </row>
    <row r="38" spans="1:78" s="27" customFormat="1" ht="4.9000000000000004" customHeight="1" x14ac:dyDescent="0.2">
      <c r="A38" s="26"/>
      <c r="B38" s="61"/>
      <c r="C38" s="61"/>
      <c r="D38" s="61"/>
      <c r="E38" s="376"/>
      <c r="F38" s="66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11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67"/>
      <c r="BW38" s="61"/>
      <c r="BX38" s="61"/>
      <c r="BY38" s="61"/>
      <c r="BZ38" s="26"/>
    </row>
    <row r="39" spans="1:78" s="27" customFormat="1" ht="15" customHeight="1" x14ac:dyDescent="0.2">
      <c r="A39" s="26"/>
      <c r="B39" s="61"/>
      <c r="C39" s="61"/>
      <c r="D39" s="61"/>
      <c r="E39" s="376">
        <f>+E37+1</f>
        <v>61</v>
      </c>
      <c r="F39" s="73"/>
      <c r="G39" s="74" t="s">
        <v>421</v>
      </c>
      <c r="H39" s="75"/>
      <c r="I39" s="75"/>
      <c r="J39" s="108"/>
      <c r="K39" s="108"/>
      <c r="L39" s="108"/>
      <c r="M39" s="108"/>
      <c r="N39" s="108"/>
      <c r="O39" s="108"/>
      <c r="P39" s="108"/>
      <c r="Q39" s="108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111">
        <v>426</v>
      </c>
      <c r="BI39" s="70"/>
      <c r="BJ39" s="110" t="s">
        <v>392</v>
      </c>
      <c r="BK39" s="405">
        <f>+SUM(BK29,BK31,-BK33,-BK35,-BK219)</f>
        <v>300</v>
      </c>
      <c r="BL39" s="405"/>
      <c r="BM39" s="405"/>
      <c r="BN39" s="405"/>
      <c r="BO39" s="405"/>
      <c r="BP39" s="405"/>
      <c r="BQ39" s="405"/>
      <c r="BR39" s="405"/>
      <c r="BS39" s="405"/>
      <c r="BT39" s="405"/>
      <c r="BU39" s="405"/>
      <c r="BV39" s="67"/>
      <c r="BW39" s="61"/>
      <c r="BX39" s="61"/>
      <c r="BY39" s="61"/>
      <c r="BZ39" s="26"/>
    </row>
    <row r="40" spans="1:78" s="27" customFormat="1" ht="4.5" customHeight="1" x14ac:dyDescent="0.2">
      <c r="A40" s="26"/>
      <c r="B40" s="61"/>
      <c r="C40" s="61"/>
      <c r="D40" s="61"/>
      <c r="E40" s="376"/>
      <c r="F40" s="66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67"/>
      <c r="BW40" s="61"/>
      <c r="BX40" s="61"/>
      <c r="BY40" s="61"/>
      <c r="BZ40" s="26"/>
    </row>
    <row r="41" spans="1:78" s="27" customFormat="1" ht="4.9000000000000004" customHeight="1" x14ac:dyDescent="0.2">
      <c r="A41" s="26"/>
      <c r="B41" s="61"/>
      <c r="C41" s="61"/>
      <c r="D41" s="61"/>
      <c r="E41" s="376"/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80"/>
      <c r="BW41" s="61"/>
      <c r="BX41" s="61"/>
      <c r="BY41" s="61"/>
      <c r="BZ41" s="26"/>
    </row>
    <row r="42" spans="1:78" s="27" customFormat="1" ht="9.75" customHeight="1" x14ac:dyDescent="0.2">
      <c r="A42" s="26"/>
      <c r="B42" s="61"/>
      <c r="C42" s="61"/>
      <c r="D42" s="61"/>
      <c r="E42" s="376"/>
      <c r="F42" s="71"/>
      <c r="G42" s="358" t="s">
        <v>309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67"/>
      <c r="BW42" s="61"/>
      <c r="BX42" s="61"/>
      <c r="BY42" s="61"/>
      <c r="BZ42" s="26"/>
    </row>
    <row r="43" spans="1:78" s="27" customFormat="1" ht="7.5" customHeight="1" x14ac:dyDescent="0.2">
      <c r="A43" s="26"/>
      <c r="B43" s="61"/>
      <c r="C43" s="61"/>
      <c r="D43" s="61"/>
      <c r="E43" s="376"/>
      <c r="F43" s="71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2"/>
      <c r="BW43" s="61"/>
      <c r="BX43" s="61"/>
      <c r="BY43" s="61"/>
      <c r="BZ43" s="26"/>
    </row>
    <row r="44" spans="1:78" s="27" customFormat="1" ht="21" customHeight="1" x14ac:dyDescent="0.2">
      <c r="A44" s="26"/>
      <c r="B44" s="61"/>
      <c r="C44" s="61"/>
      <c r="D44" s="61"/>
      <c r="E44" s="376">
        <f>+E39+1</f>
        <v>62</v>
      </c>
      <c r="F44" s="73"/>
      <c r="G44" s="436" t="s">
        <v>509</v>
      </c>
      <c r="H44" s="436"/>
      <c r="I44" s="436"/>
      <c r="J44" s="436"/>
      <c r="K44" s="436"/>
      <c r="L44" s="436"/>
      <c r="M44" s="436"/>
      <c r="N44" s="436"/>
      <c r="O44" s="436"/>
      <c r="P44" s="436"/>
      <c r="Q44" s="436"/>
      <c r="R44" s="436"/>
      <c r="S44" s="436"/>
      <c r="T44" s="436"/>
      <c r="U44" s="436"/>
      <c r="V44" s="436"/>
      <c r="W44" s="436"/>
      <c r="X44" s="436"/>
      <c r="Y44" s="436"/>
      <c r="Z44" s="436"/>
      <c r="AA44" s="436"/>
      <c r="AB44" s="436"/>
      <c r="AC44" s="436"/>
      <c r="AD44" s="436"/>
      <c r="AE44" s="436"/>
      <c r="AF44" s="436"/>
      <c r="AG44" s="436"/>
      <c r="AH44" s="436"/>
      <c r="AI44" s="436"/>
      <c r="AJ44" s="436"/>
      <c r="AK44" s="436"/>
      <c r="AL44" s="436"/>
      <c r="AM44" s="436"/>
      <c r="AN44" s="436"/>
      <c r="AO44" s="436"/>
      <c r="AP44" s="436"/>
      <c r="AQ44" s="436"/>
      <c r="AR44" s="436"/>
      <c r="AS44" s="436"/>
      <c r="AT44" s="436"/>
      <c r="AU44" s="436"/>
      <c r="AV44" s="436"/>
      <c r="AW44" s="436"/>
      <c r="AX44" s="436"/>
      <c r="AY44" s="436"/>
      <c r="AZ44" s="436"/>
      <c r="BA44" s="436"/>
      <c r="BB44" s="436"/>
      <c r="BC44" s="436"/>
      <c r="BD44" s="436"/>
      <c r="BE44" s="436"/>
      <c r="BF44" s="436"/>
      <c r="BG44" s="70"/>
      <c r="BH44" s="70"/>
      <c r="BI44" s="70"/>
      <c r="BJ44" s="111">
        <v>480</v>
      </c>
      <c r="BK44" s="405">
        <f>+SUM('Anlageverzeichnis Seite 2'!BK62,'Anlageverzeichnis Seite 2'!BK82,'Anlageverzeichnis Seite 3'!BK33)</f>
        <v>0</v>
      </c>
      <c r="BL44" s="405"/>
      <c r="BM44" s="405"/>
      <c r="BN44" s="405"/>
      <c r="BO44" s="405"/>
      <c r="BP44" s="405"/>
      <c r="BQ44" s="405"/>
      <c r="BR44" s="405"/>
      <c r="BS44" s="405"/>
      <c r="BT44" s="405"/>
      <c r="BU44" s="405"/>
      <c r="BV44" s="67"/>
      <c r="BW44" s="61"/>
      <c r="BX44" s="61"/>
      <c r="BY44" s="61"/>
      <c r="BZ44" s="26"/>
    </row>
    <row r="45" spans="1:78" s="27" customFormat="1" ht="6" customHeight="1" x14ac:dyDescent="0.2">
      <c r="A45" s="26"/>
      <c r="B45" s="61"/>
      <c r="C45" s="61"/>
      <c r="D45" s="61"/>
      <c r="E45" s="376"/>
      <c r="F45" s="66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9"/>
      <c r="BW45" s="61"/>
      <c r="BX45" s="61"/>
      <c r="BY45" s="61"/>
      <c r="BZ45" s="26"/>
    </row>
    <row r="46" spans="1:78" s="27" customFormat="1" ht="21" customHeight="1" x14ac:dyDescent="0.2">
      <c r="A46" s="26"/>
      <c r="B46" s="61"/>
      <c r="C46" s="61"/>
      <c r="D46" s="61"/>
      <c r="E46" s="376">
        <f>+E44+1</f>
        <v>63</v>
      </c>
      <c r="F46" s="73"/>
      <c r="G46" s="436" t="s">
        <v>510</v>
      </c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6"/>
      <c r="AL46" s="436"/>
      <c r="AM46" s="436"/>
      <c r="AN46" s="436"/>
      <c r="AO46" s="436"/>
      <c r="AP46" s="436"/>
      <c r="AQ46" s="436"/>
      <c r="AR46" s="436"/>
      <c r="AS46" s="436"/>
      <c r="AT46" s="436"/>
      <c r="AU46" s="436"/>
      <c r="AV46" s="436"/>
      <c r="AW46" s="436"/>
      <c r="AX46" s="436"/>
      <c r="AY46" s="436"/>
      <c r="AZ46" s="436"/>
      <c r="BA46" s="436"/>
      <c r="BB46" s="436"/>
      <c r="BC46" s="436"/>
      <c r="BD46" s="70"/>
      <c r="BE46" s="70"/>
      <c r="BF46" s="70"/>
      <c r="BG46" s="70"/>
      <c r="BH46" s="70"/>
      <c r="BI46" s="70"/>
      <c r="BJ46" s="111">
        <v>490</v>
      </c>
      <c r="BK46" s="405">
        <f>+SUM('Anlageverzeichnis Seite 2'!BK64,BK18,BK35)</f>
        <v>300</v>
      </c>
      <c r="BL46" s="405"/>
      <c r="BM46" s="405"/>
      <c r="BN46" s="405"/>
      <c r="BO46" s="405"/>
      <c r="BP46" s="405"/>
      <c r="BQ46" s="405"/>
      <c r="BR46" s="405"/>
      <c r="BS46" s="405"/>
      <c r="BT46" s="405"/>
      <c r="BU46" s="405"/>
      <c r="BV46" s="79"/>
      <c r="BW46" s="61"/>
      <c r="BX46" s="61"/>
      <c r="BY46" s="61"/>
      <c r="BZ46" s="26"/>
    </row>
    <row r="47" spans="1:78" ht="3.75" customHeight="1" x14ac:dyDescent="0.25">
      <c r="A47" s="26"/>
      <c r="B47" s="61"/>
      <c r="C47" s="61"/>
      <c r="D47" s="61"/>
      <c r="E47" s="376"/>
      <c r="F47" s="68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83"/>
      <c r="BW47" s="61"/>
      <c r="BX47" s="61"/>
      <c r="BY47" s="61"/>
      <c r="BZ47" s="26"/>
    </row>
    <row r="48" spans="1:78" ht="12.95" customHeight="1" x14ac:dyDescent="0.25">
      <c r="A48" s="26"/>
      <c r="B48" s="61"/>
      <c r="C48" s="61"/>
      <c r="D48" s="61"/>
      <c r="E48" s="376"/>
      <c r="F48" s="364" t="s">
        <v>511</v>
      </c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2"/>
      <c r="AD48" s="357"/>
      <c r="AE48" s="357"/>
      <c r="AF48" s="357"/>
      <c r="AG48" s="357"/>
      <c r="AH48" s="357"/>
      <c r="AI48" s="357"/>
      <c r="AJ48" s="357"/>
      <c r="AK48" s="334"/>
      <c r="AL48" s="334"/>
      <c r="AM48" s="334"/>
      <c r="AN48" s="334"/>
      <c r="AO48" s="334"/>
      <c r="AP48" s="334"/>
      <c r="AQ48" s="334"/>
      <c r="AR48" s="334"/>
      <c r="AS48" s="334"/>
      <c r="AT48" s="334"/>
      <c r="AU48" s="334"/>
      <c r="AV48" s="334"/>
      <c r="AW48" s="334"/>
      <c r="AX48" s="334"/>
      <c r="AY48" s="334"/>
      <c r="AZ48" s="334"/>
      <c r="BA48" s="334"/>
      <c r="BB48" s="334"/>
      <c r="BC48" s="334"/>
      <c r="BD48" s="334"/>
      <c r="BE48" s="334"/>
      <c r="BF48" s="334"/>
      <c r="BG48" s="334"/>
      <c r="BH48" s="334"/>
      <c r="BI48" s="334"/>
      <c r="BJ48" s="334"/>
      <c r="BK48" s="334"/>
      <c r="BL48" s="334"/>
      <c r="BM48" s="334"/>
      <c r="BN48" s="334"/>
      <c r="BO48" s="334"/>
      <c r="BP48" s="334"/>
      <c r="BQ48" s="108"/>
      <c r="BR48" s="108"/>
      <c r="BS48" s="108"/>
      <c r="BT48" s="345"/>
      <c r="BU48" s="345"/>
      <c r="BV48" s="67"/>
      <c r="BW48" s="61"/>
      <c r="BX48" s="61"/>
      <c r="BY48" s="61"/>
      <c r="BZ48" s="26"/>
    </row>
    <row r="49" spans="1:78" ht="3" customHeight="1" x14ac:dyDescent="0.25">
      <c r="A49" s="26"/>
      <c r="B49" s="61"/>
      <c r="C49" s="61"/>
      <c r="D49" s="61"/>
      <c r="E49" s="376"/>
      <c r="F49" s="66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345"/>
      <c r="BR49" s="345"/>
      <c r="BS49" s="345"/>
      <c r="BT49" s="345"/>
      <c r="BU49" s="345"/>
      <c r="BV49" s="67"/>
      <c r="BW49" s="61"/>
      <c r="BX49" s="61"/>
      <c r="BY49" s="61"/>
      <c r="BZ49" s="26"/>
    </row>
    <row r="50" spans="1:78" ht="3" customHeight="1" x14ac:dyDescent="0.25">
      <c r="A50" s="26"/>
      <c r="B50" s="61"/>
      <c r="C50" s="61"/>
      <c r="D50" s="61"/>
      <c r="E50" s="376"/>
      <c r="F50" s="71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2"/>
      <c r="BW50" s="61"/>
      <c r="BX50" s="61"/>
      <c r="BY50" s="61"/>
      <c r="BZ50" s="26"/>
    </row>
    <row r="51" spans="1:78" ht="15" customHeight="1" x14ac:dyDescent="0.25">
      <c r="A51" s="26"/>
      <c r="B51" s="61"/>
      <c r="C51" s="61"/>
      <c r="D51" s="61"/>
      <c r="E51" s="376">
        <f>+E46+1</f>
        <v>64</v>
      </c>
      <c r="F51" s="73"/>
      <c r="G51" s="74" t="s">
        <v>439</v>
      </c>
      <c r="H51" s="75"/>
      <c r="I51" s="75"/>
      <c r="J51" s="108"/>
      <c r="K51" s="108"/>
      <c r="L51" s="108"/>
      <c r="M51" s="108"/>
      <c r="N51" s="108"/>
      <c r="O51" s="108"/>
      <c r="P51" s="108"/>
      <c r="Q51" s="108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111">
        <v>432</v>
      </c>
      <c r="BK51" s="411"/>
      <c r="BL51" s="411"/>
      <c r="BM51" s="411"/>
      <c r="BN51" s="411"/>
      <c r="BO51" s="411"/>
      <c r="BP51" s="411"/>
      <c r="BQ51" s="411"/>
      <c r="BR51" s="411"/>
      <c r="BS51" s="411"/>
      <c r="BT51" s="411"/>
      <c r="BU51" s="411"/>
      <c r="BV51" s="67"/>
      <c r="BW51" s="61"/>
      <c r="BX51" s="61"/>
      <c r="BY51" s="61"/>
      <c r="BZ51" s="26"/>
    </row>
    <row r="52" spans="1:78" ht="4.9000000000000004" customHeight="1" x14ac:dyDescent="0.25">
      <c r="A52" s="26"/>
      <c r="B52" s="61"/>
      <c r="C52" s="61"/>
      <c r="D52" s="61"/>
      <c r="E52" s="376"/>
      <c r="F52" s="66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9"/>
      <c r="BW52" s="61"/>
      <c r="BX52" s="61"/>
      <c r="BY52" s="61"/>
      <c r="BZ52" s="26"/>
    </row>
    <row r="53" spans="1:78" ht="15" customHeight="1" x14ac:dyDescent="0.25">
      <c r="A53" s="26"/>
      <c r="B53" s="61"/>
      <c r="C53" s="61"/>
      <c r="D53" s="61"/>
      <c r="E53" s="376">
        <f>+E51+1</f>
        <v>65</v>
      </c>
      <c r="F53" s="73"/>
      <c r="G53" s="74" t="s">
        <v>303</v>
      </c>
      <c r="H53" s="75"/>
      <c r="I53" s="75"/>
      <c r="J53" s="108"/>
      <c r="K53" s="108"/>
      <c r="L53" s="108"/>
      <c r="M53" s="108"/>
      <c r="N53" s="108"/>
      <c r="O53" s="108"/>
      <c r="P53" s="108"/>
      <c r="Q53" s="108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111">
        <v>434</v>
      </c>
      <c r="BI53" s="70"/>
      <c r="BJ53" s="110" t="s">
        <v>256</v>
      </c>
      <c r="BK53" s="411"/>
      <c r="BL53" s="411"/>
      <c r="BM53" s="411"/>
      <c r="BN53" s="411"/>
      <c r="BO53" s="411"/>
      <c r="BP53" s="411"/>
      <c r="BQ53" s="411"/>
      <c r="BR53" s="411"/>
      <c r="BS53" s="411"/>
      <c r="BT53" s="411"/>
      <c r="BU53" s="411"/>
      <c r="BV53" s="79"/>
      <c r="BW53" s="61"/>
      <c r="BX53" s="61"/>
      <c r="BY53" s="61"/>
      <c r="BZ53" s="26"/>
    </row>
    <row r="54" spans="1:78" ht="4.9000000000000004" customHeight="1" x14ac:dyDescent="0.25">
      <c r="A54" s="26"/>
      <c r="B54" s="61"/>
      <c r="C54" s="61"/>
      <c r="D54" s="61"/>
      <c r="E54" s="376"/>
      <c r="F54" s="66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11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9"/>
      <c r="BW54" s="61"/>
      <c r="BX54" s="61"/>
      <c r="BY54" s="61"/>
      <c r="BZ54" s="26"/>
    </row>
    <row r="55" spans="1:78" ht="15" customHeight="1" x14ac:dyDescent="0.25">
      <c r="A55" s="26"/>
      <c r="B55" s="61"/>
      <c r="C55" s="61"/>
      <c r="D55" s="61"/>
      <c r="E55" s="376">
        <f>+E53+1</f>
        <v>66</v>
      </c>
      <c r="F55" s="73"/>
      <c r="G55" s="74" t="s">
        <v>440</v>
      </c>
      <c r="H55" s="75"/>
      <c r="I55" s="75"/>
      <c r="J55" s="108"/>
      <c r="K55" s="108"/>
      <c r="L55" s="108"/>
      <c r="M55" s="108"/>
      <c r="N55" s="108"/>
      <c r="O55" s="108"/>
      <c r="P55" s="108"/>
      <c r="Q55" s="108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111">
        <v>436</v>
      </c>
      <c r="BI55" s="70"/>
      <c r="BJ55" s="110" t="s">
        <v>392</v>
      </c>
      <c r="BK55" s="405">
        <f>+SUM(BK51,-BK53)</f>
        <v>0</v>
      </c>
      <c r="BL55" s="405"/>
      <c r="BM55" s="405"/>
      <c r="BN55" s="405"/>
      <c r="BO55" s="405"/>
      <c r="BP55" s="405"/>
      <c r="BQ55" s="405"/>
      <c r="BR55" s="405"/>
      <c r="BS55" s="405"/>
      <c r="BT55" s="405"/>
      <c r="BU55" s="405"/>
      <c r="BV55" s="67"/>
      <c r="BW55" s="61"/>
      <c r="BX55" s="61"/>
      <c r="BY55" s="61"/>
      <c r="BZ55" s="26"/>
    </row>
    <row r="56" spans="1:78" ht="4.9000000000000004" customHeight="1" x14ac:dyDescent="0.25">
      <c r="A56" s="26"/>
      <c r="B56" s="61"/>
      <c r="C56" s="61"/>
      <c r="D56" s="61"/>
      <c r="E56" s="376"/>
      <c r="F56" s="359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  <c r="AE56" s="339"/>
      <c r="AF56" s="339"/>
      <c r="AG56" s="339"/>
      <c r="AH56" s="339"/>
      <c r="AI56" s="339"/>
      <c r="AJ56" s="339"/>
      <c r="AK56" s="339"/>
      <c r="AL56" s="339"/>
      <c r="AM56" s="339"/>
      <c r="AN56" s="339"/>
      <c r="AO56" s="339"/>
      <c r="AP56" s="339"/>
      <c r="AQ56" s="339"/>
      <c r="AR56" s="339"/>
      <c r="AS56" s="339"/>
      <c r="AT56" s="339"/>
      <c r="AU56" s="339"/>
      <c r="AV56" s="339"/>
      <c r="AW56" s="339"/>
      <c r="AX56" s="339"/>
      <c r="AY56" s="339"/>
      <c r="AZ56" s="339"/>
      <c r="BA56" s="339"/>
      <c r="BB56" s="339"/>
      <c r="BC56" s="339"/>
      <c r="BD56" s="339"/>
      <c r="BE56" s="339"/>
      <c r="BF56" s="339"/>
      <c r="BG56" s="339"/>
      <c r="BH56" s="339"/>
      <c r="BI56" s="339"/>
      <c r="BJ56" s="339"/>
      <c r="BK56" s="339"/>
      <c r="BL56" s="339"/>
      <c r="BM56" s="339"/>
      <c r="BN56" s="339"/>
      <c r="BO56" s="339"/>
      <c r="BP56" s="339"/>
      <c r="BQ56" s="339"/>
      <c r="BR56" s="339"/>
      <c r="BS56" s="339"/>
      <c r="BT56" s="339"/>
      <c r="BU56" s="339"/>
      <c r="BV56" s="362"/>
      <c r="BW56" s="61"/>
      <c r="BX56" s="61"/>
      <c r="BY56" s="61"/>
      <c r="BZ56" s="26"/>
    </row>
    <row r="57" spans="1:78" ht="12.95" customHeight="1" x14ac:dyDescent="0.25">
      <c r="A57" s="26"/>
      <c r="B57" s="61"/>
      <c r="C57" s="61"/>
      <c r="D57" s="61"/>
      <c r="E57" s="376"/>
      <c r="F57" s="364" t="s">
        <v>498</v>
      </c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57"/>
      <c r="AE57" s="357"/>
      <c r="AF57" s="357"/>
      <c r="AG57" s="357"/>
      <c r="AH57" s="357"/>
      <c r="AI57" s="357"/>
      <c r="AJ57" s="357"/>
      <c r="AK57" s="334"/>
      <c r="AL57" s="334"/>
      <c r="AM57" s="334"/>
      <c r="AN57" s="334"/>
      <c r="AO57" s="334"/>
      <c r="AP57" s="334"/>
      <c r="AQ57" s="334"/>
      <c r="AR57" s="334"/>
      <c r="AS57" s="334"/>
      <c r="AT57" s="334"/>
      <c r="AU57" s="334"/>
      <c r="AV57" s="334"/>
      <c r="AW57" s="334"/>
      <c r="AX57" s="334"/>
      <c r="AY57" s="334"/>
      <c r="AZ57" s="334"/>
      <c r="BA57" s="334"/>
      <c r="BB57" s="334"/>
      <c r="BC57" s="334"/>
      <c r="BD57" s="334"/>
      <c r="BE57" s="334"/>
      <c r="BF57" s="334"/>
      <c r="BG57" s="334"/>
      <c r="BH57" s="334"/>
      <c r="BI57" s="334"/>
      <c r="BJ57" s="334"/>
      <c r="BK57" s="334"/>
      <c r="BL57" s="334"/>
      <c r="BM57" s="334"/>
      <c r="BN57" s="334"/>
      <c r="BO57" s="334"/>
      <c r="BP57" s="334"/>
      <c r="BQ57" s="108"/>
      <c r="BR57" s="108"/>
      <c r="BS57" s="108"/>
      <c r="BT57" s="345"/>
      <c r="BU57" s="345"/>
      <c r="BV57" s="67"/>
      <c r="BW57" s="61"/>
      <c r="BX57" s="61"/>
      <c r="BY57" s="61"/>
      <c r="BZ57" s="26"/>
    </row>
    <row r="58" spans="1:78" ht="3" customHeight="1" x14ac:dyDescent="0.25">
      <c r="A58" s="26"/>
      <c r="B58" s="61"/>
      <c r="C58" s="61"/>
      <c r="D58" s="61"/>
      <c r="E58" s="376"/>
      <c r="F58" s="66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345"/>
      <c r="BR58" s="345"/>
      <c r="BS58" s="345"/>
      <c r="BT58" s="345"/>
      <c r="BU58" s="345"/>
      <c r="BV58" s="67"/>
      <c r="BW58" s="61"/>
      <c r="BX58" s="61"/>
      <c r="BY58" s="61"/>
      <c r="BZ58" s="26"/>
    </row>
    <row r="59" spans="1:78" ht="3" customHeight="1" x14ac:dyDescent="0.25">
      <c r="A59" s="26"/>
      <c r="B59" s="61"/>
      <c r="C59" s="61"/>
      <c r="D59" s="61"/>
      <c r="E59" s="376"/>
      <c r="F59" s="71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2"/>
      <c r="BW59" s="61"/>
      <c r="BX59" s="61"/>
      <c r="BY59" s="61"/>
      <c r="BZ59" s="26"/>
    </row>
    <row r="60" spans="1:78" ht="15" customHeight="1" x14ac:dyDescent="0.25">
      <c r="A60" s="26"/>
      <c r="B60" s="61"/>
      <c r="C60" s="61"/>
      <c r="D60" s="61"/>
      <c r="E60" s="376">
        <f>+E55+1</f>
        <v>67</v>
      </c>
      <c r="F60" s="73"/>
      <c r="G60" s="74" t="s">
        <v>442</v>
      </c>
      <c r="H60" s="75"/>
      <c r="I60" s="75"/>
      <c r="J60" s="108"/>
      <c r="K60" s="108"/>
      <c r="L60" s="108"/>
      <c r="M60" s="108"/>
      <c r="N60" s="108"/>
      <c r="O60" s="108"/>
      <c r="P60" s="108"/>
      <c r="Q60" s="108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110">
        <v>440</v>
      </c>
      <c r="BK60" s="411"/>
      <c r="BL60" s="411"/>
      <c r="BM60" s="411"/>
      <c r="BN60" s="411"/>
      <c r="BO60" s="411"/>
      <c r="BP60" s="411"/>
      <c r="BQ60" s="411"/>
      <c r="BR60" s="411"/>
      <c r="BS60" s="411"/>
      <c r="BT60" s="411"/>
      <c r="BU60" s="411"/>
      <c r="BV60" s="67"/>
      <c r="BW60" s="61"/>
      <c r="BX60" s="61"/>
      <c r="BY60" s="61"/>
      <c r="BZ60" s="26"/>
    </row>
    <row r="61" spans="1:78" ht="4.9000000000000004" customHeight="1" x14ac:dyDescent="0.25">
      <c r="A61" s="26"/>
      <c r="B61" s="61"/>
      <c r="C61" s="61"/>
      <c r="D61" s="61"/>
      <c r="E61" s="376"/>
      <c r="F61" s="66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9"/>
      <c r="BW61" s="61"/>
      <c r="BX61" s="61"/>
      <c r="BY61" s="61"/>
      <c r="BZ61" s="26"/>
    </row>
    <row r="62" spans="1:78" ht="15" customHeight="1" x14ac:dyDescent="0.25">
      <c r="A62" s="26"/>
      <c r="B62" s="61"/>
      <c r="C62" s="61"/>
      <c r="D62" s="61"/>
      <c r="E62" s="376">
        <f>+E60+1</f>
        <v>68</v>
      </c>
      <c r="F62" s="73"/>
      <c r="G62" s="74" t="s">
        <v>443</v>
      </c>
      <c r="H62" s="75"/>
      <c r="I62" s="75"/>
      <c r="J62" s="108"/>
      <c r="K62" s="108"/>
      <c r="L62" s="108"/>
      <c r="M62" s="108"/>
      <c r="N62" s="108"/>
      <c r="O62" s="108"/>
      <c r="P62" s="108"/>
      <c r="Q62" s="108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111"/>
      <c r="BI62" s="70"/>
      <c r="BJ62" s="110">
        <v>441</v>
      </c>
      <c r="BK62" s="411"/>
      <c r="BL62" s="411"/>
      <c r="BM62" s="411"/>
      <c r="BN62" s="411"/>
      <c r="BO62" s="411"/>
      <c r="BP62" s="411"/>
      <c r="BQ62" s="411"/>
      <c r="BR62" s="411"/>
      <c r="BS62" s="411"/>
      <c r="BT62" s="411"/>
      <c r="BU62" s="411"/>
      <c r="BV62" s="79"/>
      <c r="BW62" s="61"/>
      <c r="BX62" s="61"/>
      <c r="BY62" s="61"/>
      <c r="BZ62" s="26"/>
    </row>
    <row r="63" spans="1:78" ht="4.9000000000000004" customHeight="1" x14ac:dyDescent="0.25">
      <c r="A63" s="26"/>
      <c r="B63" s="61"/>
      <c r="C63" s="61"/>
      <c r="D63" s="61"/>
      <c r="E63" s="376"/>
      <c r="F63" s="66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9"/>
      <c r="BW63" s="61"/>
      <c r="BX63" s="61"/>
      <c r="BY63" s="61"/>
      <c r="BZ63" s="26"/>
    </row>
    <row r="64" spans="1:78" ht="15" customHeight="1" x14ac:dyDescent="0.25">
      <c r="A64" s="26"/>
      <c r="B64" s="61"/>
      <c r="C64" s="61"/>
      <c r="D64" s="61"/>
      <c r="E64" s="376">
        <f>+E62+1</f>
        <v>69</v>
      </c>
      <c r="F64" s="73"/>
      <c r="G64" s="74" t="s">
        <v>303</v>
      </c>
      <c r="H64" s="75"/>
      <c r="I64" s="75"/>
      <c r="J64" s="108"/>
      <c r="K64" s="108"/>
      <c r="L64" s="108"/>
      <c r="M64" s="108"/>
      <c r="N64" s="108"/>
      <c r="O64" s="108"/>
      <c r="P64" s="108"/>
      <c r="Q64" s="108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111">
        <v>444</v>
      </c>
      <c r="BI64" s="70"/>
      <c r="BJ64" s="110" t="s">
        <v>256</v>
      </c>
      <c r="BK64" s="411"/>
      <c r="BL64" s="411"/>
      <c r="BM64" s="411"/>
      <c r="BN64" s="411"/>
      <c r="BO64" s="411"/>
      <c r="BP64" s="411"/>
      <c r="BQ64" s="411"/>
      <c r="BR64" s="411"/>
      <c r="BS64" s="411"/>
      <c r="BT64" s="411"/>
      <c r="BU64" s="411"/>
      <c r="BV64" s="79"/>
      <c r="BW64" s="61"/>
      <c r="BX64" s="61"/>
      <c r="BY64" s="61"/>
      <c r="BZ64" s="26"/>
    </row>
    <row r="65" spans="1:78" ht="4.9000000000000004" customHeight="1" x14ac:dyDescent="0.25">
      <c r="A65" s="26"/>
      <c r="B65" s="61"/>
      <c r="C65" s="61"/>
      <c r="D65" s="61"/>
      <c r="E65" s="376"/>
      <c r="F65" s="66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11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9"/>
      <c r="BW65" s="61"/>
      <c r="BX65" s="61"/>
      <c r="BY65" s="61"/>
      <c r="BZ65" s="26"/>
    </row>
    <row r="66" spans="1:78" ht="15" customHeight="1" x14ac:dyDescent="0.25">
      <c r="A66" s="26"/>
      <c r="B66" s="61"/>
      <c r="C66" s="61"/>
      <c r="D66" s="61"/>
      <c r="E66" s="376">
        <f>+E64+1</f>
        <v>70</v>
      </c>
      <c r="F66" s="73"/>
      <c r="G66" s="74" t="s">
        <v>440</v>
      </c>
      <c r="H66" s="75"/>
      <c r="I66" s="75"/>
      <c r="J66" s="108"/>
      <c r="K66" s="108"/>
      <c r="L66" s="108"/>
      <c r="M66" s="108"/>
      <c r="N66" s="108"/>
      <c r="O66" s="108"/>
      <c r="P66" s="108"/>
      <c r="Q66" s="108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111">
        <v>446</v>
      </c>
      <c r="BI66" s="70"/>
      <c r="BJ66" s="110" t="s">
        <v>392</v>
      </c>
      <c r="BK66" s="405">
        <f>+SUM(BK62,-BK64)</f>
        <v>0</v>
      </c>
      <c r="BL66" s="405"/>
      <c r="BM66" s="405"/>
      <c r="BN66" s="405"/>
      <c r="BO66" s="405"/>
      <c r="BP66" s="405"/>
      <c r="BQ66" s="405"/>
      <c r="BR66" s="405"/>
      <c r="BS66" s="405"/>
      <c r="BT66" s="405"/>
      <c r="BU66" s="405"/>
      <c r="BV66" s="67"/>
      <c r="BW66" s="61"/>
      <c r="BX66" s="61"/>
      <c r="BY66" s="61"/>
      <c r="BZ66" s="26"/>
    </row>
    <row r="67" spans="1:78" ht="4.9000000000000004" customHeight="1" x14ac:dyDescent="0.25">
      <c r="A67" s="26"/>
      <c r="B67" s="61"/>
      <c r="C67" s="61"/>
      <c r="D67" s="61"/>
      <c r="E67" s="376"/>
      <c r="F67" s="359"/>
      <c r="G67" s="360"/>
      <c r="H67" s="360"/>
      <c r="I67" s="360"/>
      <c r="J67" s="360"/>
      <c r="K67" s="360"/>
      <c r="L67" s="360"/>
      <c r="M67" s="360"/>
      <c r="N67" s="360"/>
      <c r="O67" s="360"/>
      <c r="P67" s="360"/>
      <c r="Q67" s="360"/>
      <c r="R67" s="339"/>
      <c r="S67" s="339"/>
      <c r="T67" s="339"/>
      <c r="U67" s="339"/>
      <c r="V67" s="339"/>
      <c r="W67" s="339"/>
      <c r="X67" s="339"/>
      <c r="Y67" s="339"/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39"/>
      <c r="AK67" s="339"/>
      <c r="AL67" s="339"/>
      <c r="AM67" s="339"/>
      <c r="AN67" s="339"/>
      <c r="AO67" s="339"/>
      <c r="AP67" s="339"/>
      <c r="AQ67" s="339"/>
      <c r="AR67" s="339"/>
      <c r="AS67" s="339"/>
      <c r="AT67" s="339"/>
      <c r="AU67" s="339"/>
      <c r="AV67" s="339"/>
      <c r="AW67" s="339"/>
      <c r="AX67" s="339"/>
      <c r="AY67" s="339"/>
      <c r="AZ67" s="339"/>
      <c r="BA67" s="339"/>
      <c r="BB67" s="339"/>
      <c r="BC67" s="339"/>
      <c r="BD67" s="339"/>
      <c r="BE67" s="339"/>
      <c r="BF67" s="339"/>
      <c r="BG67" s="339"/>
      <c r="BH67" s="339"/>
      <c r="BI67" s="339"/>
      <c r="BJ67" s="339"/>
      <c r="BK67" s="339"/>
      <c r="BL67" s="339"/>
      <c r="BM67" s="339"/>
      <c r="BN67" s="339"/>
      <c r="BO67" s="339"/>
      <c r="BP67" s="339"/>
      <c r="BQ67" s="339"/>
      <c r="BR67" s="339"/>
      <c r="BS67" s="339"/>
      <c r="BT67" s="339"/>
      <c r="BU67" s="339"/>
      <c r="BV67" s="362"/>
      <c r="BW67" s="61"/>
      <c r="BX67" s="61"/>
      <c r="BY67" s="61"/>
      <c r="BZ67" s="26"/>
    </row>
    <row r="68" spans="1:78" ht="12.95" customHeight="1" x14ac:dyDescent="0.25">
      <c r="A68" s="26"/>
      <c r="B68" s="61"/>
      <c r="C68" s="61"/>
      <c r="D68" s="61"/>
      <c r="E68" s="376"/>
      <c r="F68" s="364" t="s">
        <v>438</v>
      </c>
      <c r="G68" s="342"/>
      <c r="H68" s="342"/>
      <c r="I68" s="342"/>
      <c r="J68" s="342"/>
      <c r="K68" s="342"/>
      <c r="L68" s="342"/>
      <c r="M68" s="342"/>
      <c r="N68" s="342"/>
      <c r="O68" s="342"/>
      <c r="P68" s="342"/>
      <c r="Q68" s="342"/>
      <c r="R68" s="342"/>
      <c r="S68" s="342"/>
      <c r="T68" s="342"/>
      <c r="U68" s="342"/>
      <c r="V68" s="342"/>
      <c r="W68" s="342"/>
      <c r="X68" s="342"/>
      <c r="Y68" s="342"/>
      <c r="Z68" s="342"/>
      <c r="AA68" s="342"/>
      <c r="AB68" s="342"/>
      <c r="AC68" s="342"/>
      <c r="AD68" s="357"/>
      <c r="AE68" s="357"/>
      <c r="AF68" s="357"/>
      <c r="AG68" s="357"/>
      <c r="AH68" s="357"/>
      <c r="AI68" s="357"/>
      <c r="AJ68" s="357"/>
      <c r="AK68" s="334"/>
      <c r="AL68" s="334"/>
      <c r="AM68" s="334"/>
      <c r="AN68" s="334"/>
      <c r="AO68" s="334"/>
      <c r="AP68" s="334"/>
      <c r="AQ68" s="334"/>
      <c r="AR68" s="334"/>
      <c r="AS68" s="334"/>
      <c r="AT68" s="334"/>
      <c r="AU68" s="334"/>
      <c r="AV68" s="334"/>
      <c r="AW68" s="334"/>
      <c r="AX68" s="334"/>
      <c r="AY68" s="334"/>
      <c r="AZ68" s="334"/>
      <c r="BA68" s="334"/>
      <c r="BB68" s="334"/>
      <c r="BC68" s="334"/>
      <c r="BD68" s="334"/>
      <c r="BE68" s="334"/>
      <c r="BF68" s="334"/>
      <c r="BG68" s="334"/>
      <c r="BH68" s="334"/>
      <c r="BI68" s="334"/>
      <c r="BJ68" s="334"/>
      <c r="BK68" s="334"/>
      <c r="BL68" s="334"/>
      <c r="BM68" s="334"/>
      <c r="BN68" s="334"/>
      <c r="BO68" s="334"/>
      <c r="BP68" s="334"/>
      <c r="BQ68" s="108"/>
      <c r="BR68" s="108"/>
      <c r="BS68" s="108"/>
      <c r="BT68" s="345"/>
      <c r="BU68" s="345"/>
      <c r="BV68" s="67"/>
      <c r="BW68" s="61"/>
      <c r="BX68" s="61"/>
      <c r="BY68" s="61"/>
      <c r="BZ68" s="26"/>
    </row>
    <row r="69" spans="1:78" ht="3" customHeight="1" x14ac:dyDescent="0.25">
      <c r="A69" s="26"/>
      <c r="B69" s="61"/>
      <c r="C69" s="61"/>
      <c r="D69" s="61"/>
      <c r="E69" s="376"/>
      <c r="F69" s="66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345"/>
      <c r="BR69" s="345"/>
      <c r="BS69" s="345"/>
      <c r="BT69" s="345"/>
      <c r="BU69" s="345"/>
      <c r="BV69" s="67"/>
      <c r="BW69" s="61"/>
      <c r="BX69" s="61"/>
      <c r="BY69" s="61"/>
      <c r="BZ69" s="26"/>
    </row>
    <row r="70" spans="1:78" ht="3" customHeight="1" x14ac:dyDescent="0.25">
      <c r="A70" s="26"/>
      <c r="B70" s="61"/>
      <c r="C70" s="61"/>
      <c r="D70" s="61"/>
      <c r="E70" s="376"/>
      <c r="F70" s="71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2"/>
      <c r="BW70" s="61"/>
      <c r="BX70" s="61"/>
      <c r="BY70" s="61"/>
      <c r="BZ70" s="26"/>
    </row>
    <row r="71" spans="1:78" ht="15" customHeight="1" x14ac:dyDescent="0.25">
      <c r="A71" s="26"/>
      <c r="B71" s="61"/>
      <c r="C71" s="61"/>
      <c r="D71" s="61"/>
      <c r="E71" s="376">
        <f>+E66+1</f>
        <v>71</v>
      </c>
      <c r="F71" s="73"/>
      <c r="G71" s="74" t="s">
        <v>442</v>
      </c>
      <c r="H71" s="75"/>
      <c r="I71" s="75"/>
      <c r="J71" s="108"/>
      <c r="K71" s="108"/>
      <c r="L71" s="108"/>
      <c r="M71" s="108"/>
      <c r="N71" s="108"/>
      <c r="O71" s="108"/>
      <c r="P71" s="108"/>
      <c r="Q71" s="108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111">
        <v>450</v>
      </c>
      <c r="BK71" s="411"/>
      <c r="BL71" s="411"/>
      <c r="BM71" s="411"/>
      <c r="BN71" s="411"/>
      <c r="BO71" s="411"/>
      <c r="BP71" s="411"/>
      <c r="BQ71" s="411"/>
      <c r="BR71" s="411"/>
      <c r="BS71" s="411"/>
      <c r="BT71" s="411"/>
      <c r="BU71" s="411"/>
      <c r="BV71" s="67"/>
      <c r="BW71" s="61"/>
      <c r="BX71" s="61"/>
      <c r="BY71" s="61"/>
      <c r="BZ71" s="26"/>
    </row>
    <row r="72" spans="1:78" ht="4.9000000000000004" customHeight="1" x14ac:dyDescent="0.25">
      <c r="A72" s="26"/>
      <c r="B72" s="61"/>
      <c r="C72" s="61"/>
      <c r="D72" s="61"/>
      <c r="E72" s="376"/>
      <c r="F72" s="66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9"/>
      <c r="BW72" s="61"/>
      <c r="BX72" s="61"/>
      <c r="BY72" s="61"/>
      <c r="BZ72" s="26"/>
    </row>
    <row r="73" spans="1:78" ht="15" customHeight="1" x14ac:dyDescent="0.25">
      <c r="A73" s="26"/>
      <c r="B73" s="61"/>
      <c r="C73" s="61"/>
      <c r="D73" s="61"/>
      <c r="E73" s="376">
        <f>+E71+1</f>
        <v>72</v>
      </c>
      <c r="F73" s="73"/>
      <c r="G73" s="74" t="s">
        <v>443</v>
      </c>
      <c r="H73" s="75"/>
      <c r="I73" s="75"/>
      <c r="J73" s="108"/>
      <c r="K73" s="108"/>
      <c r="L73" s="108"/>
      <c r="M73" s="108"/>
      <c r="N73" s="108"/>
      <c r="O73" s="108"/>
      <c r="P73" s="108"/>
      <c r="Q73" s="108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111"/>
      <c r="BI73" s="70"/>
      <c r="BJ73" s="110">
        <v>451</v>
      </c>
      <c r="BK73" s="411"/>
      <c r="BL73" s="411"/>
      <c r="BM73" s="411"/>
      <c r="BN73" s="411"/>
      <c r="BO73" s="411"/>
      <c r="BP73" s="411"/>
      <c r="BQ73" s="411"/>
      <c r="BR73" s="411"/>
      <c r="BS73" s="411"/>
      <c r="BT73" s="411"/>
      <c r="BU73" s="411"/>
      <c r="BV73" s="79"/>
      <c r="BW73" s="61"/>
      <c r="BX73" s="61"/>
      <c r="BY73" s="61"/>
      <c r="BZ73" s="26"/>
    </row>
    <row r="74" spans="1:78" ht="4.9000000000000004" customHeight="1" x14ac:dyDescent="0.25">
      <c r="A74" s="26"/>
      <c r="B74" s="61"/>
      <c r="C74" s="61"/>
      <c r="D74" s="61"/>
      <c r="E74" s="376"/>
      <c r="F74" s="66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9"/>
      <c r="BW74" s="61"/>
      <c r="BX74" s="61"/>
      <c r="BY74" s="61"/>
      <c r="BZ74" s="26"/>
    </row>
    <row r="75" spans="1:78" ht="15" customHeight="1" x14ac:dyDescent="0.25">
      <c r="A75" s="26"/>
      <c r="B75" s="61"/>
      <c r="C75" s="61"/>
      <c r="D75" s="61"/>
      <c r="E75" s="376">
        <f>+E73+1</f>
        <v>73</v>
      </c>
      <c r="F75" s="73"/>
      <c r="G75" s="74" t="s">
        <v>303</v>
      </c>
      <c r="H75" s="75"/>
      <c r="I75" s="75"/>
      <c r="J75" s="108"/>
      <c r="K75" s="108"/>
      <c r="L75" s="108"/>
      <c r="M75" s="108"/>
      <c r="N75" s="108"/>
      <c r="O75" s="108"/>
      <c r="P75" s="108"/>
      <c r="Q75" s="108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111">
        <v>454</v>
      </c>
      <c r="BI75" s="70"/>
      <c r="BJ75" s="110" t="s">
        <v>256</v>
      </c>
      <c r="BK75" s="411"/>
      <c r="BL75" s="411"/>
      <c r="BM75" s="411"/>
      <c r="BN75" s="411"/>
      <c r="BO75" s="411"/>
      <c r="BP75" s="411"/>
      <c r="BQ75" s="411"/>
      <c r="BR75" s="411"/>
      <c r="BS75" s="411"/>
      <c r="BT75" s="411"/>
      <c r="BU75" s="411"/>
      <c r="BV75" s="79"/>
      <c r="BW75" s="61"/>
      <c r="BX75" s="61"/>
      <c r="BY75" s="61"/>
      <c r="BZ75" s="26"/>
    </row>
    <row r="76" spans="1:78" ht="4.9000000000000004" customHeight="1" x14ac:dyDescent="0.25">
      <c r="A76" s="26"/>
      <c r="B76" s="61"/>
      <c r="C76" s="61"/>
      <c r="D76" s="61"/>
      <c r="E76" s="376"/>
      <c r="F76" s="66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11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9"/>
      <c r="BW76" s="61"/>
      <c r="BX76" s="61"/>
      <c r="BY76" s="61"/>
      <c r="BZ76" s="26"/>
    </row>
    <row r="77" spans="1:78" ht="15" customHeight="1" x14ac:dyDescent="0.25">
      <c r="A77" s="26"/>
      <c r="B77" s="61"/>
      <c r="C77" s="61"/>
      <c r="D77" s="61"/>
      <c r="E77" s="376">
        <f>+E75+1</f>
        <v>74</v>
      </c>
      <c r="F77" s="73"/>
      <c r="G77" s="74" t="s">
        <v>440</v>
      </c>
      <c r="H77" s="75"/>
      <c r="I77" s="75"/>
      <c r="J77" s="108"/>
      <c r="K77" s="108"/>
      <c r="L77" s="108"/>
      <c r="M77" s="108"/>
      <c r="N77" s="108"/>
      <c r="O77" s="108"/>
      <c r="P77" s="108"/>
      <c r="Q77" s="108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111">
        <v>456</v>
      </c>
      <c r="BI77" s="70"/>
      <c r="BJ77" s="110" t="s">
        <v>392</v>
      </c>
      <c r="BK77" s="405">
        <f>+SUM(BK73,-BK75)</f>
        <v>0</v>
      </c>
      <c r="BL77" s="405"/>
      <c r="BM77" s="405"/>
      <c r="BN77" s="405"/>
      <c r="BO77" s="405"/>
      <c r="BP77" s="405"/>
      <c r="BQ77" s="405"/>
      <c r="BR77" s="405"/>
      <c r="BS77" s="405"/>
      <c r="BT77" s="405"/>
      <c r="BU77" s="405"/>
      <c r="BV77" s="67"/>
      <c r="BW77" s="61"/>
      <c r="BX77" s="61"/>
      <c r="BY77" s="61"/>
      <c r="BZ77" s="26"/>
    </row>
    <row r="78" spans="1:78" ht="4.9000000000000004" customHeight="1" x14ac:dyDescent="0.25">
      <c r="A78" s="26"/>
      <c r="B78" s="61"/>
      <c r="C78" s="61"/>
      <c r="D78" s="61"/>
      <c r="E78" s="376"/>
      <c r="F78" s="359"/>
      <c r="G78" s="360"/>
      <c r="H78" s="360"/>
      <c r="I78" s="360"/>
      <c r="J78" s="360"/>
      <c r="K78" s="360"/>
      <c r="L78" s="360"/>
      <c r="M78" s="360"/>
      <c r="N78" s="360"/>
      <c r="O78" s="360"/>
      <c r="P78" s="360"/>
      <c r="Q78" s="360"/>
      <c r="R78" s="339"/>
      <c r="S78" s="339"/>
      <c r="T78" s="339"/>
      <c r="U78" s="339"/>
      <c r="V78" s="339"/>
      <c r="W78" s="339"/>
      <c r="X78" s="339"/>
      <c r="Y78" s="339"/>
      <c r="Z78" s="339"/>
      <c r="AA78" s="339"/>
      <c r="AB78" s="339"/>
      <c r="AC78" s="339"/>
      <c r="AD78" s="339"/>
      <c r="AE78" s="339"/>
      <c r="AF78" s="339"/>
      <c r="AG78" s="339"/>
      <c r="AH78" s="339"/>
      <c r="AI78" s="339"/>
      <c r="AJ78" s="339"/>
      <c r="AK78" s="339"/>
      <c r="AL78" s="339"/>
      <c r="AM78" s="339"/>
      <c r="AN78" s="339"/>
      <c r="AO78" s="339"/>
      <c r="AP78" s="339"/>
      <c r="AQ78" s="339"/>
      <c r="AR78" s="339"/>
      <c r="AS78" s="339"/>
      <c r="AT78" s="339"/>
      <c r="AU78" s="339"/>
      <c r="AV78" s="339"/>
      <c r="AW78" s="339"/>
      <c r="AX78" s="339"/>
      <c r="AY78" s="339"/>
      <c r="AZ78" s="339"/>
      <c r="BA78" s="339"/>
      <c r="BB78" s="339"/>
      <c r="BC78" s="339"/>
      <c r="BD78" s="339"/>
      <c r="BE78" s="339"/>
      <c r="BF78" s="339"/>
      <c r="BG78" s="339"/>
      <c r="BH78" s="339"/>
      <c r="BI78" s="339"/>
      <c r="BJ78" s="339"/>
      <c r="BK78" s="339"/>
      <c r="BL78" s="339"/>
      <c r="BM78" s="339"/>
      <c r="BN78" s="339"/>
      <c r="BO78" s="339"/>
      <c r="BP78" s="339"/>
      <c r="BQ78" s="339"/>
      <c r="BR78" s="339"/>
      <c r="BS78" s="339"/>
      <c r="BT78" s="339"/>
      <c r="BU78" s="339"/>
      <c r="BV78" s="362"/>
      <c r="BW78" s="61"/>
      <c r="BX78" s="61"/>
      <c r="BY78" s="61"/>
      <c r="BZ78" s="26"/>
    </row>
    <row r="79" spans="1:78" ht="12.95" customHeight="1" x14ac:dyDescent="0.25">
      <c r="A79" s="26"/>
      <c r="B79" s="61"/>
      <c r="C79" s="61"/>
      <c r="D79" s="61"/>
      <c r="E79" s="376"/>
      <c r="F79" s="364" t="s">
        <v>441</v>
      </c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2"/>
      <c r="AA79" s="342"/>
      <c r="AB79" s="342"/>
      <c r="AC79" s="342"/>
      <c r="AD79" s="357"/>
      <c r="AE79" s="357"/>
      <c r="AF79" s="357"/>
      <c r="AG79" s="357"/>
      <c r="AH79" s="357"/>
      <c r="AI79" s="357"/>
      <c r="AJ79" s="357"/>
      <c r="AK79" s="334"/>
      <c r="AL79" s="334"/>
      <c r="AM79" s="334"/>
      <c r="AN79" s="334"/>
      <c r="AO79" s="334"/>
      <c r="AP79" s="334"/>
      <c r="AQ79" s="334"/>
      <c r="AR79" s="334"/>
      <c r="AS79" s="334"/>
      <c r="AT79" s="334"/>
      <c r="AU79" s="334"/>
      <c r="AV79" s="334"/>
      <c r="AW79" s="334"/>
      <c r="AX79" s="334"/>
      <c r="AY79" s="334"/>
      <c r="AZ79" s="334"/>
      <c r="BA79" s="334"/>
      <c r="BB79" s="334"/>
      <c r="BC79" s="334"/>
      <c r="BD79" s="334"/>
      <c r="BE79" s="334"/>
      <c r="BF79" s="334"/>
      <c r="BG79" s="334"/>
      <c r="BH79" s="334"/>
      <c r="BI79" s="334"/>
      <c r="BJ79" s="334"/>
      <c r="BK79" s="334"/>
      <c r="BL79" s="334"/>
      <c r="BM79" s="334"/>
      <c r="BN79" s="334"/>
      <c r="BO79" s="334"/>
      <c r="BP79" s="334"/>
      <c r="BQ79" s="108"/>
      <c r="BR79" s="108"/>
      <c r="BS79" s="108"/>
      <c r="BT79" s="345"/>
      <c r="BU79" s="345"/>
      <c r="BV79" s="67"/>
      <c r="BW79" s="61"/>
      <c r="BX79" s="61"/>
      <c r="BY79" s="61"/>
      <c r="BZ79" s="26"/>
    </row>
    <row r="80" spans="1:78" ht="3" customHeight="1" x14ac:dyDescent="0.25">
      <c r="A80" s="26"/>
      <c r="B80" s="61"/>
      <c r="C80" s="61"/>
      <c r="D80" s="61"/>
      <c r="E80" s="376"/>
      <c r="F80" s="66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345"/>
      <c r="BR80" s="345"/>
      <c r="BS80" s="345"/>
      <c r="BT80" s="345"/>
      <c r="BU80" s="345"/>
      <c r="BV80" s="67"/>
      <c r="BW80" s="61"/>
      <c r="BX80" s="61"/>
      <c r="BY80" s="61"/>
      <c r="BZ80" s="26"/>
    </row>
    <row r="81" spans="1:78" ht="3" customHeight="1" x14ac:dyDescent="0.25">
      <c r="A81" s="26"/>
      <c r="B81" s="61"/>
      <c r="C81" s="61"/>
      <c r="D81" s="61"/>
      <c r="E81" s="376"/>
      <c r="F81" s="71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2"/>
      <c r="BW81" s="61"/>
      <c r="BX81" s="61"/>
      <c r="BY81" s="61"/>
      <c r="BZ81" s="26"/>
    </row>
    <row r="82" spans="1:78" ht="15" customHeight="1" x14ac:dyDescent="0.25">
      <c r="A82" s="26"/>
      <c r="B82" s="61"/>
      <c r="C82" s="61"/>
      <c r="D82" s="61"/>
      <c r="E82" s="376">
        <f>+E77+1</f>
        <v>75</v>
      </c>
      <c r="F82" s="73"/>
      <c r="G82" s="74" t="s">
        <v>442</v>
      </c>
      <c r="H82" s="75"/>
      <c r="I82" s="75"/>
      <c r="J82" s="108"/>
      <c r="K82" s="108"/>
      <c r="L82" s="108"/>
      <c r="M82" s="108"/>
      <c r="N82" s="108"/>
      <c r="O82" s="108"/>
      <c r="P82" s="108"/>
      <c r="Q82" s="108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111">
        <v>460</v>
      </c>
      <c r="BK82" s="411"/>
      <c r="BL82" s="411"/>
      <c r="BM82" s="411"/>
      <c r="BN82" s="411"/>
      <c r="BO82" s="411"/>
      <c r="BP82" s="411"/>
      <c r="BQ82" s="411"/>
      <c r="BR82" s="411"/>
      <c r="BS82" s="411"/>
      <c r="BT82" s="411"/>
      <c r="BU82" s="411"/>
      <c r="BV82" s="67"/>
      <c r="BW82" s="61"/>
      <c r="BX82" s="61"/>
      <c r="BY82" s="61"/>
      <c r="BZ82" s="26"/>
    </row>
    <row r="83" spans="1:78" ht="4.9000000000000004" customHeight="1" x14ac:dyDescent="0.25">
      <c r="A83" s="26"/>
      <c r="B83" s="61"/>
      <c r="C83" s="61"/>
      <c r="D83" s="61"/>
      <c r="E83" s="376"/>
      <c r="F83" s="66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9"/>
      <c r="BW83" s="61"/>
      <c r="BX83" s="61"/>
      <c r="BY83" s="61"/>
      <c r="BZ83" s="26"/>
    </row>
    <row r="84" spans="1:78" ht="15" customHeight="1" x14ac:dyDescent="0.25">
      <c r="A84" s="26"/>
      <c r="B84" s="61"/>
      <c r="C84" s="61"/>
      <c r="D84" s="61"/>
      <c r="E84" s="376">
        <f>+E82+1</f>
        <v>76</v>
      </c>
      <c r="F84" s="73"/>
      <c r="G84" s="74" t="s">
        <v>443</v>
      </c>
      <c r="H84" s="75"/>
      <c r="I84" s="75"/>
      <c r="J84" s="108"/>
      <c r="K84" s="108"/>
      <c r="L84" s="108"/>
      <c r="M84" s="108"/>
      <c r="N84" s="108"/>
      <c r="O84" s="108"/>
      <c r="P84" s="108"/>
      <c r="Q84" s="108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111"/>
      <c r="BI84" s="70"/>
      <c r="BJ84" s="110">
        <v>461</v>
      </c>
      <c r="BK84" s="411"/>
      <c r="BL84" s="411"/>
      <c r="BM84" s="411"/>
      <c r="BN84" s="411"/>
      <c r="BO84" s="411"/>
      <c r="BP84" s="411"/>
      <c r="BQ84" s="411"/>
      <c r="BR84" s="411"/>
      <c r="BS84" s="411"/>
      <c r="BT84" s="411"/>
      <c r="BU84" s="411"/>
      <c r="BV84" s="79"/>
      <c r="BW84" s="61"/>
      <c r="BX84" s="61"/>
      <c r="BY84" s="61"/>
      <c r="BZ84" s="26"/>
    </row>
    <row r="85" spans="1:78" ht="4.9000000000000004" customHeight="1" x14ac:dyDescent="0.25">
      <c r="A85" s="26"/>
      <c r="B85" s="61"/>
      <c r="C85" s="61"/>
      <c r="D85" s="61"/>
      <c r="E85" s="376"/>
      <c r="F85" s="66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9"/>
      <c r="BW85" s="61"/>
      <c r="BX85" s="61"/>
      <c r="BY85" s="61"/>
      <c r="BZ85" s="26"/>
    </row>
    <row r="86" spans="1:78" ht="15" customHeight="1" x14ac:dyDescent="0.25">
      <c r="A86" s="26"/>
      <c r="B86" s="61"/>
      <c r="C86" s="61"/>
      <c r="D86" s="61"/>
      <c r="E86" s="376">
        <f>+E84+1</f>
        <v>77</v>
      </c>
      <c r="F86" s="73"/>
      <c r="G86" s="74" t="s">
        <v>303</v>
      </c>
      <c r="H86" s="75"/>
      <c r="I86" s="75"/>
      <c r="J86" s="108"/>
      <c r="K86" s="108"/>
      <c r="L86" s="108"/>
      <c r="M86" s="108"/>
      <c r="N86" s="108"/>
      <c r="O86" s="108"/>
      <c r="P86" s="108"/>
      <c r="Q86" s="108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111">
        <v>464</v>
      </c>
      <c r="BI86" s="70"/>
      <c r="BJ86" s="110" t="s">
        <v>256</v>
      </c>
      <c r="BK86" s="411"/>
      <c r="BL86" s="411"/>
      <c r="BM86" s="411"/>
      <c r="BN86" s="411"/>
      <c r="BO86" s="411"/>
      <c r="BP86" s="411"/>
      <c r="BQ86" s="411"/>
      <c r="BR86" s="411"/>
      <c r="BS86" s="411"/>
      <c r="BT86" s="411"/>
      <c r="BU86" s="411"/>
      <c r="BV86" s="79"/>
      <c r="BW86" s="61"/>
      <c r="BX86" s="61"/>
      <c r="BY86" s="61"/>
      <c r="BZ86" s="26"/>
    </row>
    <row r="87" spans="1:78" ht="4.9000000000000004" customHeight="1" x14ac:dyDescent="0.25">
      <c r="A87" s="26"/>
      <c r="B87" s="61"/>
      <c r="C87" s="61"/>
      <c r="D87" s="61"/>
      <c r="E87" s="376"/>
      <c r="F87" s="66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11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9"/>
      <c r="BW87" s="61"/>
      <c r="BX87" s="61"/>
      <c r="BY87" s="61"/>
      <c r="BZ87" s="26"/>
    </row>
    <row r="88" spans="1:78" ht="15" customHeight="1" x14ac:dyDescent="0.25">
      <c r="A88" s="26"/>
      <c r="B88" s="61"/>
      <c r="C88" s="61"/>
      <c r="D88" s="61"/>
      <c r="E88" s="376">
        <f>+E86+1</f>
        <v>78</v>
      </c>
      <c r="F88" s="73"/>
      <c r="G88" s="74" t="s">
        <v>440</v>
      </c>
      <c r="H88" s="75"/>
      <c r="I88" s="75"/>
      <c r="J88" s="108"/>
      <c r="K88" s="108"/>
      <c r="L88" s="108"/>
      <c r="M88" s="108"/>
      <c r="N88" s="108"/>
      <c r="O88" s="108"/>
      <c r="P88" s="108"/>
      <c r="Q88" s="108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111">
        <v>466</v>
      </c>
      <c r="BI88" s="70"/>
      <c r="BJ88" s="110" t="s">
        <v>392</v>
      </c>
      <c r="BK88" s="405">
        <f>+SUM(BK84,-BK86)</f>
        <v>0</v>
      </c>
      <c r="BL88" s="405"/>
      <c r="BM88" s="405"/>
      <c r="BN88" s="405"/>
      <c r="BO88" s="405"/>
      <c r="BP88" s="405"/>
      <c r="BQ88" s="405"/>
      <c r="BR88" s="405"/>
      <c r="BS88" s="405"/>
      <c r="BT88" s="405"/>
      <c r="BU88" s="405"/>
      <c r="BV88" s="67"/>
      <c r="BW88" s="61"/>
      <c r="BX88" s="61"/>
      <c r="BY88" s="61"/>
      <c r="BZ88" s="26"/>
    </row>
    <row r="89" spans="1:78" ht="4.9000000000000004" customHeight="1" x14ac:dyDescent="0.25">
      <c r="A89" s="26"/>
      <c r="B89" s="61"/>
      <c r="C89" s="61"/>
      <c r="D89" s="61"/>
      <c r="E89" s="376"/>
      <c r="F89" s="66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108"/>
      <c r="BT89" s="108"/>
      <c r="BU89" s="108"/>
      <c r="BV89" s="67"/>
      <c r="BW89" s="61"/>
      <c r="BX89" s="61"/>
      <c r="BY89" s="61"/>
      <c r="BZ89" s="26"/>
    </row>
    <row r="90" spans="1:78" ht="12.95" customHeight="1" x14ac:dyDescent="0.25">
      <c r="A90" s="26"/>
      <c r="B90" s="61"/>
      <c r="C90" s="61"/>
      <c r="D90" s="61"/>
      <c r="E90" s="376"/>
      <c r="F90" s="66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108"/>
      <c r="BT90" s="108"/>
      <c r="BU90" s="108"/>
      <c r="BV90" s="67"/>
      <c r="BW90" s="61"/>
      <c r="BX90" s="61"/>
      <c r="BY90" s="61"/>
      <c r="BZ90" s="26"/>
    </row>
    <row r="91" spans="1:78" ht="3" customHeight="1" x14ac:dyDescent="0.25">
      <c r="A91" s="26"/>
      <c r="B91" s="61"/>
      <c r="C91" s="61"/>
      <c r="D91" s="61"/>
      <c r="E91" s="376"/>
      <c r="F91" s="66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108"/>
      <c r="BT91" s="108"/>
      <c r="BU91" s="108"/>
      <c r="BV91" s="67"/>
      <c r="BW91" s="61"/>
      <c r="BX91" s="61"/>
      <c r="BY91" s="61"/>
      <c r="BZ91" s="26"/>
    </row>
    <row r="92" spans="1:78" ht="3" customHeight="1" x14ac:dyDescent="0.25">
      <c r="A92" s="26"/>
      <c r="B92" s="61"/>
      <c r="C92" s="61"/>
      <c r="D92" s="61"/>
      <c r="E92" s="376"/>
      <c r="F92" s="66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108"/>
      <c r="BT92" s="108"/>
      <c r="BU92" s="108"/>
      <c r="BV92" s="67"/>
      <c r="BW92" s="61"/>
      <c r="BX92" s="61"/>
      <c r="BY92" s="61"/>
      <c r="BZ92" s="26"/>
    </row>
    <row r="93" spans="1:78" ht="15" customHeight="1" x14ac:dyDescent="0.25">
      <c r="A93" s="26"/>
      <c r="B93" s="61"/>
      <c r="C93" s="61"/>
      <c r="D93" s="61"/>
      <c r="E93" s="376"/>
      <c r="F93" s="66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108"/>
      <c r="BT93" s="108"/>
      <c r="BU93" s="108"/>
      <c r="BV93" s="67"/>
      <c r="BW93" s="61"/>
      <c r="BX93" s="61"/>
      <c r="BY93" s="61"/>
      <c r="BZ93" s="26"/>
    </row>
    <row r="94" spans="1:78" ht="4.9000000000000004" customHeight="1" x14ac:dyDescent="0.25">
      <c r="A94" s="26"/>
      <c r="B94" s="61"/>
      <c r="C94" s="61"/>
      <c r="D94" s="61"/>
      <c r="E94" s="376"/>
      <c r="F94" s="66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108"/>
      <c r="BT94" s="108"/>
      <c r="BU94" s="108"/>
      <c r="BV94" s="67"/>
      <c r="BW94" s="61"/>
      <c r="BX94" s="61"/>
      <c r="BY94" s="61"/>
      <c r="BZ94" s="26"/>
    </row>
    <row r="95" spans="1:78" ht="15" customHeight="1" x14ac:dyDescent="0.25">
      <c r="A95" s="26"/>
      <c r="B95" s="61"/>
      <c r="C95" s="61"/>
      <c r="D95" s="61"/>
      <c r="E95" s="376"/>
      <c r="F95" s="66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108"/>
      <c r="BT95" s="108"/>
      <c r="BU95" s="108"/>
      <c r="BV95" s="67"/>
      <c r="BW95" s="61"/>
      <c r="BX95" s="61"/>
      <c r="BY95" s="61"/>
      <c r="BZ95" s="26"/>
    </row>
    <row r="96" spans="1:78" ht="4.9000000000000004" customHeight="1" x14ac:dyDescent="0.25">
      <c r="A96" s="26"/>
      <c r="B96" s="61"/>
      <c r="C96" s="61"/>
      <c r="D96" s="61"/>
      <c r="E96" s="376"/>
      <c r="F96" s="66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108"/>
      <c r="BT96" s="108"/>
      <c r="BU96" s="108"/>
      <c r="BV96" s="67"/>
      <c r="BW96" s="61"/>
      <c r="BX96" s="61"/>
      <c r="BY96" s="61"/>
      <c r="BZ96" s="26"/>
    </row>
    <row r="97" spans="1:78" ht="15" customHeight="1" x14ac:dyDescent="0.25">
      <c r="A97" s="26"/>
      <c r="B97" s="61"/>
      <c r="C97" s="61"/>
      <c r="D97" s="61"/>
      <c r="E97" s="376"/>
      <c r="F97" s="66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108"/>
      <c r="BT97" s="108"/>
      <c r="BU97" s="108"/>
      <c r="BV97" s="67"/>
      <c r="BW97" s="61"/>
      <c r="BX97" s="61"/>
      <c r="BY97" s="61"/>
      <c r="BZ97" s="26"/>
    </row>
    <row r="98" spans="1:78" ht="4.9000000000000004" customHeight="1" x14ac:dyDescent="0.25">
      <c r="A98" s="26"/>
      <c r="B98" s="61"/>
      <c r="C98" s="61"/>
      <c r="D98" s="61"/>
      <c r="E98" s="376"/>
      <c r="F98" s="66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108"/>
      <c r="BT98" s="108"/>
      <c r="BU98" s="108"/>
      <c r="BV98" s="67"/>
      <c r="BW98" s="61"/>
      <c r="BX98" s="61"/>
      <c r="BY98" s="61"/>
      <c r="BZ98" s="26"/>
    </row>
    <row r="99" spans="1:78" ht="4.9000000000000004" customHeight="1" x14ac:dyDescent="0.25">
      <c r="A99" s="26"/>
      <c r="B99" s="61"/>
      <c r="C99" s="61"/>
      <c r="D99" s="61"/>
      <c r="E99" s="376"/>
      <c r="F99" s="66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108"/>
      <c r="BT99" s="108"/>
      <c r="BU99" s="108"/>
      <c r="BV99" s="67"/>
      <c r="BW99" s="61"/>
      <c r="BX99" s="61"/>
      <c r="BY99" s="61"/>
      <c r="BZ99" s="26"/>
    </row>
    <row r="100" spans="1:78" ht="15" customHeight="1" x14ac:dyDescent="0.25">
      <c r="A100" s="26"/>
      <c r="B100" s="61"/>
      <c r="C100" s="61"/>
      <c r="D100" s="61"/>
      <c r="E100" s="437"/>
      <c r="F100" s="66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108"/>
      <c r="BT100" s="108"/>
      <c r="BU100" s="108"/>
      <c r="BV100" s="67"/>
      <c r="BW100" s="61"/>
      <c r="BX100" s="61"/>
      <c r="BY100" s="61"/>
      <c r="BZ100" s="26"/>
    </row>
    <row r="101" spans="1:78" ht="19.5" customHeight="1" x14ac:dyDescent="0.25">
      <c r="A101" s="26"/>
      <c r="B101" s="61"/>
      <c r="C101" s="61"/>
      <c r="D101" s="61"/>
      <c r="E101" s="437"/>
      <c r="F101" s="66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8"/>
      <c r="BC101" s="108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108"/>
      <c r="BT101" s="108"/>
      <c r="BU101" s="108"/>
      <c r="BV101" s="67"/>
      <c r="BW101" s="61"/>
      <c r="BX101" s="61"/>
      <c r="BY101" s="61"/>
      <c r="BZ101" s="26"/>
    </row>
    <row r="102" spans="1:78" ht="7.9" customHeight="1" x14ac:dyDescent="0.25">
      <c r="A102" s="26"/>
      <c r="B102" s="61"/>
      <c r="C102" s="61"/>
      <c r="D102" s="61"/>
      <c r="E102" s="376"/>
      <c r="F102" s="66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108"/>
      <c r="BT102" s="108"/>
      <c r="BU102" s="108"/>
      <c r="BV102" s="67"/>
      <c r="BW102" s="61"/>
      <c r="BX102" s="61"/>
      <c r="BY102" s="61"/>
      <c r="BZ102" s="26"/>
    </row>
    <row r="103" spans="1:78" ht="5.25" customHeight="1" x14ac:dyDescent="0.25">
      <c r="A103" s="26"/>
      <c r="B103" s="61"/>
      <c r="C103" s="61"/>
      <c r="D103" s="61"/>
      <c r="E103" s="376"/>
      <c r="F103" s="66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108"/>
      <c r="BT103" s="108"/>
      <c r="BU103" s="108"/>
      <c r="BV103" s="67"/>
      <c r="BW103" s="61"/>
      <c r="BX103" s="61"/>
      <c r="BY103" s="61"/>
      <c r="BZ103" s="26"/>
    </row>
    <row r="104" spans="1:78" ht="15" hidden="1" customHeight="1" x14ac:dyDescent="0.25">
      <c r="A104" s="26"/>
      <c r="B104" s="61"/>
      <c r="C104" s="61"/>
      <c r="D104" s="61"/>
      <c r="E104" s="376"/>
      <c r="F104" s="66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108"/>
      <c r="BT104" s="108"/>
      <c r="BU104" s="108"/>
      <c r="BV104" s="67"/>
      <c r="BW104" s="61"/>
      <c r="BX104" s="61"/>
      <c r="BY104" s="61"/>
      <c r="BZ104" s="26"/>
    </row>
    <row r="105" spans="1:78" ht="15" hidden="1" customHeight="1" x14ac:dyDescent="0.25">
      <c r="A105" s="26"/>
      <c r="B105" s="61"/>
      <c r="C105" s="61"/>
      <c r="D105" s="61"/>
      <c r="E105" s="376"/>
      <c r="F105" s="66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108"/>
      <c r="BT105" s="108"/>
      <c r="BU105" s="108"/>
      <c r="BV105" s="67"/>
      <c r="BW105" s="61"/>
      <c r="BX105" s="61"/>
      <c r="BY105" s="61"/>
      <c r="BZ105" s="26"/>
    </row>
    <row r="106" spans="1:78" ht="6" hidden="1" customHeight="1" x14ac:dyDescent="0.25">
      <c r="A106" s="26"/>
      <c r="B106" s="61"/>
      <c r="C106" s="61"/>
      <c r="D106" s="61"/>
      <c r="E106" s="376"/>
      <c r="F106" s="66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108"/>
      <c r="BT106" s="108"/>
      <c r="BU106" s="108"/>
      <c r="BV106" s="67"/>
      <c r="BW106" s="61"/>
      <c r="BX106" s="61"/>
      <c r="BY106" s="61"/>
      <c r="BZ106" s="26"/>
    </row>
    <row r="107" spans="1:78" ht="4.9000000000000004" hidden="1" customHeight="1" x14ac:dyDescent="0.25">
      <c r="A107" s="26"/>
      <c r="B107" s="61"/>
      <c r="C107" s="61"/>
      <c r="D107" s="61"/>
      <c r="E107" s="376"/>
      <c r="F107" s="66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108"/>
      <c r="BT107" s="108"/>
      <c r="BU107" s="108"/>
      <c r="BV107" s="67"/>
      <c r="BW107" s="61"/>
      <c r="BX107" s="61"/>
      <c r="BY107" s="61"/>
      <c r="BZ107" s="26"/>
    </row>
    <row r="108" spans="1:78" ht="15" hidden="1" customHeight="1" x14ac:dyDescent="0.25">
      <c r="A108" s="26"/>
      <c r="B108" s="61"/>
      <c r="C108" s="61"/>
      <c r="D108" s="61"/>
      <c r="E108" s="376"/>
      <c r="F108" s="66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108"/>
      <c r="BT108" s="108"/>
      <c r="BU108" s="108"/>
      <c r="BV108" s="67"/>
      <c r="BW108" s="61"/>
      <c r="BX108" s="61"/>
      <c r="BY108" s="61"/>
      <c r="BZ108" s="26"/>
    </row>
    <row r="109" spans="1:78" ht="4.9000000000000004" hidden="1" customHeight="1" x14ac:dyDescent="0.25">
      <c r="A109" s="26"/>
      <c r="B109" s="61"/>
      <c r="C109" s="61"/>
      <c r="D109" s="61"/>
      <c r="E109" s="376"/>
      <c r="F109" s="66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108"/>
      <c r="BT109" s="108"/>
      <c r="BU109" s="108"/>
      <c r="BV109" s="67"/>
      <c r="BW109" s="61"/>
      <c r="BX109" s="61"/>
      <c r="BY109" s="61"/>
      <c r="BZ109" s="26"/>
    </row>
    <row r="110" spans="1:78" ht="15" hidden="1" customHeight="1" x14ac:dyDescent="0.25">
      <c r="A110" s="26"/>
      <c r="B110" s="61"/>
      <c r="C110" s="61"/>
      <c r="D110" s="61"/>
      <c r="E110" s="376"/>
      <c r="F110" s="66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108"/>
      <c r="BT110" s="108"/>
      <c r="BU110" s="108"/>
      <c r="BV110" s="67"/>
      <c r="BW110" s="61"/>
      <c r="BX110" s="61"/>
      <c r="BY110" s="61"/>
      <c r="BZ110" s="26"/>
    </row>
    <row r="111" spans="1:78" s="27" customFormat="1" ht="4.9000000000000004" hidden="1" customHeight="1" x14ac:dyDescent="0.2">
      <c r="A111" s="26"/>
      <c r="B111" s="61"/>
      <c r="C111" s="61"/>
      <c r="D111" s="61"/>
      <c r="E111" s="376"/>
      <c r="F111" s="66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108"/>
      <c r="BT111" s="108"/>
      <c r="BU111" s="108"/>
      <c r="BV111" s="67"/>
      <c r="BW111" s="61"/>
      <c r="BX111" s="61"/>
      <c r="BY111" s="61"/>
      <c r="BZ111" s="26"/>
    </row>
    <row r="112" spans="1:78" s="27" customFormat="1" ht="15" hidden="1" customHeight="1" x14ac:dyDescent="0.2">
      <c r="A112" s="26"/>
      <c r="B112" s="61"/>
      <c r="C112" s="61"/>
      <c r="D112" s="61"/>
      <c r="E112" s="376"/>
      <c r="F112" s="66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108"/>
      <c r="BT112" s="108"/>
      <c r="BU112" s="108"/>
      <c r="BV112" s="67"/>
      <c r="BW112" s="61"/>
      <c r="BX112" s="61"/>
      <c r="BY112" s="61"/>
      <c r="BZ112" s="26"/>
    </row>
    <row r="113" spans="1:78" s="27" customFormat="1" ht="4.9000000000000004" hidden="1" customHeight="1" x14ac:dyDescent="0.2">
      <c r="A113" s="26"/>
      <c r="B113" s="61"/>
      <c r="C113" s="61"/>
      <c r="D113" s="61"/>
      <c r="E113" s="376"/>
      <c r="F113" s="66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108"/>
      <c r="BT113" s="108"/>
      <c r="BU113" s="108"/>
      <c r="BV113" s="67"/>
      <c r="BW113" s="61"/>
      <c r="BX113" s="61"/>
      <c r="BY113" s="61"/>
      <c r="BZ113" s="26"/>
    </row>
    <row r="114" spans="1:78" s="27" customFormat="1" ht="7.15" hidden="1" customHeight="1" x14ac:dyDescent="0.2">
      <c r="A114" s="26"/>
      <c r="B114" s="61"/>
      <c r="C114" s="61"/>
      <c r="D114" s="61"/>
      <c r="E114" s="376"/>
      <c r="F114" s="66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108"/>
      <c r="BT114" s="108"/>
      <c r="BU114" s="108"/>
      <c r="BV114" s="67"/>
      <c r="BW114" s="61"/>
      <c r="BX114" s="61"/>
      <c r="BY114" s="61"/>
      <c r="BZ114" s="26"/>
    </row>
    <row r="115" spans="1:78" s="27" customFormat="1" ht="15" hidden="1" customHeight="1" x14ac:dyDescent="0.2">
      <c r="A115" s="26"/>
      <c r="B115" s="61"/>
      <c r="C115" s="61"/>
      <c r="D115" s="61"/>
      <c r="E115" s="376"/>
      <c r="F115" s="66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108"/>
      <c r="BT115" s="108"/>
      <c r="BU115" s="108"/>
      <c r="BV115" s="67"/>
      <c r="BW115" s="61"/>
      <c r="BX115" s="61"/>
      <c r="BY115" s="61"/>
      <c r="BZ115" s="26"/>
    </row>
    <row r="116" spans="1:78" s="27" customFormat="1" ht="4.9000000000000004" hidden="1" customHeight="1" x14ac:dyDescent="0.2">
      <c r="A116" s="26"/>
      <c r="B116" s="61"/>
      <c r="C116" s="61"/>
      <c r="D116" s="61"/>
      <c r="E116" s="376"/>
      <c r="F116" s="66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108"/>
      <c r="BT116" s="108"/>
      <c r="BU116" s="108"/>
      <c r="BV116" s="67"/>
      <c r="BW116" s="61"/>
      <c r="BX116" s="61"/>
      <c r="BY116" s="61"/>
      <c r="BZ116" s="26"/>
    </row>
    <row r="117" spans="1:78" s="27" customFormat="1" ht="15" hidden="1" customHeight="1" x14ac:dyDescent="0.2">
      <c r="A117" s="26"/>
      <c r="B117" s="61"/>
      <c r="C117" s="61"/>
      <c r="D117" s="61"/>
      <c r="E117" s="376"/>
      <c r="F117" s="66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108"/>
      <c r="BT117" s="108"/>
      <c r="BU117" s="108"/>
      <c r="BV117" s="67"/>
      <c r="BW117" s="61"/>
      <c r="BX117" s="61"/>
      <c r="BY117" s="61"/>
      <c r="BZ117" s="26"/>
    </row>
    <row r="118" spans="1:78" s="27" customFormat="1" ht="4.9000000000000004" hidden="1" customHeight="1" x14ac:dyDescent="0.2">
      <c r="A118" s="26"/>
      <c r="B118" s="61"/>
      <c r="C118" s="61"/>
      <c r="D118" s="61"/>
      <c r="E118" s="376"/>
      <c r="F118" s="66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108"/>
      <c r="BT118" s="108"/>
      <c r="BU118" s="108"/>
      <c r="BV118" s="67"/>
      <c r="BW118" s="61"/>
      <c r="BX118" s="61"/>
      <c r="BY118" s="61"/>
      <c r="BZ118" s="26"/>
    </row>
    <row r="119" spans="1:78" s="27" customFormat="1" ht="15" hidden="1" customHeight="1" x14ac:dyDescent="0.2">
      <c r="A119" s="26"/>
      <c r="B119" s="61"/>
      <c r="C119" s="61"/>
      <c r="D119" s="61"/>
      <c r="E119" s="376"/>
      <c r="F119" s="66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8"/>
      <c r="BB119" s="108"/>
      <c r="BC119" s="108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108"/>
      <c r="BT119" s="108"/>
      <c r="BU119" s="108"/>
      <c r="BV119" s="67"/>
      <c r="BW119" s="61"/>
      <c r="BX119" s="61"/>
      <c r="BY119" s="61"/>
      <c r="BZ119" s="26"/>
    </row>
    <row r="120" spans="1:78" s="27" customFormat="1" ht="4.9000000000000004" hidden="1" customHeight="1" x14ac:dyDescent="0.2">
      <c r="A120" s="26"/>
      <c r="B120" s="61"/>
      <c r="C120" s="61"/>
      <c r="D120" s="61"/>
      <c r="E120" s="376"/>
      <c r="F120" s="66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8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108"/>
      <c r="BT120" s="108"/>
      <c r="BU120" s="108"/>
      <c r="BV120" s="67"/>
      <c r="BW120" s="61"/>
      <c r="BX120" s="61"/>
      <c r="BY120" s="61"/>
      <c r="BZ120" s="26"/>
    </row>
    <row r="121" spans="1:78" s="27" customFormat="1" ht="15" hidden="1" customHeight="1" x14ac:dyDescent="0.2">
      <c r="A121" s="26"/>
      <c r="B121" s="61"/>
      <c r="C121" s="61"/>
      <c r="D121" s="61"/>
      <c r="E121" s="376"/>
      <c r="F121" s="66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108"/>
      <c r="BC121" s="108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108"/>
      <c r="BT121" s="108"/>
      <c r="BU121" s="108"/>
      <c r="BV121" s="67"/>
      <c r="BW121" s="61"/>
      <c r="BX121" s="61"/>
      <c r="BY121" s="61"/>
      <c r="BZ121" s="26"/>
    </row>
    <row r="122" spans="1:78" s="27" customFormat="1" ht="4.9000000000000004" hidden="1" customHeight="1" x14ac:dyDescent="0.2">
      <c r="A122" s="26"/>
      <c r="B122" s="61"/>
      <c r="C122" s="61"/>
      <c r="D122" s="61"/>
      <c r="E122" s="376"/>
      <c r="F122" s="66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108"/>
      <c r="BT122" s="108"/>
      <c r="BU122" s="108"/>
      <c r="BV122" s="67"/>
      <c r="BW122" s="61"/>
      <c r="BX122" s="61"/>
      <c r="BY122" s="61"/>
      <c r="BZ122" s="26"/>
    </row>
    <row r="123" spans="1:78" s="27" customFormat="1" ht="16.5" hidden="1" customHeight="1" x14ac:dyDescent="0.2">
      <c r="A123" s="26"/>
      <c r="B123" s="61"/>
      <c r="C123" s="61"/>
      <c r="D123" s="61"/>
      <c r="E123" s="376"/>
      <c r="F123" s="66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108"/>
      <c r="BT123" s="108"/>
      <c r="BU123" s="108"/>
      <c r="BV123" s="67"/>
      <c r="BW123" s="61"/>
      <c r="BX123" s="61"/>
      <c r="BY123" s="61"/>
      <c r="BZ123" s="26"/>
    </row>
    <row r="124" spans="1:78" s="27" customFormat="1" ht="4.1500000000000004" hidden="1" customHeight="1" x14ac:dyDescent="0.2">
      <c r="A124" s="26"/>
      <c r="B124" s="61"/>
      <c r="C124" s="61"/>
      <c r="D124" s="61"/>
      <c r="E124" s="376"/>
      <c r="F124" s="66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8"/>
      <c r="BB124" s="108"/>
      <c r="BC124" s="108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108"/>
      <c r="BT124" s="108"/>
      <c r="BU124" s="108"/>
      <c r="BV124" s="67"/>
      <c r="BW124" s="61"/>
      <c r="BX124" s="61"/>
      <c r="BY124" s="61"/>
      <c r="BZ124" s="26"/>
    </row>
    <row r="125" spans="1:78" s="27" customFormat="1" ht="4.9000000000000004" hidden="1" customHeight="1" x14ac:dyDescent="0.2">
      <c r="A125" s="26"/>
      <c r="B125" s="61"/>
      <c r="C125" s="61"/>
      <c r="D125" s="61"/>
      <c r="E125" s="376"/>
      <c r="F125" s="66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8"/>
      <c r="BB125" s="108"/>
      <c r="BC125" s="108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108"/>
      <c r="BT125" s="108"/>
      <c r="BU125" s="108"/>
      <c r="BV125" s="67"/>
      <c r="BW125" s="61"/>
      <c r="BX125" s="61"/>
      <c r="BY125" s="61"/>
      <c r="BZ125" s="26"/>
    </row>
    <row r="126" spans="1:78" s="27" customFormat="1" ht="15" hidden="1" customHeight="1" x14ac:dyDescent="0.2">
      <c r="A126" s="26"/>
      <c r="B126" s="61"/>
      <c r="C126" s="61"/>
      <c r="D126" s="61"/>
      <c r="E126" s="376"/>
      <c r="F126" s="66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  <c r="BA126" s="108"/>
      <c r="BB126" s="108"/>
      <c r="BC126" s="108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108"/>
      <c r="BT126" s="108"/>
      <c r="BU126" s="108"/>
      <c r="BV126" s="67"/>
      <c r="BW126" s="61"/>
      <c r="BX126" s="61"/>
      <c r="BY126" s="61"/>
      <c r="BZ126" s="26"/>
    </row>
    <row r="127" spans="1:78" s="27" customFormat="1" ht="4.5" hidden="1" customHeight="1" x14ac:dyDescent="0.2">
      <c r="A127" s="26"/>
      <c r="B127" s="61"/>
      <c r="C127" s="61"/>
      <c r="D127" s="61"/>
      <c r="E127" s="376"/>
      <c r="F127" s="66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  <c r="BA127" s="108"/>
      <c r="BB127" s="108"/>
      <c r="BC127" s="108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108"/>
      <c r="BT127" s="108"/>
      <c r="BU127" s="108"/>
      <c r="BV127" s="67"/>
      <c r="BW127" s="61"/>
      <c r="BX127" s="61"/>
      <c r="BY127" s="61"/>
      <c r="BZ127" s="26"/>
    </row>
    <row r="128" spans="1:78" s="27" customFormat="1" ht="3.75" hidden="1" customHeight="1" x14ac:dyDescent="0.2">
      <c r="A128" s="26"/>
      <c r="B128" s="61"/>
      <c r="C128" s="61"/>
      <c r="D128" s="61"/>
      <c r="E128" s="376"/>
      <c r="F128" s="66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  <c r="BA128" s="108"/>
      <c r="BB128" s="108"/>
      <c r="BC128" s="108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108"/>
      <c r="BT128" s="108"/>
      <c r="BU128" s="108"/>
      <c r="BV128" s="67"/>
      <c r="BW128" s="61"/>
      <c r="BX128" s="61"/>
      <c r="BY128" s="61"/>
      <c r="BZ128" s="26"/>
    </row>
    <row r="129" spans="1:78" s="27" customFormat="1" ht="15" hidden="1" customHeight="1" x14ac:dyDescent="0.2">
      <c r="A129" s="26"/>
      <c r="B129" s="61"/>
      <c r="C129" s="61"/>
      <c r="D129" s="61"/>
      <c r="E129" s="376"/>
      <c r="F129" s="66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8"/>
      <c r="BB129" s="108"/>
      <c r="BC129" s="108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108"/>
      <c r="BT129" s="108"/>
      <c r="BU129" s="108"/>
      <c r="BV129" s="67"/>
      <c r="BW129" s="61"/>
      <c r="BX129" s="61"/>
      <c r="BY129" s="61"/>
      <c r="BZ129" s="26"/>
    </row>
    <row r="130" spans="1:78" s="27" customFormat="1" ht="10.15" hidden="1" customHeight="1" x14ac:dyDescent="0.2">
      <c r="A130" s="26"/>
      <c r="B130" s="61"/>
      <c r="C130" s="61"/>
      <c r="D130" s="61"/>
      <c r="E130" s="376"/>
      <c r="F130" s="66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8"/>
      <c r="AY130" s="108"/>
      <c r="AZ130" s="108"/>
      <c r="BA130" s="108"/>
      <c r="BB130" s="108"/>
      <c r="BC130" s="108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108"/>
      <c r="BT130" s="108"/>
      <c r="BU130" s="108"/>
      <c r="BV130" s="67"/>
      <c r="BW130" s="61"/>
      <c r="BX130" s="61"/>
      <c r="BY130" s="61"/>
      <c r="BZ130" s="26"/>
    </row>
    <row r="131" spans="1:78" s="27" customFormat="1" ht="15.6" hidden="1" customHeight="1" x14ac:dyDescent="0.2">
      <c r="A131" s="26"/>
      <c r="B131" s="61"/>
      <c r="C131" s="61"/>
      <c r="D131" s="61"/>
      <c r="E131" s="376"/>
      <c r="F131" s="66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  <c r="BA131" s="108"/>
      <c r="BB131" s="108"/>
      <c r="BC131" s="108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108"/>
      <c r="BT131" s="108"/>
      <c r="BU131" s="108"/>
      <c r="BV131" s="67"/>
      <c r="BW131" s="61"/>
      <c r="BX131" s="61"/>
      <c r="BY131" s="61"/>
      <c r="BZ131" s="26"/>
    </row>
    <row r="132" spans="1:78" s="27" customFormat="1" ht="4.1500000000000004" hidden="1" customHeight="1" x14ac:dyDescent="0.2">
      <c r="A132" s="26"/>
      <c r="B132" s="61"/>
      <c r="C132" s="61"/>
      <c r="D132" s="61"/>
      <c r="E132" s="376"/>
      <c r="F132" s="66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108"/>
      <c r="BC132" s="108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108"/>
      <c r="BT132" s="108"/>
      <c r="BU132" s="108"/>
      <c r="BV132" s="67"/>
      <c r="BW132" s="61"/>
      <c r="BX132" s="61"/>
      <c r="BY132" s="61"/>
      <c r="BZ132" s="26"/>
    </row>
    <row r="133" spans="1:78" s="27" customFormat="1" ht="15.6" hidden="1" customHeight="1" x14ac:dyDescent="0.2">
      <c r="A133" s="26"/>
      <c r="B133" s="61"/>
      <c r="C133" s="61"/>
      <c r="D133" s="61"/>
      <c r="E133" s="376"/>
      <c r="F133" s="66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8"/>
      <c r="BB133" s="108"/>
      <c r="BC133" s="108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108"/>
      <c r="BT133" s="108"/>
      <c r="BU133" s="108"/>
      <c r="BV133" s="67"/>
      <c r="BW133" s="61"/>
      <c r="BX133" s="61"/>
      <c r="BY133" s="61"/>
      <c r="BZ133" s="26"/>
    </row>
    <row r="134" spans="1:78" s="27" customFormat="1" ht="4.1500000000000004" hidden="1" customHeight="1" x14ac:dyDescent="0.2">
      <c r="A134" s="26"/>
      <c r="B134" s="61"/>
      <c r="C134" s="61"/>
      <c r="D134" s="61"/>
      <c r="E134" s="376"/>
      <c r="F134" s="66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108"/>
      <c r="AY134" s="108"/>
      <c r="AZ134" s="108"/>
      <c r="BA134" s="108"/>
      <c r="BB134" s="108"/>
      <c r="BC134" s="108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108"/>
      <c r="BT134" s="108"/>
      <c r="BU134" s="108"/>
      <c r="BV134" s="67"/>
      <c r="BW134" s="61"/>
      <c r="BX134" s="61"/>
      <c r="BY134" s="61"/>
      <c r="BZ134" s="26"/>
    </row>
    <row r="135" spans="1:78" s="27" customFormat="1" ht="13.15" hidden="1" customHeight="1" x14ac:dyDescent="0.2">
      <c r="A135" s="26"/>
      <c r="B135" s="61"/>
      <c r="C135" s="61"/>
      <c r="D135" s="61"/>
      <c r="E135" s="376"/>
      <c r="F135" s="66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/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  <c r="BA135" s="108"/>
      <c r="BB135" s="108"/>
      <c r="BC135" s="108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108"/>
      <c r="BT135" s="108"/>
      <c r="BU135" s="108"/>
      <c r="BV135" s="67"/>
      <c r="BW135" s="61"/>
      <c r="BX135" s="61"/>
      <c r="BY135" s="61"/>
      <c r="BZ135" s="26"/>
    </row>
    <row r="136" spans="1:78" s="27" customFormat="1" ht="4.1500000000000004" hidden="1" customHeight="1" x14ac:dyDescent="0.2">
      <c r="A136" s="26"/>
      <c r="B136" s="61"/>
      <c r="C136" s="61"/>
      <c r="D136" s="61"/>
      <c r="E136" s="376"/>
      <c r="F136" s="66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8"/>
      <c r="AP136" s="108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/>
      <c r="BA136" s="108"/>
      <c r="BB136" s="108"/>
      <c r="BC136" s="108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108"/>
      <c r="BT136" s="108"/>
      <c r="BU136" s="108"/>
      <c r="BV136" s="67"/>
      <c r="BW136" s="61"/>
      <c r="BX136" s="61"/>
      <c r="BY136" s="61"/>
      <c r="BZ136" s="26"/>
    </row>
    <row r="137" spans="1:78" s="27" customFormat="1" ht="15.6" hidden="1" customHeight="1" x14ac:dyDescent="0.2">
      <c r="A137" s="26"/>
      <c r="B137" s="61"/>
      <c r="C137" s="61"/>
      <c r="D137" s="61"/>
      <c r="E137" s="376"/>
      <c r="F137" s="66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8"/>
      <c r="BB137" s="108"/>
      <c r="BC137" s="108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108"/>
      <c r="BT137" s="108"/>
      <c r="BU137" s="108"/>
      <c r="BV137" s="67"/>
      <c r="BW137" s="61"/>
      <c r="BX137" s="61"/>
      <c r="BY137" s="61"/>
      <c r="BZ137" s="26"/>
    </row>
    <row r="138" spans="1:78" s="27" customFormat="1" ht="4.1500000000000004" hidden="1" customHeight="1" x14ac:dyDescent="0.2">
      <c r="A138" s="26"/>
      <c r="B138" s="61"/>
      <c r="C138" s="61"/>
      <c r="D138" s="61"/>
      <c r="E138" s="376"/>
      <c r="F138" s="66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108"/>
      <c r="BT138" s="108"/>
      <c r="BU138" s="108"/>
      <c r="BV138" s="67"/>
      <c r="BW138" s="61"/>
      <c r="BX138" s="61"/>
      <c r="BY138" s="61"/>
      <c r="BZ138" s="26"/>
    </row>
    <row r="139" spans="1:78" s="27" customFormat="1" ht="15.6" hidden="1" customHeight="1" x14ac:dyDescent="0.2">
      <c r="A139" s="26"/>
      <c r="B139" s="61"/>
      <c r="C139" s="61"/>
      <c r="D139" s="61"/>
      <c r="E139" s="376"/>
      <c r="F139" s="66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B139" s="108"/>
      <c r="BC139" s="108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108"/>
      <c r="BT139" s="108"/>
      <c r="BU139" s="108"/>
      <c r="BV139" s="67"/>
      <c r="BW139" s="61"/>
      <c r="BX139" s="61"/>
      <c r="BY139" s="61"/>
      <c r="BZ139" s="26"/>
    </row>
    <row r="140" spans="1:78" s="27" customFormat="1" ht="4.1500000000000004" hidden="1" customHeight="1" x14ac:dyDescent="0.2">
      <c r="A140" s="26"/>
      <c r="B140" s="61"/>
      <c r="C140" s="61"/>
      <c r="D140" s="61"/>
      <c r="E140" s="376"/>
      <c r="F140" s="66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8"/>
      <c r="BB140" s="108"/>
      <c r="BC140" s="108"/>
      <c r="BD140" s="85"/>
      <c r="BE140" s="85"/>
      <c r="BF140" s="85"/>
      <c r="BG140" s="85"/>
      <c r="BH140" s="85"/>
      <c r="BI140" s="85"/>
      <c r="BJ140" s="85"/>
      <c r="BK140" s="85"/>
      <c r="BL140" s="85"/>
      <c r="BM140" s="85"/>
      <c r="BN140" s="85"/>
      <c r="BO140" s="85"/>
      <c r="BP140" s="85"/>
      <c r="BQ140" s="85"/>
      <c r="BR140" s="85"/>
      <c r="BS140" s="108"/>
      <c r="BT140" s="108"/>
      <c r="BU140" s="108"/>
      <c r="BV140" s="67"/>
      <c r="BW140" s="61"/>
      <c r="BX140" s="61"/>
      <c r="BY140" s="61"/>
      <c r="BZ140" s="26"/>
    </row>
    <row r="141" spans="1:78" s="27" customFormat="1" ht="15.6" hidden="1" customHeight="1" x14ac:dyDescent="0.2">
      <c r="A141" s="26"/>
      <c r="B141" s="61"/>
      <c r="C141" s="61"/>
      <c r="D141" s="61"/>
      <c r="E141" s="376"/>
      <c r="F141" s="66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B141" s="108"/>
      <c r="BC141" s="108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108"/>
      <c r="BT141" s="108"/>
      <c r="BU141" s="108"/>
      <c r="BV141" s="67"/>
      <c r="BW141" s="61"/>
      <c r="BX141" s="61"/>
      <c r="BY141" s="61"/>
      <c r="BZ141" s="26"/>
    </row>
    <row r="142" spans="1:78" s="27" customFormat="1" ht="4.5" hidden="1" customHeight="1" x14ac:dyDescent="0.2">
      <c r="A142" s="26"/>
      <c r="B142" s="61"/>
      <c r="C142" s="61"/>
      <c r="D142" s="61"/>
      <c r="E142" s="376"/>
      <c r="F142" s="66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8"/>
      <c r="BB142" s="108"/>
      <c r="BC142" s="108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108"/>
      <c r="BT142" s="108"/>
      <c r="BU142" s="108"/>
      <c r="BV142" s="67"/>
      <c r="BW142" s="61"/>
      <c r="BX142" s="61"/>
      <c r="BY142" s="61"/>
      <c r="BZ142" s="26"/>
    </row>
    <row r="143" spans="1:78" s="27" customFormat="1" ht="13.15" hidden="1" customHeight="1" x14ac:dyDescent="0.2">
      <c r="A143" s="232"/>
      <c r="B143" s="232"/>
      <c r="C143" s="232"/>
      <c r="D143" s="232"/>
      <c r="E143" s="378"/>
      <c r="F143" s="66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108"/>
      <c r="BT143" s="108"/>
      <c r="BU143" s="108"/>
      <c r="BV143" s="67"/>
      <c r="BW143" s="232"/>
      <c r="BX143" s="232"/>
      <c r="BY143" s="232"/>
      <c r="BZ143" s="232"/>
    </row>
    <row r="144" spans="1:78" s="27" customFormat="1" ht="13.15" hidden="1" customHeight="1" x14ac:dyDescent="0.2">
      <c r="A144" s="232"/>
      <c r="B144" s="232"/>
      <c r="C144" s="232"/>
      <c r="D144" s="232"/>
      <c r="E144" s="378"/>
      <c r="F144" s="66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108"/>
      <c r="BC144" s="108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108"/>
      <c r="BT144" s="108"/>
      <c r="BU144" s="108"/>
      <c r="BV144" s="67"/>
      <c r="BW144" s="232"/>
      <c r="BX144" s="232"/>
      <c r="BY144" s="232"/>
      <c r="BZ144" s="232"/>
    </row>
    <row r="145" spans="1:78" s="27" customFormat="1" ht="13.15" hidden="1" customHeight="1" x14ac:dyDescent="0.2">
      <c r="A145" s="232"/>
      <c r="B145" s="232"/>
      <c r="C145" s="232"/>
      <c r="D145" s="232"/>
      <c r="E145" s="378"/>
      <c r="F145" s="66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108"/>
      <c r="BT145" s="108"/>
      <c r="BU145" s="108"/>
      <c r="BV145" s="67"/>
      <c r="BW145" s="232"/>
      <c r="BX145" s="232"/>
      <c r="BY145" s="232"/>
      <c r="BZ145" s="232"/>
    </row>
    <row r="146" spans="1:78" s="27" customFormat="1" ht="13.15" hidden="1" customHeight="1" x14ac:dyDescent="0.2">
      <c r="A146" s="232"/>
      <c r="B146" s="232"/>
      <c r="C146" s="232"/>
      <c r="D146" s="232"/>
      <c r="E146" s="378"/>
      <c r="F146" s="66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  <c r="BA146" s="108"/>
      <c r="BB146" s="108"/>
      <c r="BC146" s="108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108"/>
      <c r="BT146" s="108"/>
      <c r="BU146" s="108"/>
      <c r="BV146" s="67"/>
      <c r="BW146" s="232"/>
      <c r="BX146" s="232"/>
      <c r="BY146" s="232"/>
      <c r="BZ146" s="232"/>
    </row>
    <row r="147" spans="1:78" s="27" customFormat="1" ht="13.15" hidden="1" customHeight="1" x14ac:dyDescent="0.2">
      <c r="A147" s="232"/>
      <c r="B147" s="232"/>
      <c r="C147" s="232"/>
      <c r="D147" s="232"/>
      <c r="E147" s="378"/>
      <c r="F147" s="66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108"/>
      <c r="BT147" s="108"/>
      <c r="BU147" s="108"/>
      <c r="BV147" s="67"/>
      <c r="BW147" s="232"/>
      <c r="BX147" s="232"/>
      <c r="BY147" s="232"/>
      <c r="BZ147" s="232"/>
    </row>
    <row r="148" spans="1:78" s="27" customFormat="1" ht="13.15" hidden="1" customHeight="1" x14ac:dyDescent="0.2">
      <c r="A148" s="232"/>
      <c r="B148" s="232"/>
      <c r="C148" s="232"/>
      <c r="D148" s="232"/>
      <c r="E148" s="378"/>
      <c r="F148" s="66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108"/>
      <c r="BT148" s="108"/>
      <c r="BU148" s="108"/>
      <c r="BV148" s="67"/>
      <c r="BW148" s="232"/>
      <c r="BX148" s="232"/>
      <c r="BY148" s="232"/>
      <c r="BZ148" s="232"/>
    </row>
    <row r="149" spans="1:78" s="27" customFormat="1" ht="4.1500000000000004" hidden="1" customHeight="1" x14ac:dyDescent="0.2">
      <c r="A149" s="26"/>
      <c r="B149" s="61"/>
      <c r="C149" s="61"/>
      <c r="D149" s="61"/>
      <c r="E149" s="376"/>
      <c r="F149" s="66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85"/>
      <c r="BE149" s="85"/>
      <c r="BF149" s="85"/>
      <c r="BG149" s="85"/>
      <c r="BH149" s="85"/>
      <c r="BI149" s="85"/>
      <c r="BJ149" s="85"/>
      <c r="BK149" s="85"/>
      <c r="BL149" s="85"/>
      <c r="BM149" s="85"/>
      <c r="BN149" s="85"/>
      <c r="BO149" s="85"/>
      <c r="BP149" s="85"/>
      <c r="BQ149" s="85"/>
      <c r="BR149" s="85"/>
      <c r="BS149" s="108"/>
      <c r="BT149" s="108"/>
      <c r="BU149" s="108"/>
      <c r="BV149" s="67"/>
      <c r="BW149" s="61"/>
      <c r="BX149" s="61"/>
      <c r="BY149" s="61"/>
      <c r="BZ149" s="26"/>
    </row>
    <row r="150" spans="1:78" s="27" customFormat="1" ht="4.5" hidden="1" customHeight="1" x14ac:dyDescent="0.2">
      <c r="A150" s="26"/>
      <c r="B150" s="61"/>
      <c r="C150" s="61"/>
      <c r="D150" s="61"/>
      <c r="E150" s="376"/>
      <c r="F150" s="66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8"/>
      <c r="BC150" s="108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108"/>
      <c r="BT150" s="108"/>
      <c r="BU150" s="108"/>
      <c r="BV150" s="67"/>
      <c r="BW150" s="61"/>
      <c r="BX150" s="61"/>
      <c r="BY150" s="61"/>
      <c r="BZ150" s="26"/>
    </row>
    <row r="151" spans="1:78" s="27" customFormat="1" ht="16.5" customHeight="1" x14ac:dyDescent="0.2">
      <c r="A151" s="26"/>
      <c r="B151" s="61"/>
      <c r="C151" s="61"/>
      <c r="D151" s="61"/>
      <c r="E151" s="376"/>
      <c r="F151" s="66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8"/>
      <c r="AP151" s="108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/>
      <c r="BA151" s="108"/>
      <c r="BB151" s="108"/>
      <c r="BC151" s="108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108"/>
      <c r="BT151" s="108"/>
      <c r="BU151" s="108"/>
      <c r="BV151" s="67"/>
      <c r="BW151" s="61"/>
      <c r="BX151" s="61"/>
      <c r="BY151" s="61"/>
      <c r="BZ151" s="26"/>
    </row>
    <row r="152" spans="1:78" s="27" customFormat="1" ht="4.5" customHeight="1" x14ac:dyDescent="0.2">
      <c r="A152" s="26"/>
      <c r="B152" s="61"/>
      <c r="C152" s="61"/>
      <c r="D152" s="61"/>
      <c r="E152" s="376"/>
      <c r="F152" s="359"/>
      <c r="G152" s="360"/>
      <c r="H152" s="360"/>
      <c r="I152" s="360"/>
      <c r="J152" s="360"/>
      <c r="K152" s="360"/>
      <c r="L152" s="360"/>
      <c r="M152" s="360"/>
      <c r="N152" s="360"/>
      <c r="O152" s="360"/>
      <c r="P152" s="360"/>
      <c r="Q152" s="360"/>
      <c r="R152" s="360"/>
      <c r="S152" s="360"/>
      <c r="T152" s="360"/>
      <c r="U152" s="360"/>
      <c r="V152" s="360"/>
      <c r="W152" s="360"/>
      <c r="X152" s="360"/>
      <c r="Y152" s="360"/>
      <c r="Z152" s="360"/>
      <c r="AA152" s="360"/>
      <c r="AB152" s="360"/>
      <c r="AC152" s="360"/>
      <c r="AD152" s="360"/>
      <c r="AE152" s="360"/>
      <c r="AF152" s="360"/>
      <c r="AG152" s="360"/>
      <c r="AH152" s="360"/>
      <c r="AI152" s="360"/>
      <c r="AJ152" s="360"/>
      <c r="AK152" s="360"/>
      <c r="AL152" s="360"/>
      <c r="AM152" s="360"/>
      <c r="AN152" s="360"/>
      <c r="AO152" s="360"/>
      <c r="AP152" s="360"/>
      <c r="AQ152" s="360"/>
      <c r="AR152" s="360"/>
      <c r="AS152" s="360"/>
      <c r="AT152" s="360"/>
      <c r="AU152" s="360"/>
      <c r="AV152" s="360"/>
      <c r="AW152" s="360"/>
      <c r="AX152" s="360"/>
      <c r="AY152" s="360"/>
      <c r="AZ152" s="360"/>
      <c r="BA152" s="360"/>
      <c r="BB152" s="360"/>
      <c r="BC152" s="360"/>
      <c r="BD152" s="361"/>
      <c r="BE152" s="361"/>
      <c r="BF152" s="361"/>
      <c r="BG152" s="361"/>
      <c r="BH152" s="361"/>
      <c r="BI152" s="361"/>
      <c r="BJ152" s="361"/>
      <c r="BK152" s="361"/>
      <c r="BL152" s="361"/>
      <c r="BM152" s="361"/>
      <c r="BN152" s="361"/>
      <c r="BO152" s="361"/>
      <c r="BP152" s="361"/>
      <c r="BQ152" s="361"/>
      <c r="BR152" s="361"/>
      <c r="BS152" s="360"/>
      <c r="BT152" s="360"/>
      <c r="BU152" s="360"/>
      <c r="BV152" s="362"/>
      <c r="BW152" s="61"/>
      <c r="BX152" s="61"/>
      <c r="BY152" s="61"/>
      <c r="BZ152" s="26"/>
    </row>
    <row r="153" spans="1:78" s="27" customFormat="1" ht="13.5" customHeight="1" thickBot="1" x14ac:dyDescent="0.25">
      <c r="A153" s="26"/>
      <c r="B153" s="61"/>
      <c r="C153" s="61"/>
      <c r="D153" s="61"/>
      <c r="E153" s="379"/>
      <c r="F153" s="61"/>
      <c r="G153" s="61"/>
      <c r="H153" s="61"/>
      <c r="I153" s="406" t="str">
        <f>Stammdaten!AE28&amp;"AnlAVEÜR813"</f>
        <v>2025AnlAVEÜR813</v>
      </c>
      <c r="J153" s="406"/>
      <c r="K153" s="406"/>
      <c r="L153" s="406"/>
      <c r="M153" s="406"/>
      <c r="N153" s="406"/>
      <c r="O153" s="406"/>
      <c r="P153" s="406"/>
      <c r="Q153" s="406"/>
      <c r="R153" s="406"/>
      <c r="S153" s="406"/>
      <c r="T153" s="406"/>
      <c r="U153" s="406"/>
      <c r="V153" s="406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408"/>
      <c r="AJ153" s="409"/>
      <c r="AK153" s="409"/>
      <c r="AL153" s="409"/>
      <c r="AM153" s="409"/>
      <c r="AN153" s="409"/>
      <c r="AO153" s="409"/>
      <c r="AP153" s="409"/>
      <c r="AQ153" s="409"/>
      <c r="AR153" s="409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410" t="str">
        <f>Stammdaten!AE28&amp;"AnlAVEÜR813"</f>
        <v>2025AnlAVEÜR813</v>
      </c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410"/>
      <c r="BS153" s="410"/>
      <c r="BT153" s="61"/>
      <c r="BU153" s="61"/>
      <c r="BV153" s="61"/>
      <c r="BW153" s="98"/>
      <c r="BX153" s="61"/>
      <c r="BY153" s="61"/>
      <c r="BZ153" s="26"/>
    </row>
    <row r="154" spans="1:78" s="27" customFormat="1" ht="3" customHeight="1" x14ac:dyDescent="0.2">
      <c r="A154" s="26"/>
      <c r="B154" s="61"/>
      <c r="C154" s="61"/>
      <c r="D154" s="61"/>
      <c r="E154" s="376"/>
      <c r="F154" s="61"/>
      <c r="G154" s="61"/>
      <c r="H154" s="61"/>
      <c r="I154" s="407"/>
      <c r="J154" s="407"/>
      <c r="K154" s="407"/>
      <c r="L154" s="407"/>
      <c r="M154" s="407"/>
      <c r="N154" s="407"/>
      <c r="O154" s="407"/>
      <c r="P154" s="407"/>
      <c r="Q154" s="407"/>
      <c r="R154" s="407"/>
      <c r="S154" s="407"/>
      <c r="T154" s="407"/>
      <c r="U154" s="407"/>
      <c r="V154" s="407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407"/>
      <c r="BF154" s="407"/>
      <c r="BG154" s="407"/>
      <c r="BH154" s="407"/>
      <c r="BI154" s="407"/>
      <c r="BJ154" s="407"/>
      <c r="BK154" s="407"/>
      <c r="BL154" s="407"/>
      <c r="BM154" s="407"/>
      <c r="BN154" s="407"/>
      <c r="BO154" s="407"/>
      <c r="BP154" s="407"/>
      <c r="BQ154" s="407"/>
      <c r="BR154" s="407"/>
      <c r="BS154" s="407"/>
      <c r="BT154" s="61"/>
      <c r="BU154" s="61"/>
      <c r="BV154" s="61"/>
      <c r="BW154" s="61"/>
      <c r="BX154" s="61"/>
      <c r="BY154" s="61"/>
      <c r="BZ154" s="26"/>
    </row>
    <row r="155" spans="1:78" s="27" customFormat="1" ht="10.5" customHeight="1" x14ac:dyDescent="0.2">
      <c r="A155" s="26"/>
      <c r="B155" s="61"/>
      <c r="C155" s="61"/>
      <c r="D155" s="61"/>
      <c r="E155" s="376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1"/>
      <c r="BT155" s="61"/>
      <c r="BU155" s="61"/>
      <c r="BV155" s="61"/>
      <c r="BW155" s="61"/>
      <c r="BX155" s="61"/>
      <c r="BY155" s="61"/>
      <c r="BZ155" s="26"/>
    </row>
    <row r="156" spans="1:78" s="27" customFormat="1" ht="4.5" customHeight="1" x14ac:dyDescent="0.2">
      <c r="A156" s="232"/>
      <c r="B156" s="232"/>
      <c r="C156" s="232"/>
      <c r="D156" s="232"/>
      <c r="E156" s="378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  <c r="AV156" s="232"/>
      <c r="AW156" s="232"/>
      <c r="AX156" s="232"/>
      <c r="AY156" s="232"/>
      <c r="AZ156" s="232"/>
      <c r="BA156" s="232"/>
      <c r="BB156" s="232"/>
      <c r="BC156" s="232"/>
      <c r="BD156" s="232"/>
      <c r="BE156" s="232"/>
      <c r="BF156" s="232"/>
      <c r="BG156" s="232"/>
      <c r="BH156" s="232"/>
      <c r="BI156" s="232"/>
      <c r="BJ156" s="232"/>
      <c r="BK156" s="232"/>
      <c r="BL156" s="232"/>
      <c r="BM156" s="232"/>
      <c r="BN156" s="232"/>
      <c r="BO156" s="232"/>
      <c r="BP156" s="232"/>
      <c r="BQ156" s="232"/>
      <c r="BR156" s="232"/>
      <c r="BS156" s="232"/>
      <c r="BT156" s="232"/>
      <c r="BU156" s="232"/>
      <c r="BV156" s="232"/>
      <c r="BW156" s="232"/>
      <c r="BX156" s="232"/>
      <c r="BY156" s="232"/>
      <c r="BZ156" s="232"/>
    </row>
    <row r="157" spans="1:78" s="27" customFormat="1" ht="13.15" customHeight="1" x14ac:dyDescent="0.2">
      <c r="A157" s="232"/>
      <c r="B157" s="150" t="s">
        <v>379</v>
      </c>
      <c r="C157" s="232"/>
      <c r="D157" s="232"/>
      <c r="E157" s="378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  <c r="AV157" s="232"/>
      <c r="AW157" s="232"/>
      <c r="AX157" s="232"/>
      <c r="AY157" s="232"/>
      <c r="AZ157" s="232"/>
      <c r="BA157" s="232"/>
      <c r="BB157" s="232"/>
      <c r="BC157" s="232"/>
      <c r="BD157" s="232"/>
      <c r="BE157" s="232"/>
      <c r="BF157" s="232"/>
      <c r="BG157" s="232"/>
      <c r="BH157" s="232"/>
      <c r="BI157" s="232"/>
      <c r="BJ157" s="232"/>
      <c r="BK157" s="232"/>
      <c r="BL157" s="232"/>
      <c r="BM157" s="232"/>
      <c r="BN157" s="232"/>
      <c r="BO157" s="232"/>
      <c r="BP157" s="232"/>
      <c r="BQ157" s="232"/>
      <c r="BR157" s="232"/>
      <c r="BS157" s="232"/>
      <c r="BT157" s="232"/>
      <c r="BU157" s="232"/>
      <c r="BV157" s="232"/>
      <c r="BW157" s="232"/>
      <c r="BX157" s="232"/>
      <c r="BY157" s="232"/>
      <c r="BZ157" s="232"/>
    </row>
    <row r="158" spans="1:78" s="27" customFormat="1" ht="13.15" customHeight="1" x14ac:dyDescent="0.2">
      <c r="A158" s="232"/>
      <c r="B158" s="150" t="s">
        <v>377</v>
      </c>
      <c r="C158" s="232"/>
      <c r="D158" s="232"/>
      <c r="E158" s="378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  <c r="AV158" s="232"/>
      <c r="AW158" s="232"/>
      <c r="AX158" s="232"/>
      <c r="AY158" s="232"/>
      <c r="AZ158" s="232"/>
      <c r="BA158" s="232"/>
      <c r="BB158" s="232"/>
      <c r="BC158" s="232"/>
      <c r="BD158" s="232"/>
      <c r="BE158" s="232"/>
      <c r="BF158" s="232"/>
      <c r="BG158" s="232"/>
      <c r="BH158" s="232"/>
      <c r="BI158" s="232"/>
      <c r="BJ158" s="232"/>
      <c r="BK158" s="232"/>
      <c r="BL158" s="232"/>
      <c r="BM158" s="232"/>
      <c r="BN158" s="232"/>
      <c r="BO158" s="232"/>
      <c r="BP158" s="232"/>
      <c r="BQ158" s="232"/>
      <c r="BR158" s="232"/>
      <c r="BS158" s="232"/>
      <c r="BT158" s="232"/>
      <c r="BU158" s="232"/>
      <c r="BV158" s="232"/>
      <c r="BW158" s="232"/>
      <c r="BX158" s="232"/>
      <c r="BY158" s="232"/>
      <c r="BZ158" s="232"/>
    </row>
    <row r="159" spans="1:78" s="27" customFormat="1" ht="13.15" customHeight="1" x14ac:dyDescent="0.2">
      <c r="A159" s="232"/>
      <c r="B159" s="150" t="s">
        <v>378</v>
      </c>
      <c r="C159" s="232"/>
      <c r="D159" s="232"/>
      <c r="E159" s="378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  <c r="AV159" s="232"/>
      <c r="AW159" s="232"/>
      <c r="AX159" s="232"/>
      <c r="AY159" s="232"/>
      <c r="AZ159" s="232"/>
      <c r="BA159" s="232"/>
      <c r="BB159" s="232"/>
      <c r="BC159" s="232"/>
      <c r="BD159" s="232"/>
      <c r="BE159" s="232"/>
      <c r="BF159" s="232"/>
      <c r="BG159" s="232"/>
      <c r="BH159" s="232"/>
      <c r="BI159" s="232"/>
      <c r="BJ159" s="232"/>
      <c r="BK159" s="232"/>
      <c r="BL159" s="232"/>
      <c r="BM159" s="232"/>
      <c r="BN159" s="232"/>
      <c r="BO159" s="232"/>
      <c r="BP159" s="232"/>
      <c r="BQ159" s="232"/>
      <c r="BR159" s="232"/>
      <c r="BS159" s="232"/>
      <c r="BT159" s="232"/>
      <c r="BU159" s="232"/>
      <c r="BV159" s="232"/>
      <c r="BW159" s="232"/>
      <c r="BX159" s="232"/>
      <c r="BY159" s="232"/>
      <c r="BZ159" s="232"/>
    </row>
  </sheetData>
  <sheetProtection selectLockedCells="1"/>
  <mergeCells count="39">
    <mergeCell ref="E100:E101"/>
    <mergeCell ref="BK77:BU77"/>
    <mergeCell ref="BK82:BU82"/>
    <mergeCell ref="BK84:BU84"/>
    <mergeCell ref="BK86:BU86"/>
    <mergeCell ref="BK88:BU88"/>
    <mergeCell ref="I153:V154"/>
    <mergeCell ref="AI153:AR153"/>
    <mergeCell ref="BE153:BS154"/>
    <mergeCell ref="BK33:BU33"/>
    <mergeCell ref="BK35:BU35"/>
    <mergeCell ref="G44:BF44"/>
    <mergeCell ref="G46:BC46"/>
    <mergeCell ref="BK60:BU60"/>
    <mergeCell ref="BK64:BU64"/>
    <mergeCell ref="BK66:BU66"/>
    <mergeCell ref="BK51:BU51"/>
    <mergeCell ref="BK53:BU53"/>
    <mergeCell ref="BK55:BU55"/>
    <mergeCell ref="BK62:BU62"/>
    <mergeCell ref="BK71:BU71"/>
    <mergeCell ref="BK73:BU73"/>
    <mergeCell ref="BK75:BU75"/>
    <mergeCell ref="BK39:BU39"/>
    <mergeCell ref="BK44:BU44"/>
    <mergeCell ref="BK46:BU46"/>
    <mergeCell ref="BK37:BU37"/>
    <mergeCell ref="E1:Q1"/>
    <mergeCell ref="BK5:BV6"/>
    <mergeCell ref="BK27:BU27"/>
    <mergeCell ref="BK29:BU29"/>
    <mergeCell ref="BK31:BU31"/>
    <mergeCell ref="BK10:BU10"/>
    <mergeCell ref="BK12:BU12"/>
    <mergeCell ref="BK14:BU14"/>
    <mergeCell ref="BK16:BU16"/>
    <mergeCell ref="BK18:BU18"/>
    <mergeCell ref="BK20:BU20"/>
    <mergeCell ref="BK22:BU22"/>
  </mergeCells>
  <printOptions horizontalCentered="1"/>
  <pageMargins left="0.39370078740157483" right="0.39370078740157483" top="0.39370078740157483" bottom="0" header="0" footer="0"/>
  <pageSetup paperSize="9" scale="8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btnDrucken">
              <controlPr defaultSize="0" print="0" autoFill="0" autoPict="0" macro="[0]!mkr_Drucken">
                <anchor moveWithCells="1">
                  <from>
                    <xdr:col>1</xdr:col>
                    <xdr:colOff>0</xdr:colOff>
                    <xdr:row>0</xdr:row>
                    <xdr:rowOff>19050</xdr:rowOff>
                  </from>
                  <to>
                    <xdr:col>4</xdr:col>
                    <xdr:colOff>57150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btnAuswahl">
              <controlPr defaultSize="0" print="0" autoFill="0" autoPict="0" macro="[0]!mkr_AB_Einnahmen">
                <anchor moveWithCells="1">
                  <from>
                    <xdr:col>4</xdr:col>
                    <xdr:colOff>95250</xdr:colOff>
                    <xdr:row>0</xdr:row>
                    <xdr:rowOff>19050</xdr:rowOff>
                  </from>
                  <to>
                    <xdr:col>14</xdr:col>
                    <xdr:colOff>9525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Button 3">
              <controlPr defaultSize="0" print="0" autoFill="0" autoPict="0" macro="[0]!mkr_AB_Ausgaben">
                <anchor moveWithCells="1">
                  <from>
                    <xdr:col>14</xdr:col>
                    <xdr:colOff>28575</xdr:colOff>
                    <xdr:row>0</xdr:row>
                    <xdr:rowOff>19050</xdr:rowOff>
                  </from>
                  <to>
                    <xdr:col>24</xdr:col>
                    <xdr:colOff>66675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Button 4">
              <controlPr defaultSize="0" print="0" autoFill="0" autoPict="0" macro="[0]!mkr_AB_Anlageverzeichnis">
                <anchor moveWithCells="1">
                  <from>
                    <xdr:col>24</xdr:col>
                    <xdr:colOff>95250</xdr:colOff>
                    <xdr:row>0</xdr:row>
                    <xdr:rowOff>19050</xdr:rowOff>
                  </from>
                  <to>
                    <xdr:col>36</xdr:col>
                    <xdr:colOff>0</xdr:colOff>
                    <xdr:row>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EA77-5411-4F9D-98C5-5373859C313F}">
  <sheetPr codeName="Tabelle17">
    <tabColor rgb="FFFFFF00"/>
    <pageSetUpPr fitToPage="1"/>
  </sheetPr>
  <dimension ref="A1:CA121"/>
  <sheetViews>
    <sheetView showGridLines="0" showRowColHeaders="0" zoomScale="120" zoomScaleNormal="120" workbookViewId="0">
      <pane ySplit="1" topLeftCell="A2" activePane="bottomLeft" state="frozenSplit"/>
      <selection activeCell="CC43" sqref="CC43"/>
      <selection pane="bottomLeft" activeCell="A2" sqref="A2"/>
    </sheetView>
  </sheetViews>
  <sheetFormatPr baseColWidth="10" defaultColWidth="11.42578125" defaultRowHeight="0" customHeight="1" zeroHeight="1" x14ac:dyDescent="0.2"/>
  <cols>
    <col min="1" max="1" width="0.85546875" style="27" customWidth="1"/>
    <col min="2" max="2" width="2.42578125" style="27" customWidth="1"/>
    <col min="3" max="4" width="2.7109375" style="27" customWidth="1"/>
    <col min="5" max="5" width="2.42578125" style="380" customWidth="1"/>
    <col min="6" max="6" width="0.85546875" style="27" customWidth="1"/>
    <col min="7" max="7" width="1.85546875" style="27" customWidth="1"/>
    <col min="8" max="8" width="1.5703125" style="27" customWidth="1"/>
    <col min="9" max="9" width="1" style="27" customWidth="1"/>
    <col min="10" max="10" width="0.42578125" style="27" customWidth="1"/>
    <col min="11" max="11" width="2.140625" style="27" customWidth="1"/>
    <col min="12" max="12" width="2" style="27" customWidth="1"/>
    <col min="13" max="13" width="0.7109375" style="27" customWidth="1"/>
    <col min="14" max="14" width="1.28515625" style="27" customWidth="1"/>
    <col min="15" max="15" width="1" style="27" customWidth="1"/>
    <col min="16" max="16" width="1.7109375" style="27" customWidth="1"/>
    <col min="17" max="17" width="1.28515625" style="27" customWidth="1"/>
    <col min="18" max="18" width="1.7109375" style="27" customWidth="1"/>
    <col min="19" max="19" width="0.7109375" style="27" customWidth="1"/>
    <col min="20" max="20" width="1.42578125" style="27" customWidth="1"/>
    <col min="21" max="21" width="1.140625" style="27" customWidth="1"/>
    <col min="22" max="22" width="2" style="27" customWidth="1"/>
    <col min="23" max="23" width="1" style="27" customWidth="1"/>
    <col min="24" max="24" width="1.140625" style="27" customWidth="1"/>
    <col min="25" max="25" width="1.42578125" style="27" customWidth="1"/>
    <col min="26" max="26" width="0.7109375" style="27" customWidth="1"/>
    <col min="27" max="27" width="1.7109375" style="27" customWidth="1"/>
    <col min="28" max="28" width="1.85546875" style="27" customWidth="1"/>
    <col min="29" max="29" width="0.7109375" style="27" customWidth="1"/>
    <col min="30" max="30" width="1.5703125" style="27" customWidth="1"/>
    <col min="31" max="31" width="0.85546875" style="27" customWidth="1"/>
    <col min="32" max="32" width="1.85546875" style="27" customWidth="1"/>
    <col min="33" max="33" width="1" style="27" customWidth="1"/>
    <col min="34" max="34" width="2" style="27" customWidth="1"/>
    <col min="35" max="35" width="0.7109375" style="27" customWidth="1"/>
    <col min="36" max="36" width="1.85546875" style="27" customWidth="1"/>
    <col min="37" max="37" width="0.7109375" style="27" customWidth="1"/>
    <col min="38" max="38" width="1.5703125" style="27" customWidth="1"/>
    <col min="39" max="39" width="0.7109375" style="27" customWidth="1"/>
    <col min="40" max="40" width="2" style="27" customWidth="1"/>
    <col min="41" max="41" width="1" style="27" customWidth="1"/>
    <col min="42" max="42" width="1.85546875" style="27" customWidth="1"/>
    <col min="43" max="43" width="0.7109375" style="27" customWidth="1"/>
    <col min="44" max="44" width="1.85546875" style="27" customWidth="1"/>
    <col min="45" max="45" width="0.7109375" style="27" customWidth="1"/>
    <col min="46" max="46" width="1.85546875" style="27" customWidth="1"/>
    <col min="47" max="47" width="0.7109375" style="27" customWidth="1"/>
    <col min="48" max="48" width="1.85546875" style="27" customWidth="1"/>
    <col min="49" max="49" width="1.140625" style="27" customWidth="1"/>
    <col min="50" max="50" width="1.42578125" style="27" customWidth="1"/>
    <col min="51" max="51" width="0.7109375" style="27" customWidth="1"/>
    <col min="52" max="52" width="1.5703125" style="27" customWidth="1"/>
    <col min="53" max="53" width="0.5703125" style="27" customWidth="1"/>
    <col min="54" max="54" width="2.28515625" style="27" customWidth="1"/>
    <col min="55" max="55" width="0.7109375" style="27" customWidth="1"/>
    <col min="56" max="56" width="1.5703125" style="27" customWidth="1"/>
    <col min="57" max="57" width="0.7109375" style="27" customWidth="1"/>
    <col min="58" max="58" width="2.140625" style="27" customWidth="1"/>
    <col min="59" max="59" width="0.5703125" style="27" customWidth="1"/>
    <col min="60" max="60" width="3.5703125" style="27" bestFit="1" customWidth="1"/>
    <col min="61" max="61" width="1.140625" style="27" customWidth="1"/>
    <col min="62" max="62" width="3.5703125" style="27" bestFit="1" customWidth="1"/>
    <col min="63" max="63" width="2" style="27" customWidth="1"/>
    <col min="64" max="64" width="0.5703125" style="27" customWidth="1"/>
    <col min="65" max="65" width="1" style="27" customWidth="1"/>
    <col min="66" max="66" width="1.5703125" style="27" customWidth="1"/>
    <col min="67" max="67" width="0.7109375" style="27" customWidth="1"/>
    <col min="68" max="68" width="0.85546875" style="27" customWidth="1"/>
    <col min="69" max="69" width="1.7109375" style="27" customWidth="1"/>
    <col min="70" max="70" width="2.140625" style="27" customWidth="1"/>
    <col min="71" max="71" width="0.7109375" style="27" customWidth="1"/>
    <col min="72" max="72" width="2" style="27" customWidth="1"/>
    <col min="73" max="73" width="0.7109375" style="27" customWidth="1"/>
    <col min="74" max="74" width="1.7109375" style="27" customWidth="1"/>
    <col min="75" max="77" width="2.42578125" style="27" customWidth="1"/>
    <col min="78" max="78" width="0.85546875" style="27" customWidth="1"/>
    <col min="79" max="79" width="3.7109375" style="27" customWidth="1"/>
    <col min="80" max="16384" width="11.42578125" style="27"/>
  </cols>
  <sheetData>
    <row r="1" spans="1:79" ht="18" customHeight="1" x14ac:dyDescent="0.2">
      <c r="A1" s="26"/>
      <c r="B1" s="26"/>
      <c r="C1" s="26"/>
      <c r="D1" s="26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32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9" ht="4.5" customHeight="1" x14ac:dyDescent="0.2">
      <c r="A2" s="26"/>
      <c r="B2" s="26"/>
      <c r="C2" s="26"/>
      <c r="D2" s="26"/>
      <c r="E2" s="375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9" ht="10.5" customHeight="1" x14ac:dyDescent="0.2">
      <c r="A3" s="26"/>
      <c r="B3" s="233"/>
      <c r="C3" s="233"/>
      <c r="D3" s="233"/>
      <c r="E3" s="376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26"/>
    </row>
    <row r="4" spans="1:79" ht="10.5" customHeight="1" thickBot="1" x14ac:dyDescent="0.25">
      <c r="A4" s="26"/>
      <c r="B4" s="233"/>
      <c r="C4" s="233"/>
      <c r="D4" s="233"/>
      <c r="E4" s="376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26"/>
    </row>
    <row r="5" spans="1:79" ht="4.5" customHeight="1" x14ac:dyDescent="0.2">
      <c r="A5" s="26"/>
      <c r="B5" s="61"/>
      <c r="C5" s="61"/>
      <c r="D5" s="61"/>
      <c r="E5" s="377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K5" s="413"/>
      <c r="BL5" s="413"/>
      <c r="BM5" s="413"/>
      <c r="BN5" s="413"/>
      <c r="BO5" s="413"/>
      <c r="BP5" s="413"/>
      <c r="BQ5" s="413"/>
      <c r="BR5" s="413"/>
      <c r="BS5" s="413"/>
      <c r="BT5" s="413"/>
      <c r="BU5" s="413"/>
      <c r="BV5" s="413"/>
      <c r="BW5" s="62"/>
      <c r="BX5" s="61"/>
      <c r="BY5" s="61"/>
      <c r="BZ5" s="26"/>
    </row>
    <row r="6" spans="1:79" ht="5.25" customHeight="1" x14ac:dyDescent="0.2">
      <c r="A6" s="26"/>
      <c r="B6" s="61"/>
      <c r="C6" s="61"/>
      <c r="D6" s="61"/>
      <c r="E6" s="376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5"/>
      <c r="BK6" s="433"/>
      <c r="BL6" s="433"/>
      <c r="BM6" s="433"/>
      <c r="BN6" s="433"/>
      <c r="BO6" s="433"/>
      <c r="BP6" s="433"/>
      <c r="BQ6" s="433"/>
      <c r="BR6" s="433"/>
      <c r="BS6" s="433"/>
      <c r="BT6" s="433"/>
      <c r="BU6" s="433"/>
      <c r="BV6" s="433"/>
      <c r="BW6" s="61"/>
      <c r="BX6" s="61"/>
      <c r="BY6" s="61"/>
      <c r="BZ6" s="26"/>
    </row>
    <row r="7" spans="1:79" customFormat="1" ht="12.95" customHeight="1" x14ac:dyDescent="0.25">
      <c r="A7" s="26"/>
      <c r="B7" s="61"/>
      <c r="C7" s="61"/>
      <c r="D7" s="61"/>
      <c r="E7" s="376"/>
      <c r="F7" s="364" t="s">
        <v>444</v>
      </c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342"/>
      <c r="AA7" s="342"/>
      <c r="AB7" s="342"/>
      <c r="AC7" s="342"/>
      <c r="AD7" s="357"/>
      <c r="AE7" s="357"/>
      <c r="AF7" s="357"/>
      <c r="AG7" s="357"/>
      <c r="AH7" s="357"/>
      <c r="AI7" s="357"/>
      <c r="AJ7" s="357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4"/>
      <c r="BJ7" s="334"/>
      <c r="BK7" s="334"/>
      <c r="BL7" s="334"/>
      <c r="BM7" s="334"/>
      <c r="BN7" s="334"/>
      <c r="BO7" s="334"/>
      <c r="BP7" s="334"/>
      <c r="BQ7" s="108"/>
      <c r="BR7" s="108"/>
      <c r="BS7" s="108"/>
      <c r="BT7" s="345"/>
      <c r="BU7" s="345"/>
      <c r="BV7" s="67"/>
      <c r="BW7" s="61"/>
      <c r="BX7" s="61"/>
      <c r="BY7" s="61"/>
      <c r="BZ7" s="26"/>
      <c r="CA7" s="27"/>
    </row>
    <row r="8" spans="1:79" customFormat="1" ht="3" customHeight="1" x14ac:dyDescent="0.25">
      <c r="A8" s="26"/>
      <c r="B8" s="61"/>
      <c r="C8" s="61"/>
      <c r="D8" s="61"/>
      <c r="E8" s="376"/>
      <c r="F8" s="66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345"/>
      <c r="BR8" s="345"/>
      <c r="BS8" s="345"/>
      <c r="BT8" s="345"/>
      <c r="BU8" s="345"/>
      <c r="BV8" s="67"/>
      <c r="BW8" s="61"/>
      <c r="BX8" s="61"/>
      <c r="BY8" s="61"/>
      <c r="BZ8" s="26"/>
      <c r="CA8" s="27"/>
    </row>
    <row r="9" spans="1:79" customFormat="1" ht="3" customHeight="1" x14ac:dyDescent="0.25">
      <c r="A9" s="26"/>
      <c r="B9" s="61"/>
      <c r="C9" s="61"/>
      <c r="D9" s="61"/>
      <c r="E9" s="376"/>
      <c r="F9" s="71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2"/>
      <c r="BW9" s="61"/>
      <c r="BX9" s="61"/>
      <c r="BY9" s="61"/>
      <c r="BZ9" s="26"/>
      <c r="CA9" s="27"/>
    </row>
    <row r="10" spans="1:79" customFormat="1" ht="15" customHeight="1" x14ac:dyDescent="0.25">
      <c r="A10" s="26"/>
      <c r="B10" s="61"/>
      <c r="C10" s="61"/>
      <c r="D10" s="61"/>
      <c r="E10" s="376">
        <v>79</v>
      </c>
      <c r="F10" s="73"/>
      <c r="G10" s="74" t="s">
        <v>442</v>
      </c>
      <c r="H10" s="75"/>
      <c r="I10" s="75"/>
      <c r="J10" s="108"/>
      <c r="K10" s="108"/>
      <c r="L10" s="108"/>
      <c r="M10" s="108"/>
      <c r="N10" s="108"/>
      <c r="O10" s="108"/>
      <c r="P10" s="108"/>
      <c r="Q10" s="108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111">
        <v>470</v>
      </c>
      <c r="BK10" s="411"/>
      <c r="BL10" s="411"/>
      <c r="BM10" s="411"/>
      <c r="BN10" s="411"/>
      <c r="BO10" s="411"/>
      <c r="BP10" s="411"/>
      <c r="BQ10" s="411"/>
      <c r="BR10" s="411"/>
      <c r="BS10" s="411"/>
      <c r="BT10" s="411"/>
      <c r="BU10" s="411"/>
      <c r="BV10" s="67"/>
      <c r="BW10" s="61"/>
      <c r="BX10" s="61"/>
      <c r="BY10" s="61"/>
      <c r="BZ10" s="26"/>
      <c r="CA10" s="27"/>
    </row>
    <row r="11" spans="1:79" customFormat="1" ht="4.9000000000000004" customHeight="1" x14ac:dyDescent="0.25">
      <c r="A11" s="26"/>
      <c r="B11" s="61"/>
      <c r="C11" s="61"/>
      <c r="D11" s="61"/>
      <c r="E11" s="376"/>
      <c r="F11" s="66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9"/>
      <c r="BW11" s="61"/>
      <c r="BX11" s="61"/>
      <c r="BY11" s="61"/>
      <c r="BZ11" s="26"/>
      <c r="CA11" s="27"/>
    </row>
    <row r="12" spans="1:79" customFormat="1" ht="15" customHeight="1" x14ac:dyDescent="0.25">
      <c r="A12" s="26"/>
      <c r="B12" s="61"/>
      <c r="C12" s="61"/>
      <c r="D12" s="61"/>
      <c r="E12" s="376">
        <f>+E10+1</f>
        <v>80</v>
      </c>
      <c r="F12" s="73"/>
      <c r="G12" s="74" t="s">
        <v>443</v>
      </c>
      <c r="H12" s="75"/>
      <c r="I12" s="75"/>
      <c r="J12" s="108"/>
      <c r="K12" s="108"/>
      <c r="L12" s="108"/>
      <c r="M12" s="108"/>
      <c r="N12" s="108"/>
      <c r="O12" s="108"/>
      <c r="P12" s="108"/>
      <c r="Q12" s="108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111"/>
      <c r="BI12" s="70"/>
      <c r="BJ12" s="110">
        <v>471</v>
      </c>
      <c r="BK12" s="411"/>
      <c r="BL12" s="411"/>
      <c r="BM12" s="411"/>
      <c r="BN12" s="411"/>
      <c r="BO12" s="411"/>
      <c r="BP12" s="411"/>
      <c r="BQ12" s="411"/>
      <c r="BR12" s="411"/>
      <c r="BS12" s="411"/>
      <c r="BT12" s="411"/>
      <c r="BU12" s="411"/>
      <c r="BV12" s="79"/>
      <c r="BW12" s="61"/>
      <c r="BX12" s="61"/>
      <c r="BY12" s="61"/>
      <c r="BZ12" s="26"/>
      <c r="CA12" s="27"/>
    </row>
    <row r="13" spans="1:79" customFormat="1" ht="4.9000000000000004" customHeight="1" x14ac:dyDescent="0.25">
      <c r="A13" s="26"/>
      <c r="B13" s="61"/>
      <c r="C13" s="61"/>
      <c r="D13" s="61"/>
      <c r="E13" s="376"/>
      <c r="F13" s="66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11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9"/>
      <c r="BW13" s="61"/>
      <c r="BX13" s="61"/>
      <c r="BY13" s="61"/>
      <c r="BZ13" s="26"/>
      <c r="CA13" s="27"/>
    </row>
    <row r="14" spans="1:79" customFormat="1" ht="15" customHeight="1" x14ac:dyDescent="0.25">
      <c r="A14" s="26"/>
      <c r="B14" s="61"/>
      <c r="C14" s="61"/>
      <c r="D14" s="61"/>
      <c r="E14" s="376">
        <f>+E12+1</f>
        <v>81</v>
      </c>
      <c r="F14" s="73"/>
      <c r="G14" s="74" t="s">
        <v>303</v>
      </c>
      <c r="H14" s="75"/>
      <c r="I14" s="75"/>
      <c r="J14" s="108"/>
      <c r="K14" s="108"/>
      <c r="L14" s="108"/>
      <c r="M14" s="108"/>
      <c r="N14" s="108"/>
      <c r="O14" s="108"/>
      <c r="P14" s="108"/>
      <c r="Q14" s="108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111">
        <v>474</v>
      </c>
      <c r="BI14" s="70"/>
      <c r="BJ14" s="363" t="s">
        <v>256</v>
      </c>
      <c r="BK14" s="411"/>
      <c r="BL14" s="411"/>
      <c r="BM14" s="411"/>
      <c r="BN14" s="411"/>
      <c r="BO14" s="411"/>
      <c r="BP14" s="411"/>
      <c r="BQ14" s="411"/>
      <c r="BR14" s="411"/>
      <c r="BS14" s="411"/>
      <c r="BT14" s="411"/>
      <c r="BU14" s="411"/>
      <c r="BV14" s="67"/>
      <c r="BW14" s="61"/>
      <c r="BX14" s="61"/>
      <c r="BY14" s="61"/>
      <c r="BZ14" s="26"/>
      <c r="CA14" s="27"/>
    </row>
    <row r="15" spans="1:79" customFormat="1" ht="4.9000000000000004" customHeight="1" x14ac:dyDescent="0.25">
      <c r="A15" s="26"/>
      <c r="B15" s="61"/>
      <c r="C15" s="61"/>
      <c r="D15" s="61"/>
      <c r="E15" s="376"/>
      <c r="F15" s="359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0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62"/>
      <c r="BW15" s="61"/>
      <c r="BX15" s="61"/>
      <c r="BY15" s="61"/>
      <c r="BZ15" s="26"/>
      <c r="CA15" s="27"/>
    </row>
    <row r="16" spans="1:79" customFormat="1" ht="4.9000000000000004" customHeight="1" x14ac:dyDescent="0.25">
      <c r="A16" s="26"/>
      <c r="B16" s="61"/>
      <c r="C16" s="61"/>
      <c r="D16" s="61"/>
      <c r="E16" s="376"/>
      <c r="F16" s="66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11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67"/>
      <c r="BW16" s="61"/>
      <c r="BX16" s="61"/>
      <c r="BY16" s="61"/>
      <c r="BZ16" s="26"/>
      <c r="CA16" s="27"/>
    </row>
    <row r="17" spans="1:79" customFormat="1" ht="15" customHeight="1" x14ac:dyDescent="0.25">
      <c r="A17" s="26"/>
      <c r="B17" s="61"/>
      <c r="C17" s="61"/>
      <c r="D17" s="61"/>
      <c r="E17" s="437">
        <f>+E14+1</f>
        <v>82</v>
      </c>
      <c r="F17" s="73"/>
      <c r="G17" s="95" t="s">
        <v>309</v>
      </c>
      <c r="H17" s="75"/>
      <c r="I17" s="75"/>
      <c r="J17" s="108"/>
      <c r="K17" s="108"/>
      <c r="L17" s="108"/>
      <c r="M17" s="108"/>
      <c r="N17" s="108"/>
      <c r="O17" s="108"/>
      <c r="P17" s="108"/>
      <c r="Q17" s="108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67"/>
      <c r="BW17" s="61"/>
      <c r="BX17" s="61"/>
      <c r="BY17" s="61"/>
      <c r="BZ17" s="26"/>
      <c r="CA17" s="27"/>
    </row>
    <row r="18" spans="1:79" customFormat="1" ht="19.5" customHeight="1" x14ac:dyDescent="0.25">
      <c r="A18" s="26"/>
      <c r="B18" s="61"/>
      <c r="C18" s="61"/>
      <c r="D18" s="61"/>
      <c r="E18" s="437">
        <v>1</v>
      </c>
      <c r="F18" s="66"/>
      <c r="G18" s="436" t="s">
        <v>512</v>
      </c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436"/>
      <c r="AD18" s="436"/>
      <c r="AE18" s="436"/>
      <c r="AF18" s="436"/>
      <c r="AG18" s="436"/>
      <c r="AH18" s="436"/>
      <c r="AI18" s="436"/>
      <c r="AJ18" s="436"/>
      <c r="AK18" s="436"/>
      <c r="AL18" s="436"/>
      <c r="AM18" s="436"/>
      <c r="AN18" s="436"/>
      <c r="AO18" s="436"/>
      <c r="AP18" s="436"/>
      <c r="AQ18" s="436"/>
      <c r="AR18" s="436"/>
      <c r="AS18" s="436"/>
      <c r="AT18" s="436"/>
      <c r="AU18" s="436"/>
      <c r="AV18" s="436"/>
      <c r="AW18" s="436"/>
      <c r="AX18" s="436"/>
      <c r="AY18" s="436"/>
      <c r="AZ18" s="436"/>
      <c r="BA18" s="436"/>
      <c r="BB18" s="436"/>
      <c r="BC18" s="436"/>
      <c r="BD18" s="436"/>
      <c r="BE18" s="108"/>
      <c r="BF18" s="108"/>
      <c r="BG18" s="108"/>
      <c r="BH18" s="108"/>
      <c r="BI18" s="108"/>
      <c r="BJ18" s="111">
        <v>499</v>
      </c>
      <c r="BK18" s="405">
        <f>+SUM(BK14,'Anlageverzeichnis Seite 3'!BK53:BU53,'Anlageverzeichnis Seite 3'!BK64:BU64,'Anlageverzeichnis Seite 3'!BK75:BU75,'Anlageverzeichnis Seite 3'!BK86:BU86)</f>
        <v>0</v>
      </c>
      <c r="BL18" s="405"/>
      <c r="BM18" s="405"/>
      <c r="BN18" s="405"/>
      <c r="BO18" s="405"/>
      <c r="BP18" s="405"/>
      <c r="BQ18" s="405"/>
      <c r="BR18" s="405"/>
      <c r="BS18" s="405"/>
      <c r="BT18" s="405"/>
      <c r="BU18" s="405"/>
      <c r="BV18" s="67"/>
      <c r="BW18" s="61"/>
      <c r="BX18" s="61"/>
      <c r="BY18" s="61"/>
      <c r="BZ18" s="26"/>
      <c r="CA18" s="27"/>
    </row>
    <row r="19" spans="1:79" customFormat="1" ht="7.9" customHeight="1" x14ac:dyDescent="0.25">
      <c r="A19" s="26"/>
      <c r="B19" s="61"/>
      <c r="C19" s="61"/>
      <c r="D19" s="61"/>
      <c r="E19" s="376"/>
      <c r="F19" s="359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0"/>
      <c r="AL19" s="360"/>
      <c r="AM19" s="360"/>
      <c r="AN19" s="360"/>
      <c r="AO19" s="360"/>
      <c r="AP19" s="360"/>
      <c r="AQ19" s="360"/>
      <c r="AR19" s="360"/>
      <c r="AS19" s="360"/>
      <c r="AT19" s="360"/>
      <c r="AU19" s="360"/>
      <c r="AV19" s="360"/>
      <c r="AW19" s="360"/>
      <c r="AX19" s="360"/>
      <c r="AY19" s="360"/>
      <c r="AZ19" s="360"/>
      <c r="BA19" s="360"/>
      <c r="BB19" s="360"/>
      <c r="BC19" s="360"/>
      <c r="BD19" s="360"/>
      <c r="BE19" s="360"/>
      <c r="BF19" s="360"/>
      <c r="BG19" s="360"/>
      <c r="BH19" s="360"/>
      <c r="BI19" s="360"/>
      <c r="BJ19" s="360"/>
      <c r="BK19" s="360"/>
      <c r="BL19" s="360"/>
      <c r="BM19" s="360"/>
      <c r="BN19" s="360"/>
      <c r="BO19" s="360"/>
      <c r="BP19" s="360"/>
      <c r="BQ19" s="366"/>
      <c r="BR19" s="366"/>
      <c r="BS19" s="366"/>
      <c r="BT19" s="366"/>
      <c r="BU19" s="366"/>
      <c r="BV19" s="362"/>
      <c r="BW19" s="61"/>
      <c r="BX19" s="61"/>
      <c r="BY19" s="61"/>
      <c r="BZ19" s="26"/>
      <c r="CA19" s="27"/>
    </row>
    <row r="20" spans="1:79" customFormat="1" ht="4.9000000000000004" customHeight="1" x14ac:dyDescent="0.25">
      <c r="A20" s="26"/>
      <c r="B20" s="61"/>
      <c r="C20" s="61"/>
      <c r="D20" s="61"/>
      <c r="E20" s="376"/>
      <c r="F20" s="66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11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67"/>
      <c r="BW20" s="61"/>
      <c r="BX20" s="61"/>
      <c r="BY20" s="61"/>
      <c r="BZ20" s="26"/>
      <c r="CA20" s="27"/>
    </row>
    <row r="21" spans="1:79" ht="12.95" customHeight="1" x14ac:dyDescent="0.2">
      <c r="A21" s="26"/>
      <c r="B21" s="61"/>
      <c r="C21" s="61"/>
      <c r="D21" s="61"/>
      <c r="E21" s="376"/>
      <c r="F21" s="367" t="s">
        <v>445</v>
      </c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57"/>
      <c r="AE21" s="357"/>
      <c r="AF21" s="357"/>
      <c r="AG21" s="357"/>
      <c r="AH21" s="357"/>
      <c r="AI21" s="357"/>
      <c r="AJ21" s="357"/>
      <c r="AK21" s="334"/>
      <c r="AL21" s="334"/>
      <c r="AM21" s="334"/>
      <c r="AN21" s="334"/>
      <c r="AO21" s="334"/>
      <c r="AP21" s="334"/>
      <c r="AQ21" s="334"/>
      <c r="AR21" s="334"/>
      <c r="AS21" s="334"/>
      <c r="AT21" s="334"/>
      <c r="AU21" s="334"/>
      <c r="AV21" s="334"/>
      <c r="AW21" s="334"/>
      <c r="AX21" s="334"/>
      <c r="AY21" s="334"/>
      <c r="AZ21" s="334"/>
      <c r="BA21" s="334"/>
      <c r="BB21" s="334"/>
      <c r="BC21" s="334"/>
      <c r="BD21" s="334"/>
      <c r="BE21" s="334"/>
      <c r="BF21" s="334"/>
      <c r="BG21" s="334"/>
      <c r="BH21" s="334"/>
      <c r="BI21" s="334"/>
      <c r="BJ21" s="334"/>
      <c r="BK21" s="334"/>
      <c r="BL21" s="334"/>
      <c r="BM21" s="334"/>
      <c r="BN21" s="334"/>
      <c r="BO21" s="334"/>
      <c r="BP21" s="334"/>
      <c r="BQ21" s="108"/>
      <c r="BR21" s="108"/>
      <c r="BS21" s="108"/>
      <c r="BT21" s="345"/>
      <c r="BU21" s="345"/>
      <c r="BV21" s="67"/>
      <c r="BW21" s="61"/>
      <c r="BX21" s="61"/>
      <c r="BY21" s="61"/>
      <c r="BZ21" s="26"/>
    </row>
    <row r="22" spans="1:79" ht="4.9000000000000004" customHeight="1" x14ac:dyDescent="0.2">
      <c r="A22" s="26"/>
      <c r="B22" s="61"/>
      <c r="C22" s="61"/>
      <c r="D22" s="61"/>
      <c r="E22" s="376"/>
      <c r="F22" s="335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  <c r="BD22" s="336"/>
      <c r="BE22" s="336"/>
      <c r="BF22" s="336"/>
      <c r="BG22" s="336"/>
      <c r="BH22" s="336"/>
      <c r="BI22" s="336"/>
      <c r="BJ22" s="336"/>
      <c r="BK22" s="336"/>
      <c r="BL22" s="336"/>
      <c r="BM22" s="336"/>
      <c r="BN22" s="336"/>
      <c r="BO22" s="336"/>
      <c r="BP22" s="336"/>
      <c r="BQ22" s="108"/>
      <c r="BR22" s="108"/>
      <c r="BS22" s="108"/>
      <c r="BT22" s="108"/>
      <c r="BU22" s="108"/>
      <c r="BV22" s="67"/>
      <c r="BW22" s="61"/>
      <c r="BX22" s="61"/>
      <c r="BY22" s="61"/>
      <c r="BZ22" s="26"/>
    </row>
    <row r="23" spans="1:79" ht="13.5" customHeight="1" x14ac:dyDescent="0.2">
      <c r="A23" s="26"/>
      <c r="B23" s="61"/>
      <c r="C23" s="61"/>
      <c r="D23" s="61"/>
      <c r="E23" s="376"/>
      <c r="F23" s="71"/>
      <c r="G23" s="358" t="s">
        <v>446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67"/>
      <c r="BW23" s="61"/>
      <c r="BX23" s="61"/>
      <c r="BY23" s="61"/>
      <c r="BZ23" s="26"/>
    </row>
    <row r="24" spans="1:79" ht="3" customHeight="1" x14ac:dyDescent="0.2">
      <c r="A24" s="26"/>
      <c r="B24" s="61"/>
      <c r="C24" s="61"/>
      <c r="D24" s="61"/>
      <c r="E24" s="376"/>
      <c r="F24" s="71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2"/>
      <c r="BW24" s="61"/>
      <c r="BX24" s="61"/>
      <c r="BY24" s="61"/>
      <c r="BZ24" s="26"/>
    </row>
    <row r="25" spans="1:79" ht="15" customHeight="1" x14ac:dyDescent="0.2">
      <c r="A25" s="26"/>
      <c r="B25" s="61"/>
      <c r="C25" s="61"/>
      <c r="D25" s="61"/>
      <c r="E25" s="376">
        <f>+E17+1</f>
        <v>83</v>
      </c>
      <c r="F25" s="73"/>
      <c r="G25" s="74" t="s">
        <v>418</v>
      </c>
      <c r="H25" s="75"/>
      <c r="I25" s="75"/>
      <c r="J25" s="108"/>
      <c r="K25" s="108"/>
      <c r="L25" s="108"/>
      <c r="M25" s="108"/>
      <c r="N25" s="108"/>
      <c r="O25" s="108"/>
      <c r="P25" s="108"/>
      <c r="Q25" s="108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111">
        <v>500</v>
      </c>
      <c r="BK25" s="411"/>
      <c r="BL25" s="411"/>
      <c r="BM25" s="411"/>
      <c r="BN25" s="411"/>
      <c r="BO25" s="411"/>
      <c r="BP25" s="411"/>
      <c r="BQ25" s="411"/>
      <c r="BR25" s="411"/>
      <c r="BS25" s="411"/>
      <c r="BT25" s="411"/>
      <c r="BU25" s="411"/>
      <c r="BV25" s="67"/>
      <c r="BW25" s="61"/>
      <c r="BX25" s="61"/>
      <c r="BY25" s="61"/>
      <c r="BZ25" s="26"/>
    </row>
    <row r="26" spans="1:79" ht="4.9000000000000004" customHeight="1" x14ac:dyDescent="0.2">
      <c r="A26" s="26"/>
      <c r="B26" s="61"/>
      <c r="C26" s="61"/>
      <c r="D26" s="61"/>
      <c r="E26" s="376"/>
      <c r="F26" s="66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9"/>
      <c r="BW26" s="61"/>
      <c r="BX26" s="61"/>
      <c r="BY26" s="61"/>
      <c r="BZ26" s="26"/>
    </row>
    <row r="27" spans="1:79" ht="15" customHeight="1" x14ac:dyDescent="0.2">
      <c r="A27" s="26"/>
      <c r="B27" s="61"/>
      <c r="C27" s="61"/>
      <c r="D27" s="61"/>
      <c r="E27" s="376">
        <f>+E25+1</f>
        <v>84</v>
      </c>
      <c r="F27" s="73"/>
      <c r="G27" s="74" t="s">
        <v>419</v>
      </c>
      <c r="H27" s="75"/>
      <c r="I27" s="75"/>
      <c r="J27" s="108"/>
      <c r="K27" s="108"/>
      <c r="L27" s="108"/>
      <c r="M27" s="108"/>
      <c r="N27" s="108"/>
      <c r="O27" s="108"/>
      <c r="P27" s="108"/>
      <c r="Q27" s="108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111">
        <v>501</v>
      </c>
      <c r="BK27" s="411"/>
      <c r="BL27" s="411"/>
      <c r="BM27" s="411"/>
      <c r="BN27" s="411"/>
      <c r="BO27" s="411"/>
      <c r="BP27" s="411"/>
      <c r="BQ27" s="411"/>
      <c r="BR27" s="411"/>
      <c r="BS27" s="411"/>
      <c r="BT27" s="411"/>
      <c r="BU27" s="411"/>
      <c r="BV27" s="79"/>
      <c r="BW27" s="61"/>
      <c r="BX27" s="61"/>
      <c r="BY27" s="61"/>
      <c r="BZ27" s="26"/>
    </row>
    <row r="28" spans="1:79" ht="4.9000000000000004" customHeight="1" x14ac:dyDescent="0.2">
      <c r="A28" s="26"/>
      <c r="B28" s="61"/>
      <c r="C28" s="61"/>
      <c r="D28" s="61"/>
      <c r="E28" s="376"/>
      <c r="F28" s="66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9"/>
      <c r="BW28" s="61"/>
      <c r="BX28" s="61"/>
      <c r="BY28" s="61"/>
      <c r="BZ28" s="26"/>
    </row>
    <row r="29" spans="1:79" ht="15" customHeight="1" x14ac:dyDescent="0.2">
      <c r="A29" s="26"/>
      <c r="B29" s="61"/>
      <c r="C29" s="61"/>
      <c r="D29" s="61"/>
      <c r="E29" s="376">
        <f>+E27+1</f>
        <v>85</v>
      </c>
      <c r="F29" s="73"/>
      <c r="G29" s="74" t="s">
        <v>420</v>
      </c>
      <c r="H29" s="75"/>
      <c r="I29" s="75"/>
      <c r="J29" s="108"/>
      <c r="K29" s="108"/>
      <c r="L29" s="108"/>
      <c r="M29" s="108"/>
      <c r="N29" s="108"/>
      <c r="O29" s="108"/>
      <c r="P29" s="108"/>
      <c r="Q29" s="108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111">
        <v>502</v>
      </c>
      <c r="BI29" s="70"/>
      <c r="BJ29" s="110" t="s">
        <v>258</v>
      </c>
      <c r="BK29" s="411"/>
      <c r="BL29" s="411"/>
      <c r="BM29" s="411"/>
      <c r="BN29" s="411"/>
      <c r="BO29" s="411"/>
      <c r="BP29" s="411"/>
      <c r="BQ29" s="411"/>
      <c r="BR29" s="411"/>
      <c r="BS29" s="411"/>
      <c r="BT29" s="411"/>
      <c r="BU29" s="411"/>
      <c r="BV29" s="67"/>
      <c r="BW29" s="61"/>
      <c r="BX29" s="61"/>
      <c r="BY29" s="61"/>
      <c r="BZ29" s="26"/>
    </row>
    <row r="30" spans="1:79" ht="4.9000000000000004" customHeight="1" x14ac:dyDescent="0.2">
      <c r="A30" s="26"/>
      <c r="B30" s="61"/>
      <c r="C30" s="61"/>
      <c r="D30" s="61"/>
      <c r="E30" s="376"/>
      <c r="F30" s="66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11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67"/>
      <c r="BW30" s="61"/>
      <c r="BX30" s="61"/>
      <c r="BY30" s="61"/>
      <c r="BZ30" s="26"/>
    </row>
    <row r="31" spans="1:79" ht="15" customHeight="1" x14ac:dyDescent="0.2">
      <c r="A31" s="26"/>
      <c r="B31" s="61"/>
      <c r="C31" s="61"/>
      <c r="D31" s="61"/>
      <c r="E31" s="376">
        <f>+E29+1</f>
        <v>86</v>
      </c>
      <c r="F31" s="73"/>
      <c r="G31" s="74" t="s">
        <v>492</v>
      </c>
      <c r="H31" s="75"/>
      <c r="I31" s="75"/>
      <c r="J31" s="108"/>
      <c r="K31" s="108"/>
      <c r="L31" s="108"/>
      <c r="M31" s="108"/>
      <c r="N31" s="108"/>
      <c r="O31" s="108"/>
      <c r="P31" s="108"/>
      <c r="Q31" s="108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111">
        <v>505</v>
      </c>
      <c r="BI31" s="70"/>
      <c r="BJ31" s="110" t="s">
        <v>256</v>
      </c>
      <c r="BK31" s="411"/>
      <c r="BL31" s="411"/>
      <c r="BM31" s="411"/>
      <c r="BN31" s="411"/>
      <c r="BO31" s="411"/>
      <c r="BP31" s="411"/>
      <c r="BQ31" s="411"/>
      <c r="BR31" s="411"/>
      <c r="BS31" s="411"/>
      <c r="BT31" s="411"/>
      <c r="BU31" s="411"/>
      <c r="BV31" s="67"/>
      <c r="BW31" s="61"/>
      <c r="BX31" s="61"/>
      <c r="BY31" s="61"/>
      <c r="BZ31" s="26"/>
    </row>
    <row r="32" spans="1:79" ht="4.9000000000000004" customHeight="1" x14ac:dyDescent="0.2">
      <c r="A32" s="26"/>
      <c r="B32" s="61"/>
      <c r="C32" s="61"/>
      <c r="D32" s="61"/>
      <c r="E32" s="376"/>
      <c r="F32" s="66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11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67"/>
      <c r="BW32" s="61"/>
      <c r="BX32" s="61"/>
      <c r="BY32" s="61"/>
      <c r="BZ32" s="26"/>
    </row>
    <row r="33" spans="1:78" ht="15" customHeight="1" x14ac:dyDescent="0.2">
      <c r="A33" s="26"/>
      <c r="B33" s="61"/>
      <c r="C33" s="61"/>
      <c r="D33" s="61"/>
      <c r="E33" s="376">
        <f>+E31+1</f>
        <v>87</v>
      </c>
      <c r="F33" s="73"/>
      <c r="G33" s="74" t="s">
        <v>421</v>
      </c>
      <c r="H33" s="75"/>
      <c r="I33" s="75"/>
      <c r="J33" s="108"/>
      <c r="K33" s="108"/>
      <c r="L33" s="108"/>
      <c r="M33" s="108"/>
      <c r="N33" s="108"/>
      <c r="O33" s="108"/>
      <c r="P33" s="108"/>
      <c r="Q33" s="108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111">
        <v>506</v>
      </c>
      <c r="BI33" s="70"/>
      <c r="BJ33" s="110" t="s">
        <v>392</v>
      </c>
      <c r="BK33" s="405">
        <f>+SUM(BK27,BK29,-BK31)</f>
        <v>0</v>
      </c>
      <c r="BL33" s="405"/>
      <c r="BM33" s="405"/>
      <c r="BN33" s="405"/>
      <c r="BO33" s="405"/>
      <c r="BP33" s="405"/>
      <c r="BQ33" s="405"/>
      <c r="BR33" s="405"/>
      <c r="BS33" s="405"/>
      <c r="BT33" s="405"/>
      <c r="BU33" s="405"/>
      <c r="BV33" s="67"/>
      <c r="BW33" s="61"/>
      <c r="BX33" s="61"/>
      <c r="BY33" s="61"/>
      <c r="BZ33" s="26"/>
    </row>
    <row r="34" spans="1:78" ht="4.5" customHeight="1" x14ac:dyDescent="0.2">
      <c r="A34" s="26"/>
      <c r="B34" s="61"/>
      <c r="C34" s="61"/>
      <c r="D34" s="61"/>
      <c r="E34" s="376"/>
      <c r="F34" s="66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67"/>
      <c r="BW34" s="61"/>
      <c r="BX34" s="61"/>
      <c r="BY34" s="61"/>
      <c r="BZ34" s="26"/>
    </row>
    <row r="35" spans="1:78" ht="4.9000000000000004" customHeight="1" x14ac:dyDescent="0.2">
      <c r="A35" s="26"/>
      <c r="B35" s="61"/>
      <c r="C35" s="61"/>
      <c r="D35" s="61"/>
      <c r="E35" s="376"/>
      <c r="F35" s="64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80"/>
      <c r="BW35" s="61"/>
      <c r="BX35" s="61"/>
      <c r="BY35" s="61"/>
      <c r="BZ35" s="26"/>
    </row>
    <row r="36" spans="1:78" ht="9.75" customHeight="1" x14ac:dyDescent="0.2">
      <c r="A36" s="26"/>
      <c r="B36" s="61"/>
      <c r="C36" s="61"/>
      <c r="D36" s="61"/>
      <c r="E36" s="376"/>
      <c r="F36" s="71"/>
      <c r="G36" s="358" t="s">
        <v>308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67"/>
      <c r="BW36" s="61"/>
      <c r="BX36" s="61"/>
      <c r="BY36" s="61"/>
      <c r="BZ36" s="26"/>
    </row>
    <row r="37" spans="1:78" ht="3" customHeight="1" x14ac:dyDescent="0.2">
      <c r="A37" s="26"/>
      <c r="B37" s="61"/>
      <c r="C37" s="61"/>
      <c r="D37" s="61"/>
      <c r="E37" s="376"/>
      <c r="F37" s="71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2"/>
      <c r="BW37" s="61"/>
      <c r="BX37" s="61"/>
      <c r="BY37" s="61"/>
      <c r="BZ37" s="26"/>
    </row>
    <row r="38" spans="1:78" ht="15" customHeight="1" x14ac:dyDescent="0.2">
      <c r="A38" s="26"/>
      <c r="B38" s="61"/>
      <c r="C38" s="61"/>
      <c r="D38" s="61"/>
      <c r="E38" s="376">
        <f>+E33+1</f>
        <v>88</v>
      </c>
      <c r="F38" s="73"/>
      <c r="G38" s="74" t="s">
        <v>418</v>
      </c>
      <c r="H38" s="75"/>
      <c r="I38" s="75"/>
      <c r="J38" s="108"/>
      <c r="K38" s="108"/>
      <c r="L38" s="108"/>
      <c r="M38" s="108"/>
      <c r="N38" s="108"/>
      <c r="O38" s="108"/>
      <c r="P38" s="108"/>
      <c r="Q38" s="108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111">
        <v>510</v>
      </c>
      <c r="BK38" s="411"/>
      <c r="BL38" s="411"/>
      <c r="BM38" s="411"/>
      <c r="BN38" s="411"/>
      <c r="BO38" s="411"/>
      <c r="BP38" s="411"/>
      <c r="BQ38" s="411"/>
      <c r="BR38" s="411"/>
      <c r="BS38" s="411"/>
      <c r="BT38" s="411"/>
      <c r="BU38" s="411"/>
      <c r="BV38" s="67"/>
      <c r="BW38" s="61"/>
      <c r="BX38" s="61"/>
      <c r="BY38" s="61"/>
      <c r="BZ38" s="26"/>
    </row>
    <row r="39" spans="1:78" ht="4.9000000000000004" customHeight="1" x14ac:dyDescent="0.2">
      <c r="A39" s="26"/>
      <c r="B39" s="61"/>
      <c r="C39" s="61"/>
      <c r="D39" s="61"/>
      <c r="E39" s="376"/>
      <c r="F39" s="66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9"/>
      <c r="BW39" s="61"/>
      <c r="BX39" s="61"/>
      <c r="BY39" s="61"/>
      <c r="BZ39" s="26"/>
    </row>
    <row r="40" spans="1:78" ht="15" customHeight="1" x14ac:dyDescent="0.2">
      <c r="A40" s="26"/>
      <c r="B40" s="61"/>
      <c r="C40" s="61"/>
      <c r="D40" s="61"/>
      <c r="E40" s="376">
        <f>+E38+1</f>
        <v>89</v>
      </c>
      <c r="F40" s="73"/>
      <c r="G40" s="74" t="s">
        <v>419</v>
      </c>
      <c r="H40" s="75"/>
      <c r="I40" s="75"/>
      <c r="J40" s="108"/>
      <c r="K40" s="108"/>
      <c r="L40" s="108"/>
      <c r="M40" s="108"/>
      <c r="N40" s="108"/>
      <c r="O40" s="108"/>
      <c r="P40" s="108"/>
      <c r="Q40" s="108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111">
        <v>511</v>
      </c>
      <c r="BK40" s="411"/>
      <c r="BL40" s="411"/>
      <c r="BM40" s="411"/>
      <c r="BN40" s="411"/>
      <c r="BO40" s="411"/>
      <c r="BP40" s="411"/>
      <c r="BQ40" s="411"/>
      <c r="BR40" s="411"/>
      <c r="BS40" s="411"/>
      <c r="BT40" s="411"/>
      <c r="BU40" s="411"/>
      <c r="BV40" s="79"/>
      <c r="BW40" s="61"/>
      <c r="BX40" s="61"/>
      <c r="BY40" s="61"/>
      <c r="BZ40" s="26"/>
    </row>
    <row r="41" spans="1:78" ht="4.9000000000000004" customHeight="1" x14ac:dyDescent="0.2">
      <c r="A41" s="26"/>
      <c r="B41" s="61"/>
      <c r="C41" s="61"/>
      <c r="D41" s="61"/>
      <c r="E41" s="376"/>
      <c r="F41" s="66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9"/>
      <c r="BW41" s="61"/>
      <c r="BX41" s="61"/>
      <c r="BY41" s="61"/>
      <c r="BZ41" s="26"/>
    </row>
    <row r="42" spans="1:78" ht="15" customHeight="1" x14ac:dyDescent="0.2">
      <c r="A42" s="26"/>
      <c r="B42" s="61"/>
      <c r="C42" s="61"/>
      <c r="D42" s="61"/>
      <c r="E42" s="376">
        <f>+E40+1</f>
        <v>90</v>
      </c>
      <c r="F42" s="73"/>
      <c r="G42" s="74" t="s">
        <v>420</v>
      </c>
      <c r="H42" s="75"/>
      <c r="I42" s="75"/>
      <c r="J42" s="108"/>
      <c r="K42" s="108"/>
      <c r="L42" s="108"/>
      <c r="M42" s="108"/>
      <c r="N42" s="108"/>
      <c r="O42" s="108"/>
      <c r="P42" s="108"/>
      <c r="Q42" s="108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111">
        <v>512</v>
      </c>
      <c r="BI42" s="70"/>
      <c r="BJ42" s="110" t="s">
        <v>258</v>
      </c>
      <c r="BK42" s="411"/>
      <c r="BL42" s="411"/>
      <c r="BM42" s="411"/>
      <c r="BN42" s="411"/>
      <c r="BO42" s="411"/>
      <c r="BP42" s="411"/>
      <c r="BQ42" s="411"/>
      <c r="BR42" s="411"/>
      <c r="BS42" s="411"/>
      <c r="BT42" s="411"/>
      <c r="BU42" s="411"/>
      <c r="BV42" s="67"/>
      <c r="BW42" s="61"/>
      <c r="BX42" s="61"/>
      <c r="BY42" s="61"/>
      <c r="BZ42" s="26"/>
    </row>
    <row r="43" spans="1:78" ht="4.9000000000000004" customHeight="1" x14ac:dyDescent="0.2">
      <c r="A43" s="26"/>
      <c r="B43" s="61"/>
      <c r="C43" s="61"/>
      <c r="D43" s="61"/>
      <c r="E43" s="376"/>
      <c r="F43" s="66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67"/>
      <c r="BW43" s="61"/>
      <c r="BX43" s="61"/>
      <c r="BY43" s="61"/>
      <c r="BZ43" s="26"/>
    </row>
    <row r="44" spans="1:78" ht="15" customHeight="1" x14ac:dyDescent="0.2">
      <c r="A44" s="26"/>
      <c r="B44" s="61"/>
      <c r="C44" s="61"/>
      <c r="D44" s="61"/>
      <c r="E44" s="376">
        <f>+E42+1</f>
        <v>91</v>
      </c>
      <c r="F44" s="73"/>
      <c r="G44" s="74" t="s">
        <v>492</v>
      </c>
      <c r="H44" s="75"/>
      <c r="I44" s="75"/>
      <c r="J44" s="108"/>
      <c r="K44" s="108"/>
      <c r="L44" s="108"/>
      <c r="M44" s="108"/>
      <c r="N44" s="108"/>
      <c r="O44" s="108"/>
      <c r="P44" s="108"/>
      <c r="Q44" s="108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111">
        <v>515</v>
      </c>
      <c r="BI44" s="70"/>
      <c r="BJ44" s="110" t="s">
        <v>256</v>
      </c>
      <c r="BK44" s="411"/>
      <c r="BL44" s="411"/>
      <c r="BM44" s="411"/>
      <c r="BN44" s="411"/>
      <c r="BO44" s="411"/>
      <c r="BP44" s="411"/>
      <c r="BQ44" s="411"/>
      <c r="BR44" s="411"/>
      <c r="BS44" s="411"/>
      <c r="BT44" s="411"/>
      <c r="BU44" s="411"/>
      <c r="BV44" s="67"/>
      <c r="BW44" s="61"/>
      <c r="BX44" s="61"/>
      <c r="BY44" s="61"/>
      <c r="BZ44" s="26"/>
    </row>
    <row r="45" spans="1:78" ht="4.9000000000000004" customHeight="1" x14ac:dyDescent="0.2">
      <c r="A45" s="26"/>
      <c r="B45" s="61"/>
      <c r="C45" s="61"/>
      <c r="D45" s="61"/>
      <c r="E45" s="376"/>
      <c r="F45" s="66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67"/>
      <c r="BW45" s="61"/>
      <c r="BX45" s="61"/>
      <c r="BY45" s="61"/>
      <c r="BZ45" s="26"/>
    </row>
    <row r="46" spans="1:78" ht="15" customHeight="1" x14ac:dyDescent="0.2">
      <c r="A46" s="26"/>
      <c r="B46" s="61"/>
      <c r="C46" s="61"/>
      <c r="D46" s="61"/>
      <c r="E46" s="376">
        <f>+E44+1</f>
        <v>92</v>
      </c>
      <c r="F46" s="73"/>
      <c r="G46" s="74" t="s">
        <v>421</v>
      </c>
      <c r="H46" s="75"/>
      <c r="I46" s="75"/>
      <c r="J46" s="108"/>
      <c r="K46" s="108"/>
      <c r="L46" s="108"/>
      <c r="M46" s="108"/>
      <c r="N46" s="108"/>
      <c r="O46" s="108"/>
      <c r="P46" s="108"/>
      <c r="Q46" s="108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111">
        <v>516</v>
      </c>
      <c r="BI46" s="70"/>
      <c r="BJ46" s="363" t="s">
        <v>392</v>
      </c>
      <c r="BK46" s="405">
        <f>+SUM(BK40,BK42,-BK44)</f>
        <v>0</v>
      </c>
      <c r="BL46" s="405"/>
      <c r="BM46" s="405"/>
      <c r="BN46" s="405"/>
      <c r="BO46" s="405"/>
      <c r="BP46" s="405"/>
      <c r="BQ46" s="405"/>
      <c r="BR46" s="405"/>
      <c r="BS46" s="405"/>
      <c r="BT46" s="405"/>
      <c r="BU46" s="405"/>
      <c r="BV46" s="67"/>
      <c r="BW46" s="61"/>
      <c r="BX46" s="61"/>
      <c r="BY46" s="61"/>
      <c r="BZ46" s="26"/>
    </row>
    <row r="47" spans="1:78" ht="3.75" customHeight="1" x14ac:dyDescent="0.2">
      <c r="A47" s="26"/>
      <c r="B47" s="61"/>
      <c r="C47" s="61"/>
      <c r="D47" s="61"/>
      <c r="E47" s="376"/>
      <c r="F47" s="68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83"/>
      <c r="BW47" s="61"/>
      <c r="BX47" s="61"/>
      <c r="BY47" s="61"/>
      <c r="BZ47" s="26"/>
    </row>
    <row r="48" spans="1:78" ht="12.95" customHeight="1" x14ac:dyDescent="0.2">
      <c r="A48" s="26"/>
      <c r="B48" s="61"/>
      <c r="C48" s="61"/>
      <c r="D48" s="61"/>
      <c r="E48" s="376"/>
      <c r="F48" s="367" t="s">
        <v>447</v>
      </c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2"/>
      <c r="AD48" s="357"/>
      <c r="AE48" s="357"/>
      <c r="AF48" s="357"/>
      <c r="AG48" s="357"/>
      <c r="AH48" s="357"/>
      <c r="AI48" s="357"/>
      <c r="AJ48" s="357"/>
      <c r="AK48" s="334"/>
      <c r="AL48" s="334"/>
      <c r="AM48" s="334"/>
      <c r="AN48" s="334"/>
      <c r="AO48" s="334"/>
      <c r="AP48" s="334"/>
      <c r="AQ48" s="334"/>
      <c r="AR48" s="334"/>
      <c r="AS48" s="334"/>
      <c r="AT48" s="334"/>
      <c r="AU48" s="334"/>
      <c r="AV48" s="334"/>
      <c r="AW48" s="334"/>
      <c r="AX48" s="334"/>
      <c r="AY48" s="334"/>
      <c r="AZ48" s="334"/>
      <c r="BA48" s="334"/>
      <c r="BB48" s="334"/>
      <c r="BC48" s="334"/>
      <c r="BD48" s="334"/>
      <c r="BE48" s="334"/>
      <c r="BF48" s="334"/>
      <c r="BG48" s="334"/>
      <c r="BH48" s="334"/>
      <c r="BI48" s="334"/>
      <c r="BJ48" s="334"/>
      <c r="BK48" s="334"/>
      <c r="BL48" s="334"/>
      <c r="BM48" s="334"/>
      <c r="BN48" s="334"/>
      <c r="BO48" s="334"/>
      <c r="BP48" s="334"/>
      <c r="BQ48" s="108"/>
      <c r="BR48" s="108"/>
      <c r="BS48" s="108"/>
      <c r="BT48" s="345"/>
      <c r="BU48" s="345"/>
      <c r="BV48" s="67"/>
      <c r="BW48" s="61"/>
      <c r="BX48" s="61"/>
      <c r="BY48" s="61"/>
      <c r="BZ48" s="26"/>
    </row>
    <row r="49" spans="1:78" ht="6.75" customHeight="1" x14ac:dyDescent="0.2">
      <c r="A49" s="26"/>
      <c r="B49" s="61"/>
      <c r="C49" s="61"/>
      <c r="D49" s="61"/>
      <c r="E49" s="376"/>
      <c r="F49" s="66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345"/>
      <c r="BR49" s="345"/>
      <c r="BS49" s="345"/>
      <c r="BT49" s="345"/>
      <c r="BU49" s="345"/>
      <c r="BV49" s="67"/>
      <c r="BW49" s="61"/>
      <c r="BX49" s="61"/>
      <c r="BY49" s="61"/>
      <c r="BZ49" s="26"/>
    </row>
    <row r="50" spans="1:78" ht="24.75" customHeight="1" x14ac:dyDescent="0.2">
      <c r="A50" s="26"/>
      <c r="B50" s="61"/>
      <c r="C50" s="61"/>
      <c r="D50" s="61"/>
      <c r="E50" s="376"/>
      <c r="F50" s="71"/>
      <c r="G50" s="436" t="s">
        <v>448</v>
      </c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6"/>
      <c r="V50" s="436"/>
      <c r="W50" s="436"/>
      <c r="X50" s="436"/>
      <c r="Y50" s="436"/>
      <c r="Z50" s="436"/>
      <c r="AA50" s="436"/>
      <c r="AB50" s="436"/>
      <c r="AC50" s="436"/>
      <c r="AD50" s="436"/>
      <c r="AE50" s="436"/>
      <c r="AF50" s="436"/>
      <c r="AG50" s="436"/>
      <c r="AH50" s="436"/>
      <c r="AI50" s="436"/>
      <c r="AJ50" s="436"/>
      <c r="AK50" s="436"/>
      <c r="AL50" s="436"/>
      <c r="AM50" s="436"/>
      <c r="AN50" s="436"/>
      <c r="AO50" s="436"/>
      <c r="AP50" s="436"/>
      <c r="AQ50" s="436"/>
      <c r="AR50" s="436"/>
      <c r="AS50" s="436"/>
      <c r="AT50" s="436"/>
      <c r="AU50" s="436"/>
      <c r="AV50" s="436"/>
      <c r="AW50" s="436"/>
      <c r="AX50" s="436"/>
      <c r="AY50" s="436"/>
      <c r="AZ50" s="436"/>
      <c r="BA50" s="436"/>
      <c r="BB50" s="436"/>
      <c r="BC50" s="436"/>
      <c r="BD50" s="436"/>
      <c r="BE50" s="436"/>
      <c r="BF50" s="436"/>
      <c r="BG50" s="436"/>
      <c r="BH50" s="436"/>
      <c r="BI50" s="436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67"/>
      <c r="BW50" s="61"/>
      <c r="BX50" s="61"/>
      <c r="BY50" s="61"/>
      <c r="BZ50" s="26"/>
    </row>
    <row r="51" spans="1:78" ht="3" customHeight="1" x14ac:dyDescent="0.2">
      <c r="A51" s="26"/>
      <c r="B51" s="61"/>
      <c r="C51" s="61"/>
      <c r="D51" s="61"/>
      <c r="E51" s="376"/>
      <c r="F51" s="71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2"/>
      <c r="BW51" s="61"/>
      <c r="BX51" s="61"/>
      <c r="BY51" s="61"/>
      <c r="BZ51" s="26"/>
    </row>
    <row r="52" spans="1:78" ht="15" customHeight="1" x14ac:dyDescent="0.2">
      <c r="A52" s="26"/>
      <c r="B52" s="61"/>
      <c r="C52" s="61"/>
      <c r="D52" s="61"/>
      <c r="E52" s="376">
        <f>+E46+1</f>
        <v>93</v>
      </c>
      <c r="F52" s="73"/>
      <c r="G52" s="74" t="s">
        <v>418</v>
      </c>
      <c r="H52" s="75"/>
      <c r="I52" s="75"/>
      <c r="J52" s="108"/>
      <c r="K52" s="108"/>
      <c r="L52" s="108"/>
      <c r="M52" s="108"/>
      <c r="N52" s="108"/>
      <c r="O52" s="108"/>
      <c r="P52" s="108"/>
      <c r="Q52" s="108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111">
        <v>600</v>
      </c>
      <c r="BK52" s="411"/>
      <c r="BL52" s="411"/>
      <c r="BM52" s="411"/>
      <c r="BN52" s="411"/>
      <c r="BO52" s="411"/>
      <c r="BP52" s="411"/>
      <c r="BQ52" s="411"/>
      <c r="BR52" s="411"/>
      <c r="BS52" s="411"/>
      <c r="BT52" s="411"/>
      <c r="BU52" s="411"/>
      <c r="BV52" s="67"/>
      <c r="BW52" s="61"/>
      <c r="BX52" s="61"/>
      <c r="BY52" s="61"/>
      <c r="BZ52" s="26"/>
    </row>
    <row r="53" spans="1:78" ht="4.9000000000000004" customHeight="1" x14ac:dyDescent="0.2">
      <c r="A53" s="26"/>
      <c r="B53" s="61"/>
      <c r="C53" s="61"/>
      <c r="D53" s="61"/>
      <c r="E53" s="376"/>
      <c r="F53" s="66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9"/>
      <c r="BW53" s="61"/>
      <c r="BX53" s="61"/>
      <c r="BY53" s="61"/>
      <c r="BZ53" s="26"/>
    </row>
    <row r="54" spans="1:78" ht="15" customHeight="1" x14ac:dyDescent="0.2">
      <c r="A54" s="26"/>
      <c r="B54" s="61"/>
      <c r="C54" s="61"/>
      <c r="D54" s="61"/>
      <c r="E54" s="376">
        <f>+E52+1</f>
        <v>94</v>
      </c>
      <c r="F54" s="73"/>
      <c r="G54" s="74" t="s">
        <v>420</v>
      </c>
      <c r="H54" s="75"/>
      <c r="I54" s="75"/>
      <c r="J54" s="108"/>
      <c r="K54" s="108"/>
      <c r="L54" s="108"/>
      <c r="M54" s="108"/>
      <c r="N54" s="108"/>
      <c r="O54" s="108"/>
      <c r="P54" s="108"/>
      <c r="Q54" s="108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111">
        <v>602</v>
      </c>
      <c r="BI54" s="70"/>
      <c r="BJ54" s="110" t="s">
        <v>258</v>
      </c>
      <c r="BK54" s="411"/>
      <c r="BL54" s="411"/>
      <c r="BM54" s="411"/>
      <c r="BN54" s="411"/>
      <c r="BO54" s="411"/>
      <c r="BP54" s="411"/>
      <c r="BQ54" s="411"/>
      <c r="BR54" s="411"/>
      <c r="BS54" s="411"/>
      <c r="BT54" s="411"/>
      <c r="BU54" s="411"/>
      <c r="BV54" s="67"/>
      <c r="BW54" s="61"/>
      <c r="BX54" s="61"/>
      <c r="BY54" s="61"/>
      <c r="BZ54" s="26"/>
    </row>
    <row r="55" spans="1:78" ht="4.9000000000000004" customHeight="1" x14ac:dyDescent="0.2">
      <c r="A55" s="26"/>
      <c r="B55" s="61"/>
      <c r="C55" s="61"/>
      <c r="D55" s="61"/>
      <c r="E55" s="376"/>
      <c r="F55" s="66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67"/>
      <c r="BW55" s="61"/>
      <c r="BX55" s="61"/>
      <c r="BY55" s="61"/>
      <c r="BZ55" s="26"/>
    </row>
    <row r="56" spans="1:78" ht="15" customHeight="1" x14ac:dyDescent="0.2">
      <c r="A56" s="26"/>
      <c r="B56" s="61"/>
      <c r="C56" s="61"/>
      <c r="D56" s="61"/>
      <c r="E56" s="376">
        <f>+E54+1</f>
        <v>95</v>
      </c>
      <c r="F56" s="73"/>
      <c r="G56" s="74" t="s">
        <v>499</v>
      </c>
      <c r="H56" s="75"/>
      <c r="I56" s="75"/>
      <c r="J56" s="108"/>
      <c r="K56" s="108"/>
      <c r="L56" s="108"/>
      <c r="M56" s="108"/>
      <c r="N56" s="108"/>
      <c r="O56" s="108"/>
      <c r="P56" s="108"/>
      <c r="Q56" s="108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111">
        <v>605</v>
      </c>
      <c r="BI56" s="70"/>
      <c r="BJ56" s="110" t="s">
        <v>256</v>
      </c>
      <c r="BK56" s="411"/>
      <c r="BL56" s="411"/>
      <c r="BM56" s="411"/>
      <c r="BN56" s="411"/>
      <c r="BO56" s="411"/>
      <c r="BP56" s="411"/>
      <c r="BQ56" s="411"/>
      <c r="BR56" s="411"/>
      <c r="BS56" s="411"/>
      <c r="BT56" s="411"/>
      <c r="BU56" s="411"/>
      <c r="BV56" s="67"/>
      <c r="BW56" s="61"/>
      <c r="BX56" s="61"/>
      <c r="BY56" s="61"/>
      <c r="BZ56" s="26"/>
    </row>
    <row r="57" spans="1:78" ht="4.9000000000000004" customHeight="1" x14ac:dyDescent="0.2">
      <c r="A57" s="26"/>
      <c r="B57" s="61"/>
      <c r="C57" s="61"/>
      <c r="D57" s="61"/>
      <c r="E57" s="376"/>
      <c r="F57" s="66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67"/>
      <c r="BW57" s="61"/>
      <c r="BX57" s="61"/>
      <c r="BY57" s="61"/>
      <c r="BZ57" s="26"/>
    </row>
    <row r="58" spans="1:78" ht="15" customHeight="1" x14ac:dyDescent="0.2">
      <c r="A58" s="26"/>
      <c r="B58" s="61"/>
      <c r="C58" s="61"/>
      <c r="D58" s="61"/>
      <c r="E58" s="376">
        <f>+E56+1</f>
        <v>96</v>
      </c>
      <c r="F58" s="73"/>
      <c r="G58" s="74" t="s">
        <v>421</v>
      </c>
      <c r="H58" s="75"/>
      <c r="I58" s="75"/>
      <c r="J58" s="108"/>
      <c r="K58" s="108"/>
      <c r="L58" s="108"/>
      <c r="M58" s="108"/>
      <c r="N58" s="108"/>
      <c r="O58" s="108"/>
      <c r="P58" s="108"/>
      <c r="Q58" s="108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111">
        <v>606</v>
      </c>
      <c r="BI58" s="70"/>
      <c r="BJ58" s="363" t="s">
        <v>392</v>
      </c>
      <c r="BK58" s="405">
        <f>+SUM(BK52,BK54,-BK56)</f>
        <v>0</v>
      </c>
      <c r="BL58" s="405"/>
      <c r="BM58" s="405"/>
      <c r="BN58" s="405"/>
      <c r="BO58" s="405"/>
      <c r="BP58" s="405"/>
      <c r="BQ58" s="405"/>
      <c r="BR58" s="405"/>
      <c r="BS58" s="405"/>
      <c r="BT58" s="405"/>
      <c r="BU58" s="405"/>
      <c r="BV58" s="67"/>
      <c r="BW58" s="61"/>
      <c r="BX58" s="61"/>
      <c r="BY58" s="61"/>
      <c r="BZ58" s="26"/>
    </row>
    <row r="59" spans="1:78" ht="3.75" customHeight="1" x14ac:dyDescent="0.2">
      <c r="A59" s="26"/>
      <c r="B59" s="61"/>
      <c r="C59" s="61"/>
      <c r="D59" s="61"/>
      <c r="E59" s="376"/>
      <c r="F59" s="359"/>
      <c r="G59" s="360"/>
      <c r="H59" s="360"/>
      <c r="I59" s="360"/>
      <c r="J59" s="360"/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0"/>
      <c r="V59" s="360"/>
      <c r="W59" s="360"/>
      <c r="X59" s="360"/>
      <c r="Y59" s="360"/>
      <c r="Z59" s="360"/>
      <c r="AA59" s="360"/>
      <c r="AB59" s="360"/>
      <c r="AC59" s="360"/>
      <c r="AD59" s="360"/>
      <c r="AE59" s="360"/>
      <c r="AF59" s="360"/>
      <c r="AG59" s="360"/>
      <c r="AH59" s="360"/>
      <c r="AI59" s="360"/>
      <c r="AJ59" s="360"/>
      <c r="AK59" s="360"/>
      <c r="AL59" s="360"/>
      <c r="AM59" s="360"/>
      <c r="AN59" s="360"/>
      <c r="AO59" s="360"/>
      <c r="AP59" s="360"/>
      <c r="AQ59" s="360"/>
      <c r="AR59" s="360"/>
      <c r="AS59" s="360"/>
      <c r="AT59" s="360"/>
      <c r="AU59" s="360"/>
      <c r="AV59" s="360"/>
      <c r="AW59" s="360"/>
      <c r="AX59" s="360"/>
      <c r="AY59" s="360"/>
      <c r="AZ59" s="360"/>
      <c r="BA59" s="360"/>
      <c r="BB59" s="360"/>
      <c r="BC59" s="360"/>
      <c r="BD59" s="360"/>
      <c r="BE59" s="360"/>
      <c r="BF59" s="360"/>
      <c r="BG59" s="360"/>
      <c r="BH59" s="360"/>
      <c r="BI59" s="360"/>
      <c r="BJ59" s="360"/>
      <c r="BK59" s="360"/>
      <c r="BL59" s="360"/>
      <c r="BM59" s="360"/>
      <c r="BN59" s="360"/>
      <c r="BO59" s="360"/>
      <c r="BP59" s="360"/>
      <c r="BQ59" s="360"/>
      <c r="BR59" s="360"/>
      <c r="BS59" s="360"/>
      <c r="BT59" s="360"/>
      <c r="BU59" s="360"/>
      <c r="BV59" s="362"/>
      <c r="BW59" s="61"/>
      <c r="BX59" s="61"/>
      <c r="BY59" s="61"/>
      <c r="BZ59" s="26"/>
    </row>
    <row r="60" spans="1:78" ht="7.9" customHeight="1" x14ac:dyDescent="0.2">
      <c r="A60" s="26"/>
      <c r="B60" s="61"/>
      <c r="C60" s="61"/>
      <c r="D60" s="61"/>
      <c r="E60" s="376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381"/>
      <c r="BR60" s="381"/>
      <c r="BS60" s="381"/>
      <c r="BT60" s="381"/>
      <c r="BU60" s="381"/>
      <c r="BV60" s="61"/>
      <c r="BW60" s="61"/>
      <c r="BX60" s="61"/>
      <c r="BY60" s="61"/>
      <c r="BZ60" s="26"/>
    </row>
    <row r="61" spans="1:78" ht="15" hidden="1" customHeight="1" x14ac:dyDescent="0.25">
      <c r="A61" s="26"/>
      <c r="B61" s="61"/>
      <c r="C61" s="61"/>
      <c r="D61" s="61"/>
      <c r="E61" s="376"/>
      <c r="F61" s="61"/>
      <c r="G61" s="438"/>
      <c r="H61" s="438"/>
      <c r="I61" s="438"/>
      <c r="J61" s="438"/>
      <c r="K61" s="438"/>
      <c r="L61" s="438"/>
      <c r="M61" s="438"/>
      <c r="N61" s="438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  <c r="AB61" s="438"/>
      <c r="AC61" s="382"/>
      <c r="AD61" s="382"/>
      <c r="AE61" s="382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439"/>
      <c r="BC61" s="439"/>
      <c r="BD61" s="439"/>
      <c r="BE61" s="439"/>
      <c r="BF61" s="439"/>
      <c r="BG61" s="439"/>
      <c r="BH61" s="439"/>
      <c r="BI61" s="439"/>
      <c r="BJ61" s="439"/>
      <c r="BK61" s="439"/>
      <c r="BL61" s="439"/>
      <c r="BM61" s="439"/>
      <c r="BN61" s="439"/>
      <c r="BO61" s="439"/>
      <c r="BP61" s="439"/>
      <c r="BQ61" s="439"/>
      <c r="BR61" s="439"/>
      <c r="BS61" s="61"/>
      <c r="BT61" s="439"/>
      <c r="BU61" s="439"/>
      <c r="BV61" s="439"/>
      <c r="BW61" s="61"/>
      <c r="BX61" s="61"/>
      <c r="BY61" s="61"/>
      <c r="BZ61" s="26"/>
    </row>
    <row r="62" spans="1:78" ht="16.5" customHeight="1" x14ac:dyDescent="0.2">
      <c r="A62" s="26"/>
      <c r="B62" s="61"/>
      <c r="C62" s="61"/>
      <c r="D62" s="61"/>
      <c r="E62" s="376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383"/>
      <c r="BE62" s="383"/>
      <c r="BF62" s="383"/>
      <c r="BG62" s="383"/>
      <c r="BH62" s="383"/>
      <c r="BI62" s="383"/>
      <c r="BJ62" s="383"/>
      <c r="BK62" s="383"/>
      <c r="BL62" s="383"/>
      <c r="BM62" s="383"/>
      <c r="BN62" s="383"/>
      <c r="BO62" s="383"/>
      <c r="BP62" s="383"/>
      <c r="BQ62" s="383"/>
      <c r="BR62" s="383"/>
      <c r="BS62" s="61"/>
      <c r="BT62" s="61"/>
      <c r="BU62" s="61"/>
      <c r="BV62" s="61"/>
      <c r="BW62" s="61"/>
      <c r="BX62" s="61"/>
      <c r="BY62" s="61"/>
      <c r="BZ62" s="26"/>
    </row>
    <row r="63" spans="1:78" ht="8.4499999999999993" customHeight="1" x14ac:dyDescent="0.2">
      <c r="A63" s="26"/>
      <c r="B63" s="61"/>
      <c r="C63" s="61"/>
      <c r="D63" s="61"/>
      <c r="E63" s="376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383"/>
      <c r="BE63" s="383"/>
      <c r="BF63" s="383"/>
      <c r="BG63" s="383"/>
      <c r="BH63" s="383"/>
      <c r="BI63" s="383"/>
      <c r="BJ63" s="383"/>
      <c r="BK63" s="383"/>
      <c r="BL63" s="383"/>
      <c r="BM63" s="383"/>
      <c r="BN63" s="383"/>
      <c r="BO63" s="383"/>
      <c r="BP63" s="383"/>
      <c r="BQ63" s="383"/>
      <c r="BR63" s="383"/>
      <c r="BS63" s="61"/>
      <c r="BT63" s="61"/>
      <c r="BU63" s="61"/>
      <c r="BV63" s="61"/>
      <c r="BW63" s="61"/>
      <c r="BX63" s="61"/>
      <c r="BY63" s="61"/>
      <c r="BZ63" s="26"/>
    </row>
    <row r="64" spans="1:78" ht="16.5" customHeight="1" x14ac:dyDescent="0.2">
      <c r="A64" s="26"/>
      <c r="B64" s="61"/>
      <c r="C64" s="61"/>
      <c r="D64" s="61"/>
      <c r="E64" s="376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383"/>
      <c r="BE64" s="383"/>
      <c r="BF64" s="383"/>
      <c r="BG64" s="383"/>
      <c r="BH64" s="383"/>
      <c r="BI64" s="383"/>
      <c r="BJ64" s="383"/>
      <c r="BK64" s="383"/>
      <c r="BL64" s="383"/>
      <c r="BM64" s="383"/>
      <c r="BN64" s="383"/>
      <c r="BO64" s="383"/>
      <c r="BP64" s="383"/>
      <c r="BQ64" s="383"/>
      <c r="BR64" s="383"/>
      <c r="BS64" s="61"/>
      <c r="BT64" s="61"/>
      <c r="BU64" s="61"/>
      <c r="BV64" s="61"/>
      <c r="BW64" s="61"/>
      <c r="BX64" s="61"/>
      <c r="BY64" s="61"/>
      <c r="BZ64" s="26"/>
    </row>
    <row r="65" spans="1:78" ht="5.25" customHeight="1" x14ac:dyDescent="0.2">
      <c r="A65" s="26"/>
      <c r="B65" s="61"/>
      <c r="C65" s="61"/>
      <c r="D65" s="61"/>
      <c r="E65" s="376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383"/>
      <c r="BE65" s="383"/>
      <c r="BF65" s="383"/>
      <c r="BG65" s="383"/>
      <c r="BH65" s="383"/>
      <c r="BI65" s="383"/>
      <c r="BJ65" s="383"/>
      <c r="BK65" s="383"/>
      <c r="BL65" s="383"/>
      <c r="BM65" s="383"/>
      <c r="BN65" s="383"/>
      <c r="BO65" s="383"/>
      <c r="BP65" s="383"/>
      <c r="BQ65" s="383"/>
      <c r="BR65" s="383"/>
      <c r="BS65" s="61"/>
      <c r="BT65" s="61"/>
      <c r="BU65" s="61"/>
      <c r="BV65" s="61"/>
      <c r="BW65" s="61"/>
      <c r="BX65" s="61"/>
      <c r="BY65" s="61"/>
      <c r="BZ65" s="26"/>
    </row>
    <row r="66" spans="1:78" ht="15" customHeight="1" x14ac:dyDescent="0.2">
      <c r="A66" s="26"/>
      <c r="B66" s="61"/>
      <c r="C66" s="61"/>
      <c r="D66" s="61"/>
      <c r="E66" s="376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383"/>
      <c r="BE66" s="383"/>
      <c r="BF66" s="383"/>
      <c r="BG66" s="383"/>
      <c r="BH66" s="383"/>
      <c r="BI66" s="383"/>
      <c r="BJ66" s="383"/>
      <c r="BK66" s="383"/>
      <c r="BL66" s="383"/>
      <c r="BM66" s="383"/>
      <c r="BN66" s="383"/>
      <c r="BO66" s="383"/>
      <c r="BP66" s="383"/>
      <c r="BQ66" s="383"/>
      <c r="BR66" s="383"/>
      <c r="BS66" s="61"/>
      <c r="BT66" s="61"/>
      <c r="BU66" s="61"/>
      <c r="BV66" s="61"/>
      <c r="BW66" s="61"/>
      <c r="BX66" s="61"/>
      <c r="BY66" s="61"/>
      <c r="BZ66" s="26"/>
    </row>
    <row r="67" spans="1:78" ht="15" customHeight="1" x14ac:dyDescent="0.2">
      <c r="A67" s="26"/>
      <c r="B67" s="61"/>
      <c r="C67" s="61"/>
      <c r="D67" s="61"/>
      <c r="E67" s="376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383"/>
      <c r="BE67" s="383"/>
      <c r="BF67" s="383"/>
      <c r="BG67" s="383"/>
      <c r="BH67" s="383"/>
      <c r="BI67" s="383"/>
      <c r="BJ67" s="383"/>
      <c r="BK67" s="383"/>
      <c r="BL67" s="383"/>
      <c r="BM67" s="383"/>
      <c r="BN67" s="383"/>
      <c r="BO67" s="383"/>
      <c r="BP67" s="383"/>
      <c r="BQ67" s="383"/>
      <c r="BR67" s="383"/>
      <c r="BS67" s="61"/>
      <c r="BT67" s="61"/>
      <c r="BU67" s="61"/>
      <c r="BV67" s="61"/>
      <c r="BW67" s="61"/>
      <c r="BX67" s="61"/>
      <c r="BY67" s="61"/>
      <c r="BZ67" s="26"/>
    </row>
    <row r="68" spans="1:78" ht="6" customHeight="1" x14ac:dyDescent="0.2">
      <c r="A68" s="26"/>
      <c r="B68" s="61"/>
      <c r="C68" s="61"/>
      <c r="D68" s="61"/>
      <c r="E68" s="376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383"/>
      <c r="BE68" s="383"/>
      <c r="BF68" s="383"/>
      <c r="BG68" s="383"/>
      <c r="BH68" s="383"/>
      <c r="BI68" s="383"/>
      <c r="BJ68" s="383"/>
      <c r="BK68" s="383"/>
      <c r="BL68" s="383"/>
      <c r="BM68" s="383"/>
      <c r="BN68" s="383"/>
      <c r="BO68" s="383"/>
      <c r="BP68" s="383"/>
      <c r="BQ68" s="383"/>
      <c r="BR68" s="383"/>
      <c r="BS68" s="61"/>
      <c r="BT68" s="61"/>
      <c r="BU68" s="61"/>
      <c r="BV68" s="61"/>
      <c r="BW68" s="61"/>
      <c r="BX68" s="61"/>
      <c r="BY68" s="61"/>
      <c r="BZ68" s="26"/>
    </row>
    <row r="69" spans="1:78" ht="4.9000000000000004" customHeight="1" x14ac:dyDescent="0.2">
      <c r="A69" s="26"/>
      <c r="B69" s="61"/>
      <c r="C69" s="61"/>
      <c r="D69" s="61"/>
      <c r="E69" s="376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383"/>
      <c r="BE69" s="383"/>
      <c r="BF69" s="383"/>
      <c r="BG69" s="383"/>
      <c r="BH69" s="383"/>
      <c r="BI69" s="383"/>
      <c r="BJ69" s="383"/>
      <c r="BK69" s="383"/>
      <c r="BL69" s="383"/>
      <c r="BM69" s="383"/>
      <c r="BN69" s="383"/>
      <c r="BO69" s="383"/>
      <c r="BP69" s="383"/>
      <c r="BQ69" s="383"/>
      <c r="BR69" s="383"/>
      <c r="BS69" s="61"/>
      <c r="BT69" s="61"/>
      <c r="BU69" s="61"/>
      <c r="BV69" s="61"/>
      <c r="BW69" s="61"/>
      <c r="BX69" s="61"/>
      <c r="BY69" s="61"/>
      <c r="BZ69" s="26"/>
    </row>
    <row r="70" spans="1:78" ht="15" customHeight="1" x14ac:dyDescent="0.2">
      <c r="A70" s="26"/>
      <c r="B70" s="61"/>
      <c r="C70" s="61"/>
      <c r="D70" s="61"/>
      <c r="E70" s="376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383"/>
      <c r="BE70" s="383"/>
      <c r="BF70" s="383"/>
      <c r="BG70" s="383"/>
      <c r="BH70" s="383"/>
      <c r="BI70" s="383"/>
      <c r="BJ70" s="383"/>
      <c r="BK70" s="383"/>
      <c r="BL70" s="383"/>
      <c r="BM70" s="383"/>
      <c r="BN70" s="383"/>
      <c r="BO70" s="383"/>
      <c r="BP70" s="383"/>
      <c r="BQ70" s="383"/>
      <c r="BR70" s="383"/>
      <c r="BS70" s="61"/>
      <c r="BT70" s="61"/>
      <c r="BU70" s="61"/>
      <c r="BV70" s="61"/>
      <c r="BW70" s="61"/>
      <c r="BX70" s="61"/>
      <c r="BY70" s="61"/>
      <c r="BZ70" s="26"/>
    </row>
    <row r="71" spans="1:78" ht="4.9000000000000004" customHeight="1" x14ac:dyDescent="0.2">
      <c r="A71" s="26"/>
      <c r="B71" s="61"/>
      <c r="C71" s="61"/>
      <c r="D71" s="61"/>
      <c r="E71" s="376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383"/>
      <c r="BE71" s="383"/>
      <c r="BF71" s="383"/>
      <c r="BG71" s="383"/>
      <c r="BH71" s="383"/>
      <c r="BI71" s="383"/>
      <c r="BJ71" s="383"/>
      <c r="BK71" s="383"/>
      <c r="BL71" s="383"/>
      <c r="BM71" s="383"/>
      <c r="BN71" s="383"/>
      <c r="BO71" s="383"/>
      <c r="BP71" s="383"/>
      <c r="BQ71" s="383"/>
      <c r="BR71" s="383"/>
      <c r="BS71" s="61"/>
      <c r="BT71" s="61"/>
      <c r="BU71" s="61"/>
      <c r="BV71" s="61"/>
      <c r="BW71" s="61"/>
      <c r="BX71" s="61"/>
      <c r="BY71" s="61"/>
      <c r="BZ71" s="26"/>
    </row>
    <row r="72" spans="1:78" ht="15" hidden="1" customHeight="1" x14ac:dyDescent="0.2">
      <c r="A72" s="26"/>
      <c r="B72" s="61"/>
      <c r="C72" s="61"/>
      <c r="D72" s="61"/>
      <c r="E72" s="376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383"/>
      <c r="BE72" s="383"/>
      <c r="BF72" s="383"/>
      <c r="BG72" s="383"/>
      <c r="BH72" s="383"/>
      <c r="BI72" s="383"/>
      <c r="BJ72" s="383"/>
      <c r="BK72" s="383"/>
      <c r="BL72" s="383"/>
      <c r="BM72" s="383"/>
      <c r="BN72" s="383"/>
      <c r="BO72" s="383"/>
      <c r="BP72" s="383"/>
      <c r="BQ72" s="383"/>
      <c r="BR72" s="383"/>
      <c r="BS72" s="61"/>
      <c r="BT72" s="61"/>
      <c r="BU72" s="61"/>
      <c r="BV72" s="61"/>
      <c r="BW72" s="61"/>
      <c r="BX72" s="61"/>
      <c r="BY72" s="61"/>
      <c r="BZ72" s="26"/>
    </row>
    <row r="73" spans="1:78" ht="4.9000000000000004" hidden="1" customHeight="1" x14ac:dyDescent="0.2">
      <c r="A73" s="26"/>
      <c r="B73" s="61"/>
      <c r="C73" s="61"/>
      <c r="D73" s="61"/>
      <c r="E73" s="376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383"/>
      <c r="BE73" s="383"/>
      <c r="BF73" s="383"/>
      <c r="BG73" s="383"/>
      <c r="BH73" s="383"/>
      <c r="BI73" s="383"/>
      <c r="BJ73" s="383"/>
      <c r="BK73" s="383"/>
      <c r="BL73" s="383"/>
      <c r="BM73" s="383"/>
      <c r="BN73" s="383"/>
      <c r="BO73" s="383"/>
      <c r="BP73" s="383"/>
      <c r="BQ73" s="383"/>
      <c r="BR73" s="383"/>
      <c r="BS73" s="61"/>
      <c r="BT73" s="61"/>
      <c r="BU73" s="61"/>
      <c r="BV73" s="61"/>
      <c r="BW73" s="61"/>
      <c r="BX73" s="61"/>
      <c r="BY73" s="61"/>
      <c r="BZ73" s="26"/>
    </row>
    <row r="74" spans="1:78" ht="15" hidden="1" customHeight="1" x14ac:dyDescent="0.2">
      <c r="A74" s="26"/>
      <c r="B74" s="61"/>
      <c r="C74" s="61"/>
      <c r="D74" s="61"/>
      <c r="E74" s="376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383"/>
      <c r="BE74" s="383"/>
      <c r="BF74" s="383"/>
      <c r="BG74" s="383"/>
      <c r="BH74" s="383"/>
      <c r="BI74" s="383"/>
      <c r="BJ74" s="383"/>
      <c r="BK74" s="383"/>
      <c r="BL74" s="383"/>
      <c r="BM74" s="383"/>
      <c r="BN74" s="383"/>
      <c r="BO74" s="383"/>
      <c r="BP74" s="383"/>
      <c r="BQ74" s="383"/>
      <c r="BR74" s="383"/>
      <c r="BS74" s="61"/>
      <c r="BT74" s="61"/>
      <c r="BU74" s="61"/>
      <c r="BV74" s="61"/>
      <c r="BW74" s="61"/>
      <c r="BX74" s="61"/>
      <c r="BY74" s="61"/>
      <c r="BZ74" s="26"/>
    </row>
    <row r="75" spans="1:78" ht="4.9000000000000004" hidden="1" customHeight="1" x14ac:dyDescent="0.2">
      <c r="A75" s="26"/>
      <c r="B75" s="61"/>
      <c r="C75" s="61"/>
      <c r="D75" s="61"/>
      <c r="E75" s="376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383"/>
      <c r="BE75" s="383"/>
      <c r="BF75" s="383"/>
      <c r="BG75" s="383"/>
      <c r="BH75" s="383"/>
      <c r="BI75" s="383"/>
      <c r="BJ75" s="383"/>
      <c r="BK75" s="383"/>
      <c r="BL75" s="383"/>
      <c r="BM75" s="383"/>
      <c r="BN75" s="383"/>
      <c r="BO75" s="383"/>
      <c r="BP75" s="383"/>
      <c r="BQ75" s="383"/>
      <c r="BR75" s="383"/>
      <c r="BS75" s="61"/>
      <c r="BT75" s="61"/>
      <c r="BU75" s="61"/>
      <c r="BV75" s="61"/>
      <c r="BW75" s="61"/>
      <c r="BX75" s="61"/>
      <c r="BY75" s="61"/>
      <c r="BZ75" s="26"/>
    </row>
    <row r="76" spans="1:78" ht="7.15" hidden="1" customHeight="1" x14ac:dyDescent="0.2">
      <c r="A76" s="26"/>
      <c r="B76" s="61"/>
      <c r="C76" s="61"/>
      <c r="D76" s="61"/>
      <c r="E76" s="376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383"/>
      <c r="BE76" s="383"/>
      <c r="BF76" s="383"/>
      <c r="BG76" s="383"/>
      <c r="BH76" s="383"/>
      <c r="BI76" s="383"/>
      <c r="BJ76" s="383"/>
      <c r="BK76" s="383"/>
      <c r="BL76" s="383"/>
      <c r="BM76" s="383"/>
      <c r="BN76" s="383"/>
      <c r="BO76" s="383"/>
      <c r="BP76" s="383"/>
      <c r="BQ76" s="383"/>
      <c r="BR76" s="383"/>
      <c r="BS76" s="61"/>
      <c r="BT76" s="61"/>
      <c r="BU76" s="61"/>
      <c r="BV76" s="61"/>
      <c r="BW76" s="61"/>
      <c r="BX76" s="61"/>
      <c r="BY76" s="61"/>
      <c r="BZ76" s="26"/>
    </row>
    <row r="77" spans="1:78" ht="15" hidden="1" customHeight="1" x14ac:dyDescent="0.2">
      <c r="A77" s="26"/>
      <c r="B77" s="61"/>
      <c r="C77" s="61"/>
      <c r="D77" s="61"/>
      <c r="E77" s="376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383"/>
      <c r="BE77" s="383"/>
      <c r="BF77" s="383"/>
      <c r="BG77" s="383"/>
      <c r="BH77" s="383"/>
      <c r="BI77" s="383"/>
      <c r="BJ77" s="383"/>
      <c r="BK77" s="383"/>
      <c r="BL77" s="383"/>
      <c r="BM77" s="383"/>
      <c r="BN77" s="383"/>
      <c r="BO77" s="383"/>
      <c r="BP77" s="383"/>
      <c r="BQ77" s="383"/>
      <c r="BR77" s="383"/>
      <c r="BS77" s="61"/>
      <c r="BT77" s="61"/>
      <c r="BU77" s="61"/>
      <c r="BV77" s="61"/>
      <c r="BW77" s="61"/>
      <c r="BX77" s="61"/>
      <c r="BY77" s="61"/>
      <c r="BZ77" s="26"/>
    </row>
    <row r="78" spans="1:78" ht="4.9000000000000004" hidden="1" customHeight="1" x14ac:dyDescent="0.2">
      <c r="A78" s="26"/>
      <c r="B78" s="61"/>
      <c r="C78" s="61"/>
      <c r="D78" s="61"/>
      <c r="E78" s="376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383"/>
      <c r="BE78" s="383"/>
      <c r="BF78" s="383"/>
      <c r="BG78" s="383"/>
      <c r="BH78" s="383"/>
      <c r="BI78" s="383"/>
      <c r="BJ78" s="383"/>
      <c r="BK78" s="383"/>
      <c r="BL78" s="383"/>
      <c r="BM78" s="383"/>
      <c r="BN78" s="383"/>
      <c r="BO78" s="383"/>
      <c r="BP78" s="383"/>
      <c r="BQ78" s="383"/>
      <c r="BR78" s="383"/>
      <c r="BS78" s="61"/>
      <c r="BT78" s="61"/>
      <c r="BU78" s="61"/>
      <c r="BV78" s="61"/>
      <c r="BW78" s="61"/>
      <c r="BX78" s="61"/>
      <c r="BY78" s="61"/>
      <c r="BZ78" s="26"/>
    </row>
    <row r="79" spans="1:78" ht="15" hidden="1" customHeight="1" x14ac:dyDescent="0.2">
      <c r="A79" s="26"/>
      <c r="B79" s="61"/>
      <c r="C79" s="61"/>
      <c r="D79" s="61"/>
      <c r="E79" s="376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383"/>
      <c r="BE79" s="383"/>
      <c r="BF79" s="383"/>
      <c r="BG79" s="383"/>
      <c r="BH79" s="383"/>
      <c r="BI79" s="383"/>
      <c r="BJ79" s="383"/>
      <c r="BK79" s="383"/>
      <c r="BL79" s="383"/>
      <c r="BM79" s="383"/>
      <c r="BN79" s="383"/>
      <c r="BO79" s="383"/>
      <c r="BP79" s="383"/>
      <c r="BQ79" s="383"/>
      <c r="BR79" s="383"/>
      <c r="BS79" s="61"/>
      <c r="BT79" s="61"/>
      <c r="BU79" s="61"/>
      <c r="BV79" s="61"/>
      <c r="BW79" s="61"/>
      <c r="BX79" s="61"/>
      <c r="BY79" s="61"/>
      <c r="BZ79" s="26"/>
    </row>
    <row r="80" spans="1:78" ht="4.9000000000000004" hidden="1" customHeight="1" x14ac:dyDescent="0.2">
      <c r="A80" s="26"/>
      <c r="B80" s="61"/>
      <c r="C80" s="61"/>
      <c r="D80" s="61"/>
      <c r="E80" s="376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383"/>
      <c r="BE80" s="383"/>
      <c r="BF80" s="383"/>
      <c r="BG80" s="383"/>
      <c r="BH80" s="383"/>
      <c r="BI80" s="383"/>
      <c r="BJ80" s="383"/>
      <c r="BK80" s="383"/>
      <c r="BL80" s="383"/>
      <c r="BM80" s="383"/>
      <c r="BN80" s="383"/>
      <c r="BO80" s="383"/>
      <c r="BP80" s="383"/>
      <c r="BQ80" s="383"/>
      <c r="BR80" s="383"/>
      <c r="BS80" s="61"/>
      <c r="BT80" s="61"/>
      <c r="BU80" s="61"/>
      <c r="BV80" s="61"/>
      <c r="BW80" s="61"/>
      <c r="BX80" s="61"/>
      <c r="BY80" s="61"/>
      <c r="BZ80" s="26"/>
    </row>
    <row r="81" spans="1:78" ht="15" customHeight="1" x14ac:dyDescent="0.2">
      <c r="A81" s="26"/>
      <c r="B81" s="61"/>
      <c r="C81" s="61"/>
      <c r="D81" s="61"/>
      <c r="E81" s="376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383"/>
      <c r="BE81" s="383"/>
      <c r="BF81" s="383"/>
      <c r="BG81" s="383"/>
      <c r="BH81" s="383"/>
      <c r="BI81" s="383"/>
      <c r="BJ81" s="383"/>
      <c r="BK81" s="383"/>
      <c r="BL81" s="383"/>
      <c r="BM81" s="383"/>
      <c r="BN81" s="383"/>
      <c r="BO81" s="383"/>
      <c r="BP81" s="383"/>
      <c r="BQ81" s="383"/>
      <c r="BR81" s="383"/>
      <c r="BS81" s="61"/>
      <c r="BT81" s="61"/>
      <c r="BU81" s="61"/>
      <c r="BV81" s="61"/>
      <c r="BW81" s="61"/>
      <c r="BX81" s="61"/>
      <c r="BY81" s="61"/>
      <c r="BZ81" s="26"/>
    </row>
    <row r="82" spans="1:78" ht="4.9000000000000004" customHeight="1" x14ac:dyDescent="0.2">
      <c r="A82" s="26"/>
      <c r="B82" s="61"/>
      <c r="C82" s="61"/>
      <c r="D82" s="61"/>
      <c r="E82" s="376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383"/>
      <c r="BE82" s="383"/>
      <c r="BF82" s="383"/>
      <c r="BG82" s="383"/>
      <c r="BH82" s="383"/>
      <c r="BI82" s="383"/>
      <c r="BJ82" s="383"/>
      <c r="BK82" s="383"/>
      <c r="BL82" s="383"/>
      <c r="BM82" s="383"/>
      <c r="BN82" s="383"/>
      <c r="BO82" s="383"/>
      <c r="BP82" s="383"/>
      <c r="BQ82" s="383"/>
      <c r="BR82" s="383"/>
      <c r="BS82" s="61"/>
      <c r="BT82" s="61"/>
      <c r="BU82" s="61"/>
      <c r="BV82" s="61"/>
      <c r="BW82" s="61"/>
      <c r="BX82" s="61"/>
      <c r="BY82" s="61"/>
      <c r="BZ82" s="26"/>
    </row>
    <row r="83" spans="1:78" ht="15" customHeight="1" x14ac:dyDescent="0.2">
      <c r="A83" s="26"/>
      <c r="B83" s="61"/>
      <c r="C83" s="61"/>
      <c r="D83" s="61"/>
      <c r="E83" s="376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383"/>
      <c r="BE83" s="383"/>
      <c r="BF83" s="383"/>
      <c r="BG83" s="383"/>
      <c r="BH83" s="383"/>
      <c r="BI83" s="383"/>
      <c r="BJ83" s="383"/>
      <c r="BK83" s="383"/>
      <c r="BL83" s="383"/>
      <c r="BM83" s="383"/>
      <c r="BN83" s="383"/>
      <c r="BO83" s="383"/>
      <c r="BP83" s="383"/>
      <c r="BQ83" s="383"/>
      <c r="BR83" s="383"/>
      <c r="BS83" s="61"/>
      <c r="BT83" s="61"/>
      <c r="BU83" s="61"/>
      <c r="BV83" s="61"/>
      <c r="BW83" s="61"/>
      <c r="BX83" s="61"/>
      <c r="BY83" s="61"/>
      <c r="BZ83" s="26"/>
    </row>
    <row r="84" spans="1:78" ht="4.9000000000000004" customHeight="1" x14ac:dyDescent="0.2">
      <c r="A84" s="26"/>
      <c r="B84" s="61"/>
      <c r="C84" s="61"/>
      <c r="D84" s="61"/>
      <c r="E84" s="376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383"/>
      <c r="BE84" s="383"/>
      <c r="BF84" s="383"/>
      <c r="BG84" s="383"/>
      <c r="BH84" s="383"/>
      <c r="BI84" s="383"/>
      <c r="BJ84" s="383"/>
      <c r="BK84" s="383"/>
      <c r="BL84" s="383"/>
      <c r="BM84" s="383"/>
      <c r="BN84" s="383"/>
      <c r="BO84" s="383"/>
      <c r="BP84" s="383"/>
      <c r="BQ84" s="383"/>
      <c r="BR84" s="383"/>
      <c r="BS84" s="61"/>
      <c r="BT84" s="61"/>
      <c r="BU84" s="61"/>
      <c r="BV84" s="61"/>
      <c r="BW84" s="61"/>
      <c r="BX84" s="61"/>
      <c r="BY84" s="61"/>
      <c r="BZ84" s="26"/>
    </row>
    <row r="85" spans="1:78" ht="16.5" customHeight="1" x14ac:dyDescent="0.2">
      <c r="A85" s="26"/>
      <c r="B85" s="61"/>
      <c r="C85" s="61"/>
      <c r="D85" s="61"/>
      <c r="E85" s="376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383"/>
      <c r="BE85" s="383"/>
      <c r="BF85" s="383"/>
      <c r="BG85" s="383"/>
      <c r="BH85" s="383"/>
      <c r="BI85" s="383"/>
      <c r="BJ85" s="383"/>
      <c r="BK85" s="383"/>
      <c r="BL85" s="383"/>
      <c r="BM85" s="383"/>
      <c r="BN85" s="383"/>
      <c r="BO85" s="383"/>
      <c r="BP85" s="383"/>
      <c r="BQ85" s="383"/>
      <c r="BR85" s="383"/>
      <c r="BS85" s="61"/>
      <c r="BT85" s="61"/>
      <c r="BU85" s="61"/>
      <c r="BV85" s="61"/>
      <c r="BW85" s="61"/>
      <c r="BX85" s="61"/>
      <c r="BY85" s="61"/>
      <c r="BZ85" s="26"/>
    </row>
    <row r="86" spans="1:78" ht="4.1500000000000004" customHeight="1" x14ac:dyDescent="0.2">
      <c r="A86" s="26"/>
      <c r="B86" s="61"/>
      <c r="C86" s="61"/>
      <c r="D86" s="61"/>
      <c r="E86" s="376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383"/>
      <c r="BE86" s="383"/>
      <c r="BF86" s="383"/>
      <c r="BG86" s="383"/>
      <c r="BH86" s="383"/>
      <c r="BI86" s="383"/>
      <c r="BJ86" s="383"/>
      <c r="BK86" s="383"/>
      <c r="BL86" s="383"/>
      <c r="BM86" s="383"/>
      <c r="BN86" s="383"/>
      <c r="BO86" s="383"/>
      <c r="BP86" s="383"/>
      <c r="BQ86" s="383"/>
      <c r="BR86" s="383"/>
      <c r="BS86" s="61"/>
      <c r="BT86" s="61"/>
      <c r="BU86" s="61"/>
      <c r="BV86" s="61"/>
      <c r="BW86" s="61"/>
      <c r="BX86" s="61"/>
      <c r="BY86" s="61"/>
      <c r="BZ86" s="26"/>
    </row>
    <row r="87" spans="1:78" ht="4.9000000000000004" customHeight="1" x14ac:dyDescent="0.2">
      <c r="A87" s="26"/>
      <c r="B87" s="61"/>
      <c r="C87" s="61"/>
      <c r="D87" s="61"/>
      <c r="E87" s="376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383"/>
      <c r="BE87" s="383"/>
      <c r="BF87" s="383"/>
      <c r="BG87" s="383"/>
      <c r="BH87" s="383"/>
      <c r="BI87" s="383"/>
      <c r="BJ87" s="383"/>
      <c r="BK87" s="383"/>
      <c r="BL87" s="383"/>
      <c r="BM87" s="383"/>
      <c r="BN87" s="383"/>
      <c r="BO87" s="383"/>
      <c r="BP87" s="383"/>
      <c r="BQ87" s="383"/>
      <c r="BR87" s="383"/>
      <c r="BS87" s="61"/>
      <c r="BT87" s="61"/>
      <c r="BU87" s="61"/>
      <c r="BV87" s="61"/>
      <c r="BW87" s="61"/>
      <c r="BX87" s="61"/>
      <c r="BY87" s="61"/>
      <c r="BZ87" s="26"/>
    </row>
    <row r="88" spans="1:78" ht="15" customHeight="1" x14ac:dyDescent="0.2">
      <c r="A88" s="26"/>
      <c r="B88" s="61"/>
      <c r="C88" s="61"/>
      <c r="D88" s="61"/>
      <c r="E88" s="376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383"/>
      <c r="BE88" s="383"/>
      <c r="BF88" s="383"/>
      <c r="BG88" s="383"/>
      <c r="BH88" s="383"/>
      <c r="BI88" s="383"/>
      <c r="BJ88" s="383"/>
      <c r="BK88" s="383"/>
      <c r="BL88" s="383"/>
      <c r="BM88" s="383"/>
      <c r="BN88" s="383"/>
      <c r="BO88" s="383"/>
      <c r="BP88" s="383"/>
      <c r="BQ88" s="383"/>
      <c r="BR88" s="383"/>
      <c r="BS88" s="61"/>
      <c r="BT88" s="61"/>
      <c r="BU88" s="61"/>
      <c r="BV88" s="61"/>
      <c r="BW88" s="61"/>
      <c r="BX88" s="61"/>
      <c r="BY88" s="61"/>
      <c r="BZ88" s="26"/>
    </row>
    <row r="89" spans="1:78" ht="4.5" customHeight="1" x14ac:dyDescent="0.2">
      <c r="A89" s="26"/>
      <c r="B89" s="61"/>
      <c r="C89" s="61"/>
      <c r="D89" s="61"/>
      <c r="E89" s="376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383"/>
      <c r="BE89" s="383"/>
      <c r="BF89" s="383"/>
      <c r="BG89" s="383"/>
      <c r="BH89" s="383"/>
      <c r="BI89" s="383"/>
      <c r="BJ89" s="383"/>
      <c r="BK89" s="383"/>
      <c r="BL89" s="383"/>
      <c r="BM89" s="383"/>
      <c r="BN89" s="383"/>
      <c r="BO89" s="383"/>
      <c r="BP89" s="383"/>
      <c r="BQ89" s="383"/>
      <c r="BR89" s="383"/>
      <c r="BS89" s="61"/>
      <c r="BT89" s="61"/>
      <c r="BU89" s="61"/>
      <c r="BV89" s="61"/>
      <c r="BW89" s="61"/>
      <c r="BX89" s="61"/>
      <c r="BY89" s="61"/>
      <c r="BZ89" s="26"/>
    </row>
    <row r="90" spans="1:78" ht="3.75" customHeight="1" x14ac:dyDescent="0.2">
      <c r="A90" s="26"/>
      <c r="B90" s="61"/>
      <c r="C90" s="61"/>
      <c r="D90" s="61"/>
      <c r="E90" s="376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383"/>
      <c r="BE90" s="383"/>
      <c r="BF90" s="383"/>
      <c r="BG90" s="383"/>
      <c r="BH90" s="383"/>
      <c r="BI90" s="383"/>
      <c r="BJ90" s="383"/>
      <c r="BK90" s="383"/>
      <c r="BL90" s="383"/>
      <c r="BM90" s="383"/>
      <c r="BN90" s="383"/>
      <c r="BO90" s="383"/>
      <c r="BP90" s="383"/>
      <c r="BQ90" s="383"/>
      <c r="BR90" s="383"/>
      <c r="BS90" s="61"/>
      <c r="BT90" s="61"/>
      <c r="BU90" s="61"/>
      <c r="BV90" s="61"/>
      <c r="BW90" s="61"/>
      <c r="BX90" s="61"/>
      <c r="BY90" s="61"/>
      <c r="BZ90" s="26"/>
    </row>
    <row r="91" spans="1:78" ht="15" customHeight="1" x14ac:dyDescent="0.2">
      <c r="A91" s="26"/>
      <c r="B91" s="61"/>
      <c r="C91" s="61"/>
      <c r="D91" s="61"/>
      <c r="E91" s="376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383"/>
      <c r="BE91" s="383"/>
      <c r="BF91" s="383"/>
      <c r="BG91" s="383"/>
      <c r="BH91" s="383"/>
      <c r="BI91" s="383"/>
      <c r="BJ91" s="383"/>
      <c r="BK91" s="383"/>
      <c r="BL91" s="383"/>
      <c r="BM91" s="383"/>
      <c r="BN91" s="383"/>
      <c r="BO91" s="383"/>
      <c r="BP91" s="383"/>
      <c r="BQ91" s="383"/>
      <c r="BR91" s="383"/>
      <c r="BS91" s="61"/>
      <c r="BT91" s="61"/>
      <c r="BU91" s="61"/>
      <c r="BV91" s="61"/>
      <c r="BW91" s="61"/>
      <c r="BX91" s="61"/>
      <c r="BY91" s="61"/>
      <c r="BZ91" s="26"/>
    </row>
    <row r="92" spans="1:78" ht="10.15" customHeight="1" x14ac:dyDescent="0.2">
      <c r="A92" s="26"/>
      <c r="B92" s="61"/>
      <c r="C92" s="61"/>
      <c r="D92" s="61"/>
      <c r="E92" s="376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383"/>
      <c r="BE92" s="383"/>
      <c r="BF92" s="383"/>
      <c r="BG92" s="383"/>
      <c r="BH92" s="383"/>
      <c r="BI92" s="383"/>
      <c r="BJ92" s="383"/>
      <c r="BK92" s="383"/>
      <c r="BL92" s="383"/>
      <c r="BM92" s="383"/>
      <c r="BN92" s="383"/>
      <c r="BO92" s="383"/>
      <c r="BP92" s="383"/>
      <c r="BQ92" s="383"/>
      <c r="BR92" s="383"/>
      <c r="BS92" s="61"/>
      <c r="BT92" s="61"/>
      <c r="BU92" s="61"/>
      <c r="BV92" s="61"/>
      <c r="BW92" s="61"/>
      <c r="BX92" s="61"/>
      <c r="BY92" s="61"/>
      <c r="BZ92" s="26"/>
    </row>
    <row r="93" spans="1:78" ht="15.6" customHeight="1" x14ac:dyDescent="0.2">
      <c r="A93" s="26"/>
      <c r="B93" s="61"/>
      <c r="C93" s="61"/>
      <c r="D93" s="61"/>
      <c r="E93" s="376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383"/>
      <c r="BE93" s="383"/>
      <c r="BF93" s="383"/>
      <c r="BG93" s="383"/>
      <c r="BH93" s="383"/>
      <c r="BI93" s="383"/>
      <c r="BJ93" s="383"/>
      <c r="BK93" s="383"/>
      <c r="BL93" s="383"/>
      <c r="BM93" s="383"/>
      <c r="BN93" s="383"/>
      <c r="BO93" s="383"/>
      <c r="BP93" s="383"/>
      <c r="BQ93" s="383"/>
      <c r="BR93" s="383"/>
      <c r="BS93" s="61"/>
      <c r="BT93" s="61"/>
      <c r="BU93" s="61"/>
      <c r="BV93" s="61"/>
      <c r="BW93" s="61"/>
      <c r="BX93" s="61"/>
      <c r="BY93" s="61"/>
      <c r="BZ93" s="26"/>
    </row>
    <row r="94" spans="1:78" ht="4.1500000000000004" customHeight="1" x14ac:dyDescent="0.2">
      <c r="A94" s="26"/>
      <c r="B94" s="61"/>
      <c r="C94" s="61"/>
      <c r="D94" s="61"/>
      <c r="E94" s="376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383"/>
      <c r="BE94" s="383"/>
      <c r="BF94" s="383"/>
      <c r="BG94" s="383"/>
      <c r="BH94" s="383"/>
      <c r="BI94" s="383"/>
      <c r="BJ94" s="383"/>
      <c r="BK94" s="383"/>
      <c r="BL94" s="383"/>
      <c r="BM94" s="383"/>
      <c r="BN94" s="383"/>
      <c r="BO94" s="383"/>
      <c r="BP94" s="383"/>
      <c r="BQ94" s="383"/>
      <c r="BR94" s="383"/>
      <c r="BS94" s="61"/>
      <c r="BT94" s="61"/>
      <c r="BU94" s="61"/>
      <c r="BV94" s="61"/>
      <c r="BW94" s="61"/>
      <c r="BX94" s="61"/>
      <c r="BY94" s="61"/>
      <c r="BZ94" s="26"/>
    </row>
    <row r="95" spans="1:78" ht="15.6" customHeight="1" x14ac:dyDescent="0.2">
      <c r="A95" s="26"/>
      <c r="B95" s="61"/>
      <c r="C95" s="61"/>
      <c r="D95" s="61"/>
      <c r="E95" s="376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383"/>
      <c r="BE95" s="383"/>
      <c r="BF95" s="383"/>
      <c r="BG95" s="383"/>
      <c r="BH95" s="383"/>
      <c r="BI95" s="383"/>
      <c r="BJ95" s="383"/>
      <c r="BK95" s="383"/>
      <c r="BL95" s="383"/>
      <c r="BM95" s="383"/>
      <c r="BN95" s="383"/>
      <c r="BO95" s="383"/>
      <c r="BP95" s="383"/>
      <c r="BQ95" s="383"/>
      <c r="BR95" s="383"/>
      <c r="BS95" s="61"/>
      <c r="BT95" s="61"/>
      <c r="BU95" s="61"/>
      <c r="BV95" s="61"/>
      <c r="BW95" s="61"/>
      <c r="BX95" s="61"/>
      <c r="BY95" s="61"/>
      <c r="BZ95" s="26"/>
    </row>
    <row r="96" spans="1:78" ht="4.1500000000000004" customHeight="1" x14ac:dyDescent="0.2">
      <c r="A96" s="26"/>
      <c r="B96" s="61"/>
      <c r="C96" s="61"/>
      <c r="D96" s="61"/>
      <c r="E96" s="376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383"/>
      <c r="BE96" s="383"/>
      <c r="BF96" s="383"/>
      <c r="BG96" s="383"/>
      <c r="BH96" s="383"/>
      <c r="BI96" s="383"/>
      <c r="BJ96" s="383"/>
      <c r="BK96" s="383"/>
      <c r="BL96" s="383"/>
      <c r="BM96" s="383"/>
      <c r="BN96" s="383"/>
      <c r="BO96" s="383"/>
      <c r="BP96" s="383"/>
      <c r="BQ96" s="383"/>
      <c r="BR96" s="383"/>
      <c r="BS96" s="61"/>
      <c r="BT96" s="61"/>
      <c r="BU96" s="61"/>
      <c r="BV96" s="61"/>
      <c r="BW96" s="61"/>
      <c r="BX96" s="61"/>
      <c r="BY96" s="61"/>
      <c r="BZ96" s="26"/>
    </row>
    <row r="97" spans="1:78" ht="13.15" customHeight="1" x14ac:dyDescent="0.2">
      <c r="A97" s="26"/>
      <c r="B97" s="61"/>
      <c r="C97" s="61"/>
      <c r="D97" s="61"/>
      <c r="E97" s="376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383"/>
      <c r="BE97" s="383"/>
      <c r="BF97" s="383"/>
      <c r="BG97" s="383"/>
      <c r="BH97" s="383"/>
      <c r="BI97" s="383"/>
      <c r="BJ97" s="383"/>
      <c r="BK97" s="383"/>
      <c r="BL97" s="383"/>
      <c r="BM97" s="383"/>
      <c r="BN97" s="383"/>
      <c r="BO97" s="383"/>
      <c r="BP97" s="383"/>
      <c r="BQ97" s="383"/>
      <c r="BR97" s="383"/>
      <c r="BS97" s="61"/>
      <c r="BT97" s="61"/>
      <c r="BU97" s="61"/>
      <c r="BV97" s="61"/>
      <c r="BW97" s="61"/>
      <c r="BX97" s="61"/>
      <c r="BY97" s="61"/>
      <c r="BZ97" s="26"/>
    </row>
    <row r="98" spans="1:78" ht="4.1500000000000004" customHeight="1" x14ac:dyDescent="0.2">
      <c r="A98" s="26"/>
      <c r="B98" s="61"/>
      <c r="C98" s="61"/>
      <c r="D98" s="61"/>
      <c r="E98" s="376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383"/>
      <c r="BE98" s="383"/>
      <c r="BF98" s="383"/>
      <c r="BG98" s="383"/>
      <c r="BH98" s="383"/>
      <c r="BI98" s="383"/>
      <c r="BJ98" s="383"/>
      <c r="BK98" s="383"/>
      <c r="BL98" s="383"/>
      <c r="BM98" s="383"/>
      <c r="BN98" s="383"/>
      <c r="BO98" s="383"/>
      <c r="BP98" s="383"/>
      <c r="BQ98" s="383"/>
      <c r="BR98" s="383"/>
      <c r="BS98" s="61"/>
      <c r="BT98" s="61"/>
      <c r="BU98" s="61"/>
      <c r="BV98" s="61"/>
      <c r="BW98" s="61"/>
      <c r="BX98" s="61"/>
      <c r="BY98" s="61"/>
      <c r="BZ98" s="26"/>
    </row>
    <row r="99" spans="1:78" ht="15.6" customHeight="1" x14ac:dyDescent="0.2">
      <c r="A99" s="26"/>
      <c r="B99" s="61"/>
      <c r="C99" s="61"/>
      <c r="D99" s="61"/>
      <c r="E99" s="376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383"/>
      <c r="BE99" s="383"/>
      <c r="BF99" s="383"/>
      <c r="BG99" s="383"/>
      <c r="BH99" s="383"/>
      <c r="BI99" s="383"/>
      <c r="BJ99" s="383"/>
      <c r="BK99" s="383"/>
      <c r="BL99" s="383"/>
      <c r="BM99" s="383"/>
      <c r="BN99" s="383"/>
      <c r="BO99" s="383"/>
      <c r="BP99" s="383"/>
      <c r="BQ99" s="383"/>
      <c r="BR99" s="383"/>
      <c r="BS99" s="61"/>
      <c r="BT99" s="61"/>
      <c r="BU99" s="61"/>
      <c r="BV99" s="61"/>
      <c r="BW99" s="61"/>
      <c r="BX99" s="61"/>
      <c r="BY99" s="61"/>
      <c r="BZ99" s="26"/>
    </row>
    <row r="100" spans="1:78" ht="4.1500000000000004" customHeight="1" x14ac:dyDescent="0.2">
      <c r="A100" s="26"/>
      <c r="B100" s="61"/>
      <c r="C100" s="61"/>
      <c r="D100" s="61"/>
      <c r="E100" s="376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383"/>
      <c r="BE100" s="383"/>
      <c r="BF100" s="383"/>
      <c r="BG100" s="383"/>
      <c r="BH100" s="383"/>
      <c r="BI100" s="383"/>
      <c r="BJ100" s="383"/>
      <c r="BK100" s="383"/>
      <c r="BL100" s="383"/>
      <c r="BM100" s="383"/>
      <c r="BN100" s="383"/>
      <c r="BO100" s="383"/>
      <c r="BP100" s="383"/>
      <c r="BQ100" s="383"/>
      <c r="BR100" s="383"/>
      <c r="BS100" s="61"/>
      <c r="BT100" s="61"/>
      <c r="BU100" s="61"/>
      <c r="BV100" s="61"/>
      <c r="BW100" s="61"/>
      <c r="BX100" s="61"/>
      <c r="BY100" s="61"/>
      <c r="BZ100" s="26"/>
    </row>
    <row r="101" spans="1:78" ht="15.6" customHeight="1" x14ac:dyDescent="0.2">
      <c r="A101" s="26"/>
      <c r="B101" s="61"/>
      <c r="C101" s="61"/>
      <c r="D101" s="61"/>
      <c r="E101" s="376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383"/>
      <c r="BE101" s="383"/>
      <c r="BF101" s="383"/>
      <c r="BG101" s="383"/>
      <c r="BH101" s="383"/>
      <c r="BI101" s="383"/>
      <c r="BJ101" s="383"/>
      <c r="BK101" s="383"/>
      <c r="BL101" s="383"/>
      <c r="BM101" s="383"/>
      <c r="BN101" s="383"/>
      <c r="BO101" s="383"/>
      <c r="BP101" s="383"/>
      <c r="BQ101" s="383"/>
      <c r="BR101" s="383"/>
      <c r="BS101" s="61"/>
      <c r="BT101" s="61"/>
      <c r="BU101" s="61"/>
      <c r="BV101" s="61"/>
      <c r="BW101" s="61"/>
      <c r="BX101" s="61"/>
      <c r="BY101" s="61"/>
      <c r="BZ101" s="26"/>
    </row>
    <row r="102" spans="1:78" ht="4.1500000000000004" customHeight="1" x14ac:dyDescent="0.2">
      <c r="A102" s="26"/>
      <c r="B102" s="61"/>
      <c r="C102" s="61"/>
      <c r="D102" s="61"/>
      <c r="E102" s="376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383"/>
      <c r="BE102" s="383"/>
      <c r="BF102" s="383"/>
      <c r="BG102" s="383"/>
      <c r="BH102" s="383"/>
      <c r="BI102" s="383"/>
      <c r="BJ102" s="383"/>
      <c r="BK102" s="383"/>
      <c r="BL102" s="383"/>
      <c r="BM102" s="383"/>
      <c r="BN102" s="383"/>
      <c r="BO102" s="383"/>
      <c r="BP102" s="383"/>
      <c r="BQ102" s="383"/>
      <c r="BR102" s="383"/>
      <c r="BS102" s="61"/>
      <c r="BT102" s="61"/>
      <c r="BU102" s="61"/>
      <c r="BV102" s="61"/>
      <c r="BW102" s="61"/>
      <c r="BX102" s="61"/>
      <c r="BY102" s="61"/>
      <c r="BZ102" s="26"/>
    </row>
    <row r="103" spans="1:78" ht="15.6" customHeight="1" x14ac:dyDescent="0.2">
      <c r="A103" s="26"/>
      <c r="B103" s="61"/>
      <c r="C103" s="61"/>
      <c r="D103" s="61"/>
      <c r="E103" s="376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383"/>
      <c r="BE103" s="383"/>
      <c r="BF103" s="383"/>
      <c r="BG103" s="383"/>
      <c r="BH103" s="383"/>
      <c r="BI103" s="383"/>
      <c r="BJ103" s="383"/>
      <c r="BK103" s="383"/>
      <c r="BL103" s="383"/>
      <c r="BM103" s="383"/>
      <c r="BN103" s="383"/>
      <c r="BO103" s="383"/>
      <c r="BP103" s="383"/>
      <c r="BQ103" s="383"/>
      <c r="BR103" s="383"/>
      <c r="BS103" s="61"/>
      <c r="BT103" s="61"/>
      <c r="BU103" s="61"/>
      <c r="BV103" s="61"/>
      <c r="BW103" s="61"/>
      <c r="BX103" s="61"/>
      <c r="BY103" s="61"/>
      <c r="BZ103" s="26"/>
    </row>
    <row r="104" spans="1:78" ht="4.5" customHeight="1" x14ac:dyDescent="0.2">
      <c r="A104" s="26"/>
      <c r="B104" s="61"/>
      <c r="C104" s="61"/>
      <c r="D104" s="61"/>
      <c r="E104" s="376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383"/>
      <c r="BE104" s="383"/>
      <c r="BF104" s="383"/>
      <c r="BG104" s="383"/>
      <c r="BH104" s="383"/>
      <c r="BI104" s="383"/>
      <c r="BJ104" s="383"/>
      <c r="BK104" s="383"/>
      <c r="BL104" s="383"/>
      <c r="BM104" s="383"/>
      <c r="BN104" s="383"/>
      <c r="BO104" s="383"/>
      <c r="BP104" s="383"/>
      <c r="BQ104" s="383"/>
      <c r="BR104" s="383"/>
      <c r="BS104" s="61"/>
      <c r="BT104" s="61"/>
      <c r="BU104" s="61"/>
      <c r="BV104" s="61"/>
      <c r="BW104" s="61"/>
      <c r="BX104" s="61"/>
      <c r="BY104" s="61"/>
      <c r="BZ104" s="26"/>
    </row>
    <row r="105" spans="1:78" ht="13.15" hidden="1" customHeight="1" x14ac:dyDescent="0.2">
      <c r="A105" s="232"/>
      <c r="B105" s="232"/>
      <c r="C105" s="232"/>
      <c r="D105" s="232"/>
      <c r="E105" s="378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383"/>
      <c r="BE105" s="383"/>
      <c r="BF105" s="383"/>
      <c r="BG105" s="383"/>
      <c r="BH105" s="383"/>
      <c r="BI105" s="383"/>
      <c r="BJ105" s="383"/>
      <c r="BK105" s="383"/>
      <c r="BL105" s="383"/>
      <c r="BM105" s="383"/>
      <c r="BN105" s="383"/>
      <c r="BO105" s="383"/>
      <c r="BP105" s="383"/>
      <c r="BQ105" s="383"/>
      <c r="BR105" s="383"/>
      <c r="BS105" s="61"/>
      <c r="BT105" s="61"/>
      <c r="BU105" s="61"/>
      <c r="BV105" s="61"/>
      <c r="BW105" s="232"/>
      <c r="BX105" s="232"/>
      <c r="BY105" s="232"/>
      <c r="BZ105" s="232"/>
    </row>
    <row r="106" spans="1:78" ht="13.15" hidden="1" customHeight="1" x14ac:dyDescent="0.2">
      <c r="A106" s="232"/>
      <c r="B106" s="232"/>
      <c r="C106" s="232"/>
      <c r="D106" s="232"/>
      <c r="E106" s="378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383"/>
      <c r="BE106" s="383"/>
      <c r="BF106" s="383"/>
      <c r="BG106" s="383"/>
      <c r="BH106" s="383"/>
      <c r="BI106" s="383"/>
      <c r="BJ106" s="383"/>
      <c r="BK106" s="383"/>
      <c r="BL106" s="383"/>
      <c r="BM106" s="383"/>
      <c r="BN106" s="383"/>
      <c r="BO106" s="383"/>
      <c r="BP106" s="383"/>
      <c r="BQ106" s="383"/>
      <c r="BR106" s="383"/>
      <c r="BS106" s="61"/>
      <c r="BT106" s="61"/>
      <c r="BU106" s="61"/>
      <c r="BV106" s="61"/>
      <c r="BW106" s="232"/>
      <c r="BX106" s="232"/>
      <c r="BY106" s="232"/>
      <c r="BZ106" s="232"/>
    </row>
    <row r="107" spans="1:78" ht="13.15" hidden="1" customHeight="1" x14ac:dyDescent="0.2">
      <c r="A107" s="232"/>
      <c r="B107" s="232"/>
      <c r="C107" s="232"/>
      <c r="D107" s="232"/>
      <c r="E107" s="378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383"/>
      <c r="BE107" s="383"/>
      <c r="BF107" s="383"/>
      <c r="BG107" s="383"/>
      <c r="BH107" s="383"/>
      <c r="BI107" s="383"/>
      <c r="BJ107" s="383"/>
      <c r="BK107" s="383"/>
      <c r="BL107" s="383"/>
      <c r="BM107" s="383"/>
      <c r="BN107" s="383"/>
      <c r="BO107" s="383"/>
      <c r="BP107" s="383"/>
      <c r="BQ107" s="383"/>
      <c r="BR107" s="383"/>
      <c r="BS107" s="61"/>
      <c r="BT107" s="61"/>
      <c r="BU107" s="61"/>
      <c r="BV107" s="61"/>
      <c r="BW107" s="232"/>
      <c r="BX107" s="232"/>
      <c r="BY107" s="232"/>
      <c r="BZ107" s="232"/>
    </row>
    <row r="108" spans="1:78" ht="13.15" hidden="1" customHeight="1" x14ac:dyDescent="0.2">
      <c r="A108" s="232"/>
      <c r="B108" s="232"/>
      <c r="C108" s="232"/>
      <c r="D108" s="232"/>
      <c r="E108" s="378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383"/>
      <c r="BE108" s="383"/>
      <c r="BF108" s="383"/>
      <c r="BG108" s="383"/>
      <c r="BH108" s="383"/>
      <c r="BI108" s="383"/>
      <c r="BJ108" s="383"/>
      <c r="BK108" s="383"/>
      <c r="BL108" s="383"/>
      <c r="BM108" s="383"/>
      <c r="BN108" s="383"/>
      <c r="BO108" s="383"/>
      <c r="BP108" s="383"/>
      <c r="BQ108" s="383"/>
      <c r="BR108" s="383"/>
      <c r="BS108" s="61"/>
      <c r="BT108" s="61"/>
      <c r="BU108" s="61"/>
      <c r="BV108" s="61"/>
      <c r="BW108" s="232"/>
      <c r="BX108" s="232"/>
      <c r="BY108" s="232"/>
      <c r="BZ108" s="232"/>
    </row>
    <row r="109" spans="1:78" ht="13.15" hidden="1" customHeight="1" x14ac:dyDescent="0.2">
      <c r="A109" s="232"/>
      <c r="B109" s="232"/>
      <c r="C109" s="232"/>
      <c r="D109" s="232"/>
      <c r="E109" s="378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383"/>
      <c r="BE109" s="383"/>
      <c r="BF109" s="383"/>
      <c r="BG109" s="383"/>
      <c r="BH109" s="383"/>
      <c r="BI109" s="383"/>
      <c r="BJ109" s="383"/>
      <c r="BK109" s="383"/>
      <c r="BL109" s="383"/>
      <c r="BM109" s="383"/>
      <c r="BN109" s="383"/>
      <c r="BO109" s="383"/>
      <c r="BP109" s="383"/>
      <c r="BQ109" s="383"/>
      <c r="BR109" s="383"/>
      <c r="BS109" s="61"/>
      <c r="BT109" s="61"/>
      <c r="BU109" s="61"/>
      <c r="BV109" s="61"/>
      <c r="BW109" s="232"/>
      <c r="BX109" s="232"/>
      <c r="BY109" s="232"/>
      <c r="BZ109" s="232"/>
    </row>
    <row r="110" spans="1:78" ht="13.15" hidden="1" customHeight="1" x14ac:dyDescent="0.2">
      <c r="A110" s="232"/>
      <c r="B110" s="232"/>
      <c r="C110" s="232"/>
      <c r="D110" s="232"/>
      <c r="E110" s="378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383"/>
      <c r="BE110" s="383"/>
      <c r="BF110" s="383"/>
      <c r="BG110" s="383"/>
      <c r="BH110" s="383"/>
      <c r="BI110" s="383"/>
      <c r="BJ110" s="383"/>
      <c r="BK110" s="383"/>
      <c r="BL110" s="383"/>
      <c r="BM110" s="383"/>
      <c r="BN110" s="383"/>
      <c r="BO110" s="383"/>
      <c r="BP110" s="383"/>
      <c r="BQ110" s="383"/>
      <c r="BR110" s="383"/>
      <c r="BS110" s="61"/>
      <c r="BT110" s="61"/>
      <c r="BU110" s="61"/>
      <c r="BV110" s="61"/>
      <c r="BW110" s="232"/>
      <c r="BX110" s="232"/>
      <c r="BY110" s="232"/>
      <c r="BZ110" s="232"/>
    </row>
    <row r="111" spans="1:78" ht="4.1500000000000004" customHeight="1" x14ac:dyDescent="0.2">
      <c r="A111" s="26"/>
      <c r="B111" s="61"/>
      <c r="C111" s="61"/>
      <c r="D111" s="61"/>
      <c r="E111" s="376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383"/>
      <c r="BE111" s="383"/>
      <c r="BF111" s="383"/>
      <c r="BG111" s="383"/>
      <c r="BH111" s="383"/>
      <c r="BI111" s="383"/>
      <c r="BJ111" s="383"/>
      <c r="BK111" s="383"/>
      <c r="BL111" s="383"/>
      <c r="BM111" s="383"/>
      <c r="BN111" s="383"/>
      <c r="BO111" s="383"/>
      <c r="BP111" s="383"/>
      <c r="BQ111" s="383"/>
      <c r="BR111" s="383"/>
      <c r="BS111" s="61"/>
      <c r="BT111" s="61"/>
      <c r="BU111" s="61"/>
      <c r="BV111" s="61"/>
      <c r="BW111" s="61"/>
      <c r="BX111" s="61"/>
      <c r="BY111" s="61"/>
      <c r="BZ111" s="26"/>
    </row>
    <row r="112" spans="1:78" ht="4.5" customHeight="1" x14ac:dyDescent="0.2">
      <c r="A112" s="26"/>
      <c r="B112" s="61"/>
      <c r="C112" s="61"/>
      <c r="D112" s="61"/>
      <c r="E112" s="376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383"/>
      <c r="BE112" s="383"/>
      <c r="BF112" s="383"/>
      <c r="BG112" s="383"/>
      <c r="BH112" s="383"/>
      <c r="BI112" s="383"/>
      <c r="BJ112" s="383"/>
      <c r="BK112" s="383"/>
      <c r="BL112" s="383"/>
      <c r="BM112" s="383"/>
      <c r="BN112" s="383"/>
      <c r="BO112" s="383"/>
      <c r="BP112" s="383"/>
      <c r="BQ112" s="383"/>
      <c r="BR112" s="383"/>
      <c r="BS112" s="61"/>
      <c r="BT112" s="61"/>
      <c r="BU112" s="61"/>
      <c r="BV112" s="61"/>
      <c r="BW112" s="61"/>
      <c r="BX112" s="61"/>
      <c r="BY112" s="61"/>
      <c r="BZ112" s="26"/>
    </row>
    <row r="113" spans="1:78" ht="16.5" customHeight="1" x14ac:dyDescent="0.2">
      <c r="A113" s="26"/>
      <c r="B113" s="61"/>
      <c r="C113" s="61"/>
      <c r="D113" s="61"/>
      <c r="E113" s="376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383"/>
      <c r="BE113" s="383"/>
      <c r="BF113" s="383"/>
      <c r="BG113" s="383"/>
      <c r="BH113" s="383"/>
      <c r="BI113" s="383"/>
      <c r="BJ113" s="383"/>
      <c r="BK113" s="383"/>
      <c r="BL113" s="383"/>
      <c r="BM113" s="383"/>
      <c r="BN113" s="383"/>
      <c r="BO113" s="383"/>
      <c r="BP113" s="383"/>
      <c r="BQ113" s="383"/>
      <c r="BR113" s="383"/>
      <c r="BS113" s="61"/>
      <c r="BT113" s="61"/>
      <c r="BU113" s="61"/>
      <c r="BV113" s="61"/>
      <c r="BW113" s="61"/>
      <c r="BX113" s="61"/>
      <c r="BY113" s="61"/>
      <c r="BZ113" s="26"/>
    </row>
    <row r="114" spans="1:78" ht="4.5" customHeight="1" x14ac:dyDescent="0.2">
      <c r="A114" s="26"/>
      <c r="B114" s="61"/>
      <c r="C114" s="61"/>
      <c r="D114" s="61"/>
      <c r="E114" s="376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383"/>
      <c r="BE114" s="383"/>
      <c r="BF114" s="383"/>
      <c r="BG114" s="383"/>
      <c r="BH114" s="383"/>
      <c r="BI114" s="383"/>
      <c r="BJ114" s="383"/>
      <c r="BK114" s="383"/>
      <c r="BL114" s="383"/>
      <c r="BM114" s="383"/>
      <c r="BN114" s="383"/>
      <c r="BO114" s="383"/>
      <c r="BP114" s="383"/>
      <c r="BQ114" s="383"/>
      <c r="BR114" s="383"/>
      <c r="BS114" s="61"/>
      <c r="BT114" s="61"/>
      <c r="BU114" s="61"/>
      <c r="BV114" s="61"/>
      <c r="BW114" s="61"/>
      <c r="BX114" s="61"/>
      <c r="BY114" s="61"/>
      <c r="BZ114" s="26"/>
    </row>
    <row r="115" spans="1:78" ht="13.5" customHeight="1" thickBot="1" x14ac:dyDescent="0.25">
      <c r="A115" s="26"/>
      <c r="B115" s="61"/>
      <c r="C115" s="61"/>
      <c r="D115" s="61"/>
      <c r="E115" s="379"/>
      <c r="F115" s="61"/>
      <c r="G115" s="61"/>
      <c r="H115" s="61"/>
      <c r="I115" s="406" t="str">
        <f>Stammdaten!AE28&amp;"AnlAVEÜR814"</f>
        <v>2025AnlAVEÜR814</v>
      </c>
      <c r="J115" s="406"/>
      <c r="K115" s="406"/>
      <c r="L115" s="406"/>
      <c r="M115" s="406"/>
      <c r="N115" s="406"/>
      <c r="O115" s="406"/>
      <c r="P115" s="406"/>
      <c r="Q115" s="406"/>
      <c r="R115" s="406"/>
      <c r="S115" s="406"/>
      <c r="T115" s="406"/>
      <c r="U115" s="406"/>
      <c r="V115" s="406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408"/>
      <c r="AJ115" s="409"/>
      <c r="AK115" s="409"/>
      <c r="AL115" s="409"/>
      <c r="AM115" s="409"/>
      <c r="AN115" s="409"/>
      <c r="AO115" s="409"/>
      <c r="AP115" s="409"/>
      <c r="AQ115" s="409"/>
      <c r="AR115" s="409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410" t="str">
        <f>Stammdaten!AE28&amp;"AnlAVEÜR814"</f>
        <v>2025AnlAVEÜR814</v>
      </c>
      <c r="BF115" s="410"/>
      <c r="BG115" s="410"/>
      <c r="BH115" s="410"/>
      <c r="BI115" s="410"/>
      <c r="BJ115" s="410"/>
      <c r="BK115" s="410"/>
      <c r="BL115" s="410"/>
      <c r="BM115" s="410"/>
      <c r="BN115" s="410"/>
      <c r="BO115" s="410"/>
      <c r="BP115" s="410"/>
      <c r="BQ115" s="410"/>
      <c r="BR115" s="410"/>
      <c r="BS115" s="410"/>
      <c r="BT115" s="61"/>
      <c r="BU115" s="61"/>
      <c r="BV115" s="61"/>
      <c r="BW115" s="98"/>
      <c r="BX115" s="61"/>
      <c r="BY115" s="61"/>
      <c r="BZ115" s="26"/>
    </row>
    <row r="116" spans="1:78" ht="3" customHeight="1" x14ac:dyDescent="0.2">
      <c r="A116" s="26"/>
      <c r="B116" s="61"/>
      <c r="C116" s="61"/>
      <c r="D116" s="61"/>
      <c r="E116" s="376"/>
      <c r="F116" s="61"/>
      <c r="G116" s="61"/>
      <c r="H116" s="61"/>
      <c r="I116" s="407"/>
      <c r="J116" s="407"/>
      <c r="K116" s="407"/>
      <c r="L116" s="407"/>
      <c r="M116" s="407"/>
      <c r="N116" s="407"/>
      <c r="O116" s="407"/>
      <c r="P116" s="407"/>
      <c r="Q116" s="407"/>
      <c r="R116" s="407"/>
      <c r="S116" s="407"/>
      <c r="T116" s="407"/>
      <c r="U116" s="407"/>
      <c r="V116" s="407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407"/>
      <c r="BF116" s="407"/>
      <c r="BG116" s="407"/>
      <c r="BH116" s="407"/>
      <c r="BI116" s="407"/>
      <c r="BJ116" s="407"/>
      <c r="BK116" s="407"/>
      <c r="BL116" s="407"/>
      <c r="BM116" s="407"/>
      <c r="BN116" s="407"/>
      <c r="BO116" s="407"/>
      <c r="BP116" s="407"/>
      <c r="BQ116" s="407"/>
      <c r="BR116" s="407"/>
      <c r="BS116" s="407"/>
      <c r="BT116" s="61"/>
      <c r="BU116" s="61"/>
      <c r="BV116" s="61"/>
      <c r="BW116" s="61"/>
      <c r="BX116" s="61"/>
      <c r="BY116" s="61"/>
      <c r="BZ116" s="26"/>
    </row>
    <row r="117" spans="1:78" ht="10.5" customHeight="1" x14ac:dyDescent="0.2">
      <c r="A117" s="26"/>
      <c r="B117" s="61"/>
      <c r="C117" s="61"/>
      <c r="D117" s="61"/>
      <c r="E117" s="376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26"/>
    </row>
    <row r="118" spans="1:78" ht="4.5" customHeight="1" x14ac:dyDescent="0.2">
      <c r="A118" s="232"/>
      <c r="B118" s="232"/>
      <c r="C118" s="232"/>
      <c r="D118" s="232"/>
      <c r="E118" s="378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  <c r="AV118" s="232"/>
      <c r="AW118" s="232"/>
      <c r="AX118" s="232"/>
      <c r="AY118" s="232"/>
      <c r="AZ118" s="232"/>
      <c r="BA118" s="232"/>
      <c r="BB118" s="232"/>
      <c r="BC118" s="232"/>
      <c r="BD118" s="232"/>
      <c r="BE118" s="232"/>
      <c r="BF118" s="232"/>
      <c r="BG118" s="232"/>
      <c r="BH118" s="232"/>
      <c r="BI118" s="232"/>
      <c r="BJ118" s="232"/>
      <c r="BK118" s="232"/>
      <c r="BL118" s="232"/>
      <c r="BM118" s="232"/>
      <c r="BN118" s="232"/>
      <c r="BO118" s="232"/>
      <c r="BP118" s="232"/>
      <c r="BQ118" s="232"/>
      <c r="BR118" s="232"/>
      <c r="BS118" s="232"/>
      <c r="BT118" s="232"/>
      <c r="BU118" s="232"/>
      <c r="BV118" s="232"/>
      <c r="BW118" s="232"/>
      <c r="BX118" s="232"/>
      <c r="BY118" s="232"/>
      <c r="BZ118" s="232"/>
    </row>
    <row r="119" spans="1:78" ht="13.15" customHeight="1" x14ac:dyDescent="0.2">
      <c r="A119" s="232"/>
      <c r="B119" s="150" t="s">
        <v>449</v>
      </c>
      <c r="C119" s="232"/>
      <c r="D119" s="232"/>
      <c r="E119" s="378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  <c r="AV119" s="232"/>
      <c r="AW119" s="232"/>
      <c r="AX119" s="232"/>
      <c r="AY119" s="232"/>
      <c r="AZ119" s="232"/>
      <c r="BA119" s="232"/>
      <c r="BB119" s="232"/>
      <c r="BC119" s="232"/>
      <c r="BD119" s="232"/>
      <c r="BE119" s="232"/>
      <c r="BF119" s="232"/>
      <c r="BG119" s="232"/>
      <c r="BH119" s="232"/>
      <c r="BI119" s="232"/>
      <c r="BJ119" s="232"/>
      <c r="BK119" s="232"/>
      <c r="BL119" s="232"/>
      <c r="BM119" s="232"/>
      <c r="BN119" s="232"/>
      <c r="BO119" s="232"/>
      <c r="BP119" s="232"/>
      <c r="BQ119" s="232"/>
      <c r="BR119" s="232"/>
      <c r="BS119" s="232"/>
      <c r="BT119" s="232"/>
      <c r="BU119" s="232"/>
      <c r="BV119" s="232"/>
      <c r="BW119" s="232"/>
      <c r="BX119" s="232"/>
      <c r="BY119" s="232"/>
      <c r="BZ119" s="232"/>
    </row>
    <row r="120" spans="1:78" ht="13.15" customHeight="1" x14ac:dyDescent="0.2">
      <c r="A120" s="232"/>
      <c r="B120" s="150" t="s">
        <v>377</v>
      </c>
      <c r="C120" s="232"/>
      <c r="D120" s="232"/>
      <c r="E120" s="378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  <c r="AV120" s="232"/>
      <c r="AW120" s="232"/>
      <c r="AX120" s="232"/>
      <c r="AY120" s="232"/>
      <c r="AZ120" s="232"/>
      <c r="BA120" s="232"/>
      <c r="BB120" s="232"/>
      <c r="BC120" s="232"/>
      <c r="BD120" s="232"/>
      <c r="BE120" s="232"/>
      <c r="BF120" s="232"/>
      <c r="BG120" s="232"/>
      <c r="BH120" s="232"/>
      <c r="BI120" s="232"/>
      <c r="BJ120" s="232"/>
      <c r="BK120" s="232"/>
      <c r="BL120" s="232"/>
      <c r="BM120" s="232"/>
      <c r="BN120" s="232"/>
      <c r="BO120" s="232"/>
      <c r="BP120" s="232"/>
      <c r="BQ120" s="232"/>
      <c r="BR120" s="232"/>
      <c r="BS120" s="232"/>
      <c r="BT120" s="232"/>
      <c r="BU120" s="232"/>
      <c r="BV120" s="232"/>
      <c r="BW120" s="232"/>
      <c r="BX120" s="232"/>
      <c r="BY120" s="232"/>
      <c r="BZ120" s="232"/>
    </row>
    <row r="121" spans="1:78" ht="13.15" customHeight="1" x14ac:dyDescent="0.2">
      <c r="A121" s="232"/>
      <c r="B121" s="150" t="s">
        <v>378</v>
      </c>
      <c r="C121" s="232"/>
      <c r="D121" s="232"/>
      <c r="E121" s="378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  <c r="AV121" s="232"/>
      <c r="AW121" s="232"/>
      <c r="AX121" s="232"/>
      <c r="AY121" s="232"/>
      <c r="AZ121" s="232"/>
      <c r="BA121" s="232"/>
      <c r="BB121" s="232"/>
      <c r="BC121" s="232"/>
      <c r="BD121" s="232"/>
      <c r="BE121" s="232"/>
      <c r="BF121" s="232"/>
      <c r="BG121" s="232"/>
      <c r="BH121" s="232"/>
      <c r="BI121" s="232"/>
      <c r="BJ121" s="232"/>
      <c r="BK121" s="232"/>
      <c r="BL121" s="232"/>
      <c r="BM121" s="232"/>
      <c r="BN121" s="232"/>
      <c r="BO121" s="232"/>
      <c r="BP121" s="232"/>
      <c r="BQ121" s="232"/>
      <c r="BR121" s="232"/>
      <c r="BS121" s="232"/>
      <c r="BT121" s="232"/>
      <c r="BU121" s="232"/>
      <c r="BV121" s="232"/>
      <c r="BW121" s="232"/>
      <c r="BX121" s="232"/>
      <c r="BY121" s="232"/>
      <c r="BZ121" s="232"/>
    </row>
  </sheetData>
  <sheetProtection selectLockedCells="1"/>
  <mergeCells count="29">
    <mergeCell ref="BK18:BU18"/>
    <mergeCell ref="I115:V116"/>
    <mergeCell ref="AI115:AR115"/>
    <mergeCell ref="BE115:BS116"/>
    <mergeCell ref="BK46:BU46"/>
    <mergeCell ref="BK52:BU52"/>
    <mergeCell ref="BK54:BU54"/>
    <mergeCell ref="BK56:BU56"/>
    <mergeCell ref="BK58:BU58"/>
    <mergeCell ref="G61:AB61"/>
    <mergeCell ref="BB61:BR61"/>
    <mergeCell ref="BT61:BV61"/>
    <mergeCell ref="G50:BI50"/>
    <mergeCell ref="E1:Q1"/>
    <mergeCell ref="BK5:BV6"/>
    <mergeCell ref="BK44:BU44"/>
    <mergeCell ref="BK25:BU25"/>
    <mergeCell ref="BK27:BU27"/>
    <mergeCell ref="BK29:BU29"/>
    <mergeCell ref="BK31:BU31"/>
    <mergeCell ref="BK33:BU33"/>
    <mergeCell ref="BK38:BU38"/>
    <mergeCell ref="BK40:BU40"/>
    <mergeCell ref="BK42:BU42"/>
    <mergeCell ref="BK10:BU10"/>
    <mergeCell ref="BK12:BU12"/>
    <mergeCell ref="BK14:BU14"/>
    <mergeCell ref="E17:E18"/>
    <mergeCell ref="G18:BD18"/>
  </mergeCells>
  <printOptions horizontalCentered="1"/>
  <pageMargins left="0.39370078740157483" right="0.39370078740157483" top="0.39370078740157483" bottom="0" header="0" footer="0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btnDrucken">
              <controlPr defaultSize="0" print="0" autoFill="0" autoPict="0" macro="[0]!mkr_Drucken">
                <anchor moveWithCells="1">
                  <from>
                    <xdr:col>1</xdr:col>
                    <xdr:colOff>0</xdr:colOff>
                    <xdr:row>0</xdr:row>
                    <xdr:rowOff>19050</xdr:rowOff>
                  </from>
                  <to>
                    <xdr:col>4</xdr:col>
                    <xdr:colOff>57150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btnAuswahl">
              <controlPr defaultSize="0" print="0" autoFill="0" autoPict="0" macro="[0]!mkr_AB_Einnahmen">
                <anchor moveWithCells="1">
                  <from>
                    <xdr:col>4</xdr:col>
                    <xdr:colOff>95250</xdr:colOff>
                    <xdr:row>0</xdr:row>
                    <xdr:rowOff>19050</xdr:rowOff>
                  </from>
                  <to>
                    <xdr:col>14</xdr:col>
                    <xdr:colOff>9525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6" name="Button 3">
              <controlPr defaultSize="0" print="0" autoFill="0" autoPict="0" macro="[0]!mkr_AB_Ausgaben">
                <anchor moveWithCells="1">
                  <from>
                    <xdr:col>14</xdr:col>
                    <xdr:colOff>28575</xdr:colOff>
                    <xdr:row>0</xdr:row>
                    <xdr:rowOff>19050</xdr:rowOff>
                  </from>
                  <to>
                    <xdr:col>24</xdr:col>
                    <xdr:colOff>66675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0" r:id="rId7" name="Button 4">
              <controlPr defaultSize="0" print="0" autoFill="0" autoPict="0" macro="[0]!mkr_AB_Anlageverzeichnis">
                <anchor moveWithCells="1">
                  <from>
                    <xdr:col>24</xdr:col>
                    <xdr:colOff>95250</xdr:colOff>
                    <xdr:row>0</xdr:row>
                    <xdr:rowOff>19050</xdr:rowOff>
                  </from>
                  <to>
                    <xdr:col>36</xdr:col>
                    <xdr:colOff>0</xdr:colOff>
                    <xdr:row>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f3c0c8-cb47-4a26-91a1-a44bb4539247" xsi:nil="true"/>
    <lcf76f155ced4ddcb4097134ff3c332f xmlns="bbb3f655-f267-4a84-b742-532fbc77d0a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0657C80C9EB42A8AE8AF1E32C18B5" ma:contentTypeVersion="19" ma:contentTypeDescription="Ein neues Dokument erstellen." ma:contentTypeScope="" ma:versionID="fb7a1579a995b7a5dfcc6f5044fd47cd">
  <xsd:schema xmlns:xsd="http://www.w3.org/2001/XMLSchema" xmlns:xs="http://www.w3.org/2001/XMLSchema" xmlns:p="http://schemas.microsoft.com/office/2006/metadata/properties" xmlns:ns2="bbb3f655-f267-4a84-b742-532fbc77d0ab" xmlns:ns3="f5f3c0c8-cb47-4a26-91a1-a44bb4539247" targetNamespace="http://schemas.microsoft.com/office/2006/metadata/properties" ma:root="true" ma:fieldsID="651f837e51ba3368221e5a277cf8f674" ns2:_="" ns3:_="">
    <xsd:import namespace="bbb3f655-f267-4a84-b742-532fbc77d0ab"/>
    <xsd:import namespace="f5f3c0c8-cb47-4a26-91a1-a44bb45392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3f655-f267-4a84-b742-532fbc77d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3c0c8-cb47-4a26-91a1-a44bb45392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bcdc34-3acf-42b1-abfa-b6ef944057a8}" ma:internalName="TaxCatchAll" ma:showField="CatchAllData" ma:web="f5f3c0c8-cb47-4a26-91a1-a44bb45392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6D1AB-30BD-4071-A67C-5D86295EE7B4}">
  <ds:schemaRefs>
    <ds:schemaRef ds:uri="bbb3f655-f267-4a84-b742-532fbc77d0ab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5f3c0c8-cb47-4a26-91a1-a44bb453924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0BAF85A-6E5F-475B-875E-AC56C4068E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110534-B702-46EC-A561-1964BD9BDFF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18</vt:i4>
      </vt:variant>
    </vt:vector>
  </HeadingPairs>
  <TitlesOfParts>
    <vt:vector size="34" baseType="lpstr">
      <vt:lpstr>Stammdaten</vt:lpstr>
      <vt:lpstr>Steuerung</vt:lpstr>
      <vt:lpstr>Einnahmen</vt:lpstr>
      <vt:lpstr>Ausgaben</vt:lpstr>
      <vt:lpstr>Bewirtungskosten</vt:lpstr>
      <vt:lpstr>Anlageverzeichnis Seite 1</vt:lpstr>
      <vt:lpstr>Anlageverzeichnis Seite 2</vt:lpstr>
      <vt:lpstr>Anlageverzeichnis Seite 3</vt:lpstr>
      <vt:lpstr>Anlageverzeichnis Seite 4</vt:lpstr>
      <vt:lpstr>Seite 1</vt:lpstr>
      <vt:lpstr>Seite 2</vt:lpstr>
      <vt:lpstr>Seite 3</vt:lpstr>
      <vt:lpstr>Seite 4</vt:lpstr>
      <vt:lpstr>UStVA_1</vt:lpstr>
      <vt:lpstr>UStVA_2</vt:lpstr>
      <vt:lpstr>Interne Parmeter</vt:lpstr>
      <vt:lpstr>'Anlageverzeichnis Seite 1'!Druckbereich</vt:lpstr>
      <vt:lpstr>'Anlageverzeichnis Seite 2'!Druckbereich</vt:lpstr>
      <vt:lpstr>'Anlageverzeichnis Seite 3'!Druckbereich</vt:lpstr>
      <vt:lpstr>'Anlageverzeichnis Seite 4'!Druckbereich</vt:lpstr>
      <vt:lpstr>Ausgaben!Druckbereich</vt:lpstr>
      <vt:lpstr>Bewirtungskosten!Druckbereich</vt:lpstr>
      <vt:lpstr>Einnahmen!Druckbereich</vt:lpstr>
      <vt:lpstr>'Seite 1'!Druckbereich</vt:lpstr>
      <vt:lpstr>'Seite 2'!Druckbereich</vt:lpstr>
      <vt:lpstr>'Seite 3'!Druckbereich</vt:lpstr>
      <vt:lpstr>'Seite 4'!Druckbereich</vt:lpstr>
      <vt:lpstr>Stammdaten!Druckbereich</vt:lpstr>
      <vt:lpstr>Steuerung!Druckbereich</vt:lpstr>
      <vt:lpstr>UStVA_1!Druckbereich</vt:lpstr>
      <vt:lpstr>UStVA_2!Druckbereich</vt:lpstr>
      <vt:lpstr>Ausgaben!Drucktitel</vt:lpstr>
      <vt:lpstr>Bewirtungskosten!Drucktitel</vt:lpstr>
      <vt:lpstr>Einnahmen!Drucktitel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Konetzny</dc:creator>
  <cp:lastModifiedBy>Konetzny, Michael</cp:lastModifiedBy>
  <cp:lastPrinted>2025-10-20T19:42:26Z</cp:lastPrinted>
  <dcterms:created xsi:type="dcterms:W3CDTF">2015-06-05T18:19:34Z</dcterms:created>
  <dcterms:modified xsi:type="dcterms:W3CDTF">2025-10-22T04:28:31Z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0x010100E9C0657C80C9EB42A8AE8AF1E32C18B5</vt:lpwstr>
  </property>
  <property fmtid="{D5CDD505-2E9C-101B-9397-08002B2CF9AE}" pid="3" name="MediaServiceImageTags">
    <vt:lpwstr/>
  </property>
</Properties>
</file>