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_SyncStick\__Frau Makiseva - Rechner\40 - Rechner zur Sendung bereit\"/>
    </mc:Choice>
  </mc:AlternateContent>
  <xr:revisionPtr revIDLastSave="0" documentId="13_ncr:1_{C533FC5A-1EE6-4491-9B3B-38218C9CF33F}" xr6:coauthVersionLast="36" xr6:coauthVersionMax="45" xr10:uidLastSave="{00000000-0000-0000-0000-000000000000}"/>
  <bookViews>
    <workbookView xWindow="-105" yWindow="-105" windowWidth="22785" windowHeight="14655" tabRatio="611" xr2:uid="{00000000-000D-0000-FFFF-FFFF00000000}"/>
  </bookViews>
  <sheets>
    <sheet name="Startseite" sheetId="27" r:id="rId1"/>
    <sheet name="Berechnung" sheetId="25" r:id="rId2"/>
    <sheet name="Hilfe" sheetId="5" r:id="rId3"/>
    <sheet name="Parameter_Intern" sheetId="28" state="hidden" r:id="rId4"/>
  </sheets>
  <definedNames>
    <definedName name="BeispielB3">#REF!</definedName>
    <definedName name="BerechnungB3">Berechnung!$B$3</definedName>
    <definedName name="_xlnm.Print_Area" localSheetId="1">Berechnung!$B$3:$J$75</definedName>
    <definedName name="_xlnm.Print_Area" localSheetId="2">Hilfe!$B$3:$F$13</definedName>
    <definedName name="_xlnm.Print_Area" localSheetId="0">Startseite!$B$2:$J$19</definedName>
    <definedName name="EingabenB3">#REF!</definedName>
    <definedName name="HilfeB3">Hilfe!$B$3</definedName>
    <definedName name="HinweiseB3">#REF!</definedName>
    <definedName name="StartG10">Startseite!$H$10</definedName>
    <definedName name="Startseite" localSheetId="0">Startseite!$B$5</definedName>
    <definedName name="Startseite">#REF!</definedName>
    <definedName name="StartseiteG10">#REF!</definedName>
  </definedNames>
  <calcPr calcId="191029"/>
</workbook>
</file>

<file path=xl/calcChain.xml><?xml version="1.0" encoding="utf-8"?>
<calcChain xmlns="http://schemas.openxmlformats.org/spreadsheetml/2006/main">
  <c r="H48" i="25" l="1"/>
  <c r="G46" i="25"/>
  <c r="H49" i="25" s="1"/>
  <c r="G11" i="27"/>
  <c r="D49" i="25"/>
  <c r="H55" i="25"/>
  <c r="H56" i="25"/>
  <c r="H59" i="25"/>
  <c r="G64" i="25"/>
  <c r="G59" i="25"/>
  <c r="G60" i="25"/>
  <c r="G61" i="25" s="1"/>
  <c r="M11" i="27"/>
  <c r="M12" i="27" s="1"/>
  <c r="N11" i="27"/>
  <c r="H17" i="27"/>
  <c r="D17" i="27"/>
  <c r="D41" i="25"/>
  <c r="G27" i="25"/>
  <c r="G26" i="25"/>
  <c r="G33" i="25"/>
  <c r="H53" i="25"/>
  <c r="D16" i="25"/>
  <c r="H14" i="25"/>
  <c r="H16" i="25" s="1"/>
  <c r="G71" i="25" s="1"/>
  <c r="D46" i="25"/>
  <c r="H51" i="25"/>
  <c r="N48" i="25"/>
  <c r="G54" i="25" s="1"/>
  <c r="G57" i="25" s="1"/>
  <c r="G62" i="25" s="1"/>
  <c r="H57" i="25" l="1"/>
  <c r="H54" i="25"/>
  <c r="H60" i="25"/>
  <c r="G28" i="25"/>
  <c r="G29" i="25" s="1"/>
  <c r="G31" i="25" s="1"/>
  <c r="H61" i="25"/>
  <c r="H62" i="25" s="1"/>
  <c r="G63" i="25" s="1"/>
  <c r="H28" i="25" l="1"/>
  <c r="G30" i="25"/>
  <c r="G32" i="25" s="1"/>
  <c r="H32" i="25" s="1"/>
  <c r="H66" i="25"/>
  <c r="G73" i="25" s="1"/>
  <c r="H35" i="25" l="1"/>
  <c r="G72" i="25" s="1"/>
  <c r="H71" i="25" l="1"/>
  <c r="H72" i="25"/>
  <c r="H73" i="25"/>
</calcChain>
</file>

<file path=xl/sharedStrings.xml><?xml version="1.0" encoding="utf-8"?>
<sst xmlns="http://schemas.openxmlformats.org/spreadsheetml/2006/main" count="84" uniqueCount="65">
  <si>
    <t>Allgemeine Hinweise</t>
  </si>
  <si>
    <t>Allgemeine Eingaben</t>
  </si>
  <si>
    <t>Sparzins</t>
  </si>
  <si>
    <t>Durchschnittlicher Kreditzins</t>
  </si>
  <si>
    <t>Barkauf</t>
  </si>
  <si>
    <t>Euro</t>
  </si>
  <si>
    <t>Prozent</t>
  </si>
  <si>
    <t>Kauf über Kredit</t>
  </si>
  <si>
    <t>= zu finanzierender Gesamtbetrag</t>
  </si>
  <si>
    <t>Hauptkredit</t>
  </si>
  <si>
    <t>Monate</t>
  </si>
  <si>
    <t>Sparzins (Anlage)</t>
  </si>
  <si>
    <t>Diskontierungszinssatz</t>
  </si>
  <si>
    <t>Abzinsungsfaktor für Ø-Monatsrate der Finanzierung</t>
  </si>
  <si>
    <t>Barwert der Finanzierung (Monatl. Rate x Faktor für Finanzierung)</t>
  </si>
  <si>
    <t>Summe Barwerte</t>
  </si>
  <si>
    <t>+ eingesetztes Eigenkapital</t>
  </si>
  <si>
    <t>= Gegenwartswert bei Kreditkauf</t>
  </si>
  <si>
    <t>Leasing</t>
  </si>
  <si>
    <t xml:space="preserve">Euro </t>
  </si>
  <si>
    <t>effektiver Jahreszins (Kredit)</t>
  </si>
  <si>
    <t>Mischzins aus Kredit- u. Anlagezins (Ø)</t>
  </si>
  <si>
    <t>Abzinsungsfaktor für Leasing</t>
  </si>
  <si>
    <t>(vorschüssig)</t>
  </si>
  <si>
    <t>Abzinsungsfaktor für Restwert</t>
  </si>
  <si>
    <t>Barwert der Leasingraten (Monatl. Rate x Faktor für Leasing)</t>
  </si>
  <si>
    <t>+ abgezinster Restwert (Restwert x Faktor für Restwert)</t>
  </si>
  <si>
    <t xml:space="preserve">+ Sonderzahlung von </t>
  </si>
  <si>
    <t>= Gegenwartswert bei Leasing</t>
  </si>
  <si>
    <t>Zusammenfassung und Ergebnisse</t>
  </si>
  <si>
    <t>Gegenwartswert bei Barkauf</t>
  </si>
  <si>
    <t>Gegenwartswert bei Kreditkauf</t>
  </si>
  <si>
    <t>Gegenwartswert bei Leasing</t>
  </si>
  <si>
    <t>Listenpreis des Fahrzeugs in Euro</t>
  </si>
  <si>
    <t>./. Nachlass beim Händler in %</t>
  </si>
  <si>
    <t>Betrag in Euro</t>
  </si>
  <si>
    <t>Laufzeit in Monaten</t>
  </si>
  <si>
    <t>Effektiver Jahrenszins in %</t>
  </si>
  <si>
    <t>Monatliche Rate in Euro</t>
  </si>
  <si>
    <t>Sonderzahlung in Euro</t>
  </si>
  <si>
    <t>Monatliche  Rate in Euro</t>
  </si>
  <si>
    <t>Restwert in Euro</t>
  </si>
  <si>
    <t>./. Nachlass beim Händler in Prozent</t>
  </si>
  <si>
    <t>Startseite</t>
  </si>
  <si>
    <t>Tabellenblätter</t>
  </si>
  <si>
    <t>Tabellenblatt</t>
  </si>
  <si>
    <t>Info</t>
  </si>
  <si>
    <t>Die Vervielfältigung, Verbreitung oder Veräußerung der Daten oder Texte ist unzulässig und</t>
  </si>
  <si>
    <t>ausdrücklich nur mit Genehmigung des Verlags gestattet.</t>
  </si>
  <si>
    <t>Nr</t>
  </si>
  <si>
    <t>Hinweise</t>
  </si>
  <si>
    <t>Hyperlink</t>
  </si>
  <si>
    <t>Berechnung</t>
  </si>
  <si>
    <t>Hilfe</t>
  </si>
  <si>
    <t>Hier finden Sie nähere Informationen über die Anwendung.</t>
  </si>
  <si>
    <t>#Hilfe!B3</t>
  </si>
  <si>
    <t>#Berechnung!B3</t>
  </si>
  <si>
    <t>&lt;&lt; Startseite</t>
  </si>
  <si>
    <t>Hilfe?</t>
  </si>
  <si>
    <t>Hinweise zu den Eingaben</t>
  </si>
  <si>
    <t>© 2011 by BWRmed!a - ein Unternehmensbereich der Verlag für die Deutsche Wirtschaft AG</t>
  </si>
  <si>
    <t>Vergleichsrechner - Finanzierung einer Investition</t>
  </si>
  <si>
    <t>In diesem Tabellenblatt werden die Berechnungen für den Finanzierungsvergleich durchgeführt</t>
  </si>
  <si>
    <t>Vergleichsrechner - Finanzierung einer Investition - Hilfe</t>
  </si>
  <si>
    <t>© 2023 by mediaforwork - ein Unternehmensbereich der Verlag für die Deutsche Wirtschaft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</si>
</sst>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12"/>
      <name val="Arial"/>
      <family val="2"/>
    </font>
    <font>
      <b/>
      <sz val="14"/>
      <name val="Arial"/>
    </font>
    <font>
      <b/>
      <sz val="11"/>
      <color indexed="9"/>
      <name val="Arial"/>
      <family val="2"/>
    </font>
    <font>
      <b/>
      <sz val="12"/>
      <color indexed="9"/>
      <name val="Arial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00000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3"/>
        <bgColor indexed="64"/>
      </patternFill>
    </fill>
  </fills>
  <borders count="6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1" applyNumberFormat="0" applyAlignment="0" applyProtection="0"/>
    <xf numFmtId="0" fontId="10" fillId="11" borderId="2" applyNumberFormat="0" applyAlignment="0" applyProtection="0"/>
    <xf numFmtId="0" fontId="11" fillId="4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5" fillId="12" borderId="0" applyNumberFormat="0" applyBorder="0" applyAlignment="0" applyProtection="0"/>
    <xf numFmtId="0" fontId="8" fillId="13" borderId="4" applyNumberFormat="0" applyFont="0" applyAlignment="0" applyProtection="0"/>
    <xf numFmtId="9" fontId="1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6" fillId="14" borderId="9" applyNumberFormat="0" applyAlignment="0" applyProtection="0"/>
  </cellStyleXfs>
  <cellXfs count="173">
    <xf numFmtId="0" fontId="0" fillId="0" borderId="0" xfId="0"/>
    <xf numFmtId="0" fontId="0" fillId="15" borderId="10" xfId="0" applyFill="1" applyBorder="1" applyAlignment="1" applyProtection="1">
      <alignment horizontal="left" wrapText="1"/>
      <protection hidden="1"/>
    </xf>
    <xf numFmtId="0" fontId="0" fillId="16" borderId="0" xfId="0" applyFill="1" applyBorder="1" applyAlignment="1" applyProtection="1">
      <alignment horizontal="left" wrapText="1"/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4" fillId="0" borderId="0" xfId="0" applyFont="1" applyProtection="1">
      <protection hidden="1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0" xfId="0" applyFont="1" applyBorder="1"/>
    <xf numFmtId="0" fontId="0" fillId="0" borderId="17" xfId="0" quotePrefix="1" applyBorder="1"/>
    <xf numFmtId="4" fontId="7" fillId="0" borderId="0" xfId="0" applyNumberFormat="1" applyFont="1" applyFill="1" applyBorder="1"/>
    <xf numFmtId="0" fontId="0" fillId="0" borderId="0" xfId="0" quotePrefix="1" applyBorder="1"/>
    <xf numFmtId="0" fontId="2" fillId="0" borderId="11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2" xfId="0" applyFont="1" applyBorder="1"/>
    <xf numFmtId="0" fontId="2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3" fillId="17" borderId="0" xfId="16" applyNumberFormat="1" applyFont="1" applyFill="1" applyBorder="1"/>
    <xf numFmtId="0" fontId="0" fillId="17" borderId="0" xfId="0" applyFill="1" applyBorder="1"/>
    <xf numFmtId="4" fontId="0" fillId="0" borderId="0" xfId="0" applyNumberFormat="1" applyBorder="1"/>
    <xf numFmtId="0" fontId="25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0" fontId="1" fillId="0" borderId="11" xfId="0" applyFont="1" applyBorder="1"/>
    <xf numFmtId="10" fontId="1" fillId="0" borderId="23" xfId="16" applyNumberFormat="1" applyFont="1" applyFill="1" applyBorder="1" applyProtection="1">
      <protection locked="0"/>
    </xf>
    <xf numFmtId="0" fontId="1" fillId="0" borderId="0" xfId="0" applyFont="1" applyBorder="1"/>
    <xf numFmtId="0" fontId="1" fillId="0" borderId="12" xfId="0" applyFont="1" applyBorder="1"/>
    <xf numFmtId="0" fontId="26" fillId="0" borderId="11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18" xfId="0" applyFont="1" applyBorder="1"/>
    <xf numFmtId="10" fontId="1" fillId="0" borderId="19" xfId="16" applyNumberFormat="1" applyFont="1" applyFill="1" applyBorder="1"/>
    <xf numFmtId="0" fontId="1" fillId="0" borderId="1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6" xfId="0" applyFont="1" applyBorder="1"/>
    <xf numFmtId="0" fontId="1" fillId="0" borderId="28" xfId="0" applyFont="1" applyBorder="1"/>
    <xf numFmtId="0" fontId="1" fillId="0" borderId="17" xfId="0" applyFont="1" applyBorder="1"/>
    <xf numFmtId="2" fontId="0" fillId="0" borderId="0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5" fillId="0" borderId="0" xfId="0" applyFont="1" applyBorder="1"/>
    <xf numFmtId="10" fontId="24" fillId="0" borderId="0" xfId="16" applyNumberFormat="1" applyFont="1" applyBorder="1" applyProtection="1">
      <protection hidden="1"/>
    </xf>
    <xf numFmtId="0" fontId="0" fillId="0" borderId="0" xfId="0" applyProtection="1">
      <protection locked="0"/>
    </xf>
    <xf numFmtId="4" fontId="3" fillId="0" borderId="23" xfId="0" applyNumberFormat="1" applyFont="1" applyBorder="1" applyProtection="1">
      <protection locked="0"/>
    </xf>
    <xf numFmtId="0" fontId="28" fillId="0" borderId="0" xfId="0" applyFont="1" applyFill="1" applyBorder="1" applyAlignment="1">
      <alignment horizontal="center"/>
    </xf>
    <xf numFmtId="0" fontId="1" fillId="0" borderId="23" xfId="0" applyFont="1" applyBorder="1" applyProtection="1">
      <protection locked="0"/>
    </xf>
    <xf numFmtId="0" fontId="0" fillId="0" borderId="32" xfId="0" applyBorder="1"/>
    <xf numFmtId="0" fontId="0" fillId="0" borderId="10" xfId="0" applyBorder="1"/>
    <xf numFmtId="0" fontId="0" fillId="0" borderId="33" xfId="0" applyBorder="1"/>
    <xf numFmtId="0" fontId="0" fillId="0" borderId="28" xfId="0" applyBorder="1"/>
    <xf numFmtId="0" fontId="0" fillId="0" borderId="17" xfId="0" applyBorder="1"/>
    <xf numFmtId="0" fontId="0" fillId="0" borderId="0" xfId="0" applyAlignment="1" applyProtection="1">
      <alignment horizontal="right"/>
      <protection hidden="1"/>
    </xf>
    <xf numFmtId="0" fontId="23" fillId="18" borderId="29" xfId="0" applyFont="1" applyFill="1" applyBorder="1" applyAlignment="1" applyProtection="1">
      <alignment horizontal="centerContinuous" vertical="center"/>
      <protection hidden="1"/>
    </xf>
    <xf numFmtId="0" fontId="23" fillId="18" borderId="30" xfId="0" applyFont="1" applyFill="1" applyBorder="1" applyAlignment="1" applyProtection="1">
      <alignment horizontal="centerContinuous" vertical="center"/>
      <protection hidden="1"/>
    </xf>
    <xf numFmtId="0" fontId="23" fillId="18" borderId="31" xfId="0" applyFont="1" applyFill="1" applyBorder="1" applyAlignment="1" applyProtection="1">
      <alignment horizontal="centerContinuous" vertical="center"/>
      <protection hidden="1"/>
    </xf>
    <xf numFmtId="0" fontId="0" fillId="0" borderId="29" xfId="0" applyBorder="1" applyProtection="1">
      <protection hidden="1"/>
    </xf>
    <xf numFmtId="0" fontId="2" fillId="0" borderId="30" xfId="0" applyFont="1" applyBorder="1" applyProtection="1">
      <protection hidden="1"/>
    </xf>
    <xf numFmtId="0" fontId="0" fillId="0" borderId="30" xfId="0" applyBorder="1" applyProtection="1">
      <protection hidden="1"/>
    </xf>
    <xf numFmtId="0" fontId="0" fillId="0" borderId="31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Alignment="1" applyProtection="1">
      <alignment horizontal="center"/>
      <protection locked="0"/>
    </xf>
    <xf numFmtId="0" fontId="2" fillId="0" borderId="0" xfId="0" applyFont="1" applyBorder="1" applyProtection="1"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0" fillId="0" borderId="34" xfId="0" applyBorder="1" applyAlignment="1" applyProtection="1">
      <alignment horizontal="center"/>
      <protection hidden="1"/>
    </xf>
    <xf numFmtId="0" fontId="2" fillId="0" borderId="10" xfId="0" applyFont="1" applyFill="1" applyBorder="1" applyProtection="1">
      <protection hidden="1"/>
    </xf>
    <xf numFmtId="0" fontId="29" fillId="0" borderId="36" xfId="13" applyBorder="1" applyAlignment="1" applyProtection="1">
      <alignment horizontal="center" vertical="center"/>
      <protection hidden="1"/>
    </xf>
    <xf numFmtId="0" fontId="29" fillId="0" borderId="12" xfId="13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34" xfId="0" applyFont="1" applyBorder="1" applyProtection="1">
      <protection hidden="1"/>
    </xf>
    <xf numFmtId="0" fontId="2" fillId="0" borderId="37" xfId="0" applyFont="1" applyBorder="1" applyProtection="1">
      <protection hidden="1"/>
    </xf>
    <xf numFmtId="0" fontId="2" fillId="0" borderId="35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0" fillId="0" borderId="38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39" xfId="0" applyBorder="1" applyProtection="1">
      <protection hidden="1"/>
    </xf>
    <xf numFmtId="0" fontId="0" fillId="0" borderId="40" xfId="0" applyBorder="1" applyProtection="1">
      <protection hidden="1"/>
    </xf>
    <xf numFmtId="0" fontId="0" fillId="0" borderId="22" xfId="0" applyBorder="1" applyProtection="1">
      <protection hidden="1"/>
    </xf>
    <xf numFmtId="0" fontId="1" fillId="0" borderId="10" xfId="0" applyFont="1" applyBorder="1"/>
    <xf numFmtId="0" fontId="1" fillId="0" borderId="19" xfId="0" applyFont="1" applyBorder="1"/>
    <xf numFmtId="0" fontId="0" fillId="0" borderId="41" xfId="0" applyBorder="1"/>
    <xf numFmtId="0" fontId="1" fillId="0" borderId="42" xfId="0" applyFont="1" applyBorder="1"/>
    <xf numFmtId="0" fontId="1" fillId="0" borderId="41" xfId="0" applyFont="1" applyBorder="1"/>
    <xf numFmtId="0" fontId="1" fillId="0" borderId="43" xfId="0" applyFont="1" applyBorder="1"/>
    <xf numFmtId="0" fontId="1" fillId="0" borderId="15" xfId="0" applyFont="1" applyBorder="1"/>
    <xf numFmtId="0" fontId="1" fillId="0" borderId="32" xfId="0" applyFont="1" applyBorder="1"/>
    <xf numFmtId="0" fontId="1" fillId="0" borderId="14" xfId="0" applyFont="1" applyBorder="1"/>
    <xf numFmtId="0" fontId="1" fillId="0" borderId="33" xfId="0" applyFont="1" applyBorder="1"/>
    <xf numFmtId="0" fontId="0" fillId="0" borderId="44" xfId="0" quotePrefix="1" applyBorder="1"/>
    <xf numFmtId="0" fontId="0" fillId="0" borderId="33" xfId="0" quotePrefix="1" applyBorder="1"/>
    <xf numFmtId="4" fontId="3" fillId="0" borderId="45" xfId="0" applyNumberFormat="1" applyFont="1" applyBorder="1" applyProtection="1">
      <protection locked="0"/>
    </xf>
    <xf numFmtId="3" fontId="3" fillId="0" borderId="23" xfId="0" applyNumberFormat="1" applyFont="1" applyBorder="1" applyProtection="1">
      <protection locked="0"/>
    </xf>
    <xf numFmtId="4" fontId="3" fillId="0" borderId="40" xfId="0" applyNumberFormat="1" applyFont="1" applyBorder="1" applyProtection="1">
      <protection locked="0"/>
    </xf>
    <xf numFmtId="0" fontId="29" fillId="0" borderId="0" xfId="13" applyAlignment="1" applyProtection="1"/>
    <xf numFmtId="4" fontId="2" fillId="19" borderId="42" xfId="0" applyNumberFormat="1" applyFont="1" applyFill="1" applyBorder="1"/>
    <xf numFmtId="4" fontId="1" fillId="19" borderId="27" xfId="0" applyNumberFormat="1" applyFont="1" applyFill="1" applyBorder="1"/>
    <xf numFmtId="4" fontId="1" fillId="19" borderId="46" xfId="0" applyNumberFormat="1" applyFont="1" applyFill="1" applyBorder="1"/>
    <xf numFmtId="4" fontId="1" fillId="19" borderId="47" xfId="0" applyNumberFormat="1" applyFont="1" applyFill="1" applyBorder="1"/>
    <xf numFmtId="4" fontId="1" fillId="19" borderId="48" xfId="0" applyNumberFormat="1" applyFont="1" applyFill="1" applyBorder="1"/>
    <xf numFmtId="0" fontId="1" fillId="19" borderId="49" xfId="0" applyFont="1" applyFill="1" applyBorder="1" applyProtection="1">
      <protection hidden="1"/>
    </xf>
    <xf numFmtId="10" fontId="1" fillId="19" borderId="49" xfId="16" applyNumberFormat="1" applyFont="1" applyFill="1" applyBorder="1" applyProtection="1">
      <protection hidden="1"/>
    </xf>
    <xf numFmtId="4" fontId="1" fillId="19" borderId="50" xfId="0" applyNumberFormat="1" applyFont="1" applyFill="1" applyBorder="1"/>
    <xf numFmtId="4" fontId="1" fillId="19" borderId="51" xfId="0" applyNumberFormat="1" applyFont="1" applyFill="1" applyBorder="1"/>
    <xf numFmtId="4" fontId="0" fillId="19" borderId="46" xfId="0" applyNumberFormat="1" applyFill="1" applyBorder="1"/>
    <xf numFmtId="0" fontId="6" fillId="18" borderId="52" xfId="0" applyFont="1" applyFill="1" applyBorder="1" applyAlignment="1" applyProtection="1">
      <alignment horizontal="left"/>
      <protection hidden="1"/>
    </xf>
    <xf numFmtId="0" fontId="6" fillId="18" borderId="36" xfId="0" applyFont="1" applyFill="1" applyBorder="1" applyAlignment="1" applyProtection="1">
      <alignment horizontal="left" wrapText="1"/>
      <protection hidden="1"/>
    </xf>
    <xf numFmtId="0" fontId="2" fillId="19" borderId="53" xfId="0" applyFont="1" applyFill="1" applyBorder="1" applyAlignment="1" applyProtection="1">
      <alignment horizontal="left" wrapText="1"/>
      <protection hidden="1"/>
    </xf>
    <xf numFmtId="0" fontId="0" fillId="19" borderId="0" xfId="0" applyFill="1" applyProtection="1">
      <protection hidden="1"/>
    </xf>
    <xf numFmtId="0" fontId="2" fillId="19" borderId="54" xfId="0" applyFont="1" applyFill="1" applyBorder="1" applyAlignment="1" applyProtection="1">
      <alignment horizontal="left" wrapText="1"/>
      <protection hidden="1"/>
    </xf>
    <xf numFmtId="0" fontId="2" fillId="19" borderId="55" xfId="0" applyFont="1" applyFill="1" applyBorder="1" applyAlignment="1" applyProtection="1">
      <alignment horizontal="left" wrapText="1"/>
      <protection hidden="1"/>
    </xf>
    <xf numFmtId="0" fontId="2" fillId="19" borderId="14" xfId="0" applyFont="1" applyFill="1" applyBorder="1" applyAlignment="1" applyProtection="1">
      <alignment horizontal="left" wrapText="1"/>
      <protection hidden="1"/>
    </xf>
    <xf numFmtId="0" fontId="2" fillId="19" borderId="15" xfId="0" applyFont="1" applyFill="1" applyBorder="1" applyAlignment="1" applyProtection="1">
      <alignment horizontal="left" wrapText="1"/>
      <protection hidden="1"/>
    </xf>
    <xf numFmtId="0" fontId="2" fillId="19" borderId="56" xfId="0" applyFont="1" applyFill="1" applyBorder="1" applyAlignment="1" applyProtection="1">
      <alignment horizontal="left" wrapText="1"/>
      <protection hidden="1"/>
    </xf>
    <xf numFmtId="0" fontId="2" fillId="19" borderId="57" xfId="0" applyFont="1" applyFill="1" applyBorder="1" applyAlignment="1" applyProtection="1">
      <alignment horizontal="left" wrapText="1"/>
      <protection hidden="1"/>
    </xf>
    <xf numFmtId="0" fontId="2" fillId="19" borderId="0" xfId="0" applyFont="1" applyFill="1" applyBorder="1" applyAlignment="1" applyProtection="1">
      <alignment horizontal="left" wrapText="1"/>
      <protection hidden="1"/>
    </xf>
    <xf numFmtId="0" fontId="2" fillId="19" borderId="12" xfId="0" applyFont="1" applyFill="1" applyBorder="1" applyAlignment="1" applyProtection="1">
      <alignment horizontal="left" wrapText="1"/>
      <protection hidden="1"/>
    </xf>
    <xf numFmtId="0" fontId="0" fillId="0" borderId="0" xfId="0" applyAlignment="1">
      <alignment horizontal="right"/>
    </xf>
    <xf numFmtId="0" fontId="2" fillId="18" borderId="10" xfId="0" applyFont="1" applyFill="1" applyBorder="1" applyProtection="1">
      <protection hidden="1"/>
    </xf>
    <xf numFmtId="10" fontId="1" fillId="0" borderId="46" xfId="16" applyNumberFormat="1" applyFont="1" applyFill="1" applyBorder="1" applyProtection="1">
      <protection locked="0"/>
    </xf>
    <xf numFmtId="0" fontId="28" fillId="0" borderId="0" xfId="0" applyFont="1" applyFill="1" applyBorder="1" applyAlignment="1">
      <alignment horizontal="left" vertical="top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4" fontId="3" fillId="0" borderId="46" xfId="0" applyNumberFormat="1" applyFont="1" applyBorder="1" applyProtection="1">
      <protection locked="0"/>
    </xf>
    <xf numFmtId="10" fontId="3" fillId="0" borderId="63" xfId="16" applyNumberFormat="1" applyFont="1" applyFill="1" applyBorder="1" applyProtection="1">
      <protection locked="0"/>
    </xf>
    <xf numFmtId="10" fontId="1" fillId="0" borderId="63" xfId="16" applyNumberFormat="1" applyFont="1" applyFill="1" applyBorder="1" applyProtection="1">
      <protection locked="0"/>
    </xf>
    <xf numFmtId="0" fontId="1" fillId="0" borderId="44" xfId="0" applyFont="1" applyBorder="1"/>
    <xf numFmtId="4" fontId="2" fillId="19" borderId="27" xfId="0" applyNumberFormat="1" applyFont="1" applyFill="1" applyBorder="1"/>
    <xf numFmtId="10" fontId="1" fillId="0" borderId="17" xfId="16" applyNumberFormat="1" applyFont="1" applyBorder="1"/>
    <xf numFmtId="10" fontId="1" fillId="0" borderId="33" xfId="16" applyNumberFormat="1" applyFont="1" applyBorder="1"/>
    <xf numFmtId="4" fontId="1" fillId="19" borderId="63" xfId="0" applyNumberFormat="1" applyFont="1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4" fontId="0" fillId="19" borderId="48" xfId="0" applyNumberFormat="1" applyFill="1" applyBorder="1"/>
    <xf numFmtId="4" fontId="0" fillId="19" borderId="51" xfId="0" applyNumberFormat="1" applyFill="1" applyBorder="1"/>
    <xf numFmtId="0" fontId="6" fillId="18" borderId="52" xfId="0" applyFont="1" applyFill="1" applyBorder="1" applyAlignment="1" applyProtection="1">
      <alignment horizontal="left" wrapText="1"/>
      <protection hidden="1"/>
    </xf>
    <xf numFmtId="0" fontId="6" fillId="18" borderId="10" xfId="0" applyFont="1" applyFill="1" applyBorder="1" applyAlignment="1" applyProtection="1">
      <alignment horizontal="left" wrapText="1"/>
      <protection hidden="1"/>
    </xf>
    <xf numFmtId="0" fontId="1" fillId="0" borderId="18" xfId="0" applyFont="1" applyFill="1" applyBorder="1" applyAlignment="1" applyProtection="1">
      <alignment horizontal="center"/>
      <protection hidden="1"/>
    </xf>
    <xf numFmtId="0" fontId="1" fillId="0" borderId="42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29" fillId="0" borderId="0" xfId="13" applyAlignment="1" applyProtection="1">
      <alignment horizontal="right"/>
    </xf>
    <xf numFmtId="0" fontId="27" fillId="18" borderId="29" xfId="0" applyNumberFormat="1" applyFont="1" applyFill="1" applyBorder="1" applyAlignment="1" applyProtection="1">
      <alignment horizontal="center" vertical="center"/>
      <protection hidden="1"/>
    </xf>
    <xf numFmtId="0" fontId="27" fillId="18" borderId="30" xfId="0" applyNumberFormat="1" applyFont="1" applyFill="1" applyBorder="1" applyAlignment="1" applyProtection="1">
      <alignment horizontal="center" vertical="center"/>
      <protection hidden="1"/>
    </xf>
    <xf numFmtId="0" fontId="27" fillId="18" borderId="31" xfId="0" applyNumberFormat="1" applyFont="1" applyFill="1" applyBorder="1" applyAlignment="1" applyProtection="1">
      <alignment horizontal="center" vertical="center"/>
      <protection hidden="1"/>
    </xf>
    <xf numFmtId="0" fontId="26" fillId="18" borderId="18" xfId="0" applyFont="1" applyFill="1" applyBorder="1" applyAlignment="1">
      <alignment horizontal="center"/>
    </xf>
    <xf numFmtId="0" fontId="26" fillId="18" borderId="19" xfId="0" applyFont="1" applyFill="1" applyBorder="1" applyAlignment="1">
      <alignment horizontal="center"/>
    </xf>
    <xf numFmtId="0" fontId="26" fillId="18" borderId="42" xfId="0" applyFont="1" applyFill="1" applyBorder="1" applyAlignment="1">
      <alignment horizontal="center"/>
    </xf>
    <xf numFmtId="0" fontId="23" fillId="18" borderId="18" xfId="0" applyFont="1" applyFill="1" applyBorder="1" applyAlignment="1" applyProtection="1">
      <alignment horizontal="center" vertical="center"/>
      <protection hidden="1"/>
    </xf>
    <xf numFmtId="0" fontId="23" fillId="18" borderId="19" xfId="0" applyFont="1" applyFill="1" applyBorder="1" applyAlignment="1" applyProtection="1">
      <alignment horizontal="center" vertical="center"/>
      <protection hidden="1"/>
    </xf>
    <xf numFmtId="0" fontId="23" fillId="18" borderId="42" xfId="0" applyFont="1" applyFill="1" applyBorder="1" applyAlignment="1" applyProtection="1">
      <alignment horizontal="center" vertical="center"/>
      <protection hidden="1"/>
    </xf>
    <xf numFmtId="0" fontId="29" fillId="0" borderId="0" xfId="13" applyAlignment="1" applyProtection="1">
      <alignment horizontal="left"/>
      <protection hidden="1"/>
    </xf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13" builtinId="8"/>
    <cellStyle name="Neutral" xfId="14" builtinId="28" customBuiltin="1"/>
    <cellStyle name="Notiz" xfId="15" builtinId="10" customBuiltin="1"/>
    <cellStyle name="Prozent" xfId="16" builtinId="5"/>
    <cellStyle name="Schlecht" xfId="17" builtinId="27" customBuiltin="1"/>
    <cellStyle name="Standard" xfId="0" builtinId="0"/>
    <cellStyle name="Überschrift" xfId="18" builtinId="15" customBuiltin="1"/>
    <cellStyle name="Überschrift 1" xfId="19" builtinId="16" customBuiltin="1"/>
    <cellStyle name="Überschrift 2" xfId="20" builtinId="17" customBuiltin="1"/>
    <cellStyle name="Überschrift 3" xfId="21" builtinId="18" customBuiltin="1"/>
    <cellStyle name="Überschrift 4" xfId="22" builtinId="19" customBuiltin="1"/>
    <cellStyle name="Verknüpfte Zelle" xfId="23" builtinId="24" customBuiltin="1"/>
    <cellStyle name="Warnender Text" xfId="24" builtinId="11" customBuiltin="1"/>
    <cellStyle name="Zelle überprüfen" xfId="25" builtinId="23" customBuiltin="1"/>
  </cellStyles>
  <dxfs count="1">
    <dxf>
      <font>
        <condense val="0"/>
        <extend val="0"/>
        <color indexed="9"/>
      </font>
      <fill>
        <patternFill>
          <bgColor indexed="9"/>
        </patternFill>
      </fill>
      <border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6B9535"/>
      <rgbColor rgb="00EBC2A6"/>
      <rgbColor rgb="00666699"/>
      <rgbColor rgb="00969696"/>
      <rgbColor rgb="00003366"/>
      <rgbColor rgb="00339966"/>
      <rgbColor rgb="00003300"/>
      <rgbColor rgb="00333300"/>
      <rgbColor rgb="00BD133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List" dx="22" fmlaLink="$N$9" fmlaRange="Parameter_Intern!$C$5:$C$6" noThreeD="1" sel="1" val="0"/>
</file>

<file path=xl/ctrlProps/ctrlProp2.xml><?xml version="1.0" encoding="utf-8"?>
<formControlPr xmlns="http://schemas.microsoft.com/office/spreadsheetml/2009/9/main" objectType="Radio" checked="Checked" firstButton="1" fmlaLink="$N$41" lockText="1"/>
</file>

<file path=xl/ctrlProps/ctrlProp3.xml><?xml version="1.0" encoding="utf-8"?>
<formControlPr xmlns="http://schemas.microsoft.com/office/spreadsheetml/2009/9/main" objectType="Radio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5</xdr:row>
      <xdr:rowOff>0</xdr:rowOff>
    </xdr:from>
    <xdr:to>
      <xdr:col>9</xdr:col>
      <xdr:colOff>76238</xdr:colOff>
      <xdr:row>6</xdr:row>
      <xdr:rowOff>350087</xdr:rowOff>
    </xdr:to>
    <xdr:sp macro="" textlink="">
      <xdr:nvSpPr>
        <xdr:cNvPr id="20481" name="Text 2">
          <a:extLst>
            <a:ext uri="{FF2B5EF4-FFF2-40B4-BE49-F238E27FC236}">
              <a16:creationId xmlns:a16="http://schemas.microsoft.com/office/drawing/2014/main" id="{00000000-0008-0000-0000-000001500000}"/>
            </a:ext>
          </a:extLst>
        </xdr:cNvPr>
        <xdr:cNvSpPr txBox="1">
          <a:spLocks noChangeArrowheads="1"/>
        </xdr:cNvSpPr>
      </xdr:nvSpPr>
      <xdr:spPr bwMode="auto">
        <a:xfrm>
          <a:off x="771525" y="485775"/>
          <a:ext cx="4581525" cy="695325"/>
        </a:xfrm>
        <a:prstGeom prst="rect">
          <a:avLst/>
        </a:prstGeom>
        <a:solidFill>
          <a:srgbClr val="EBC2A6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Excel-Tool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Vergleichsrechner - Finanzierung einer Investition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können Sie die für Sie günstigste Finanzierungsart für Ihren Neuwagen berechnen. </a:t>
          </a:r>
        </a:p>
      </xdr:txBody>
    </xdr:sp>
    <xdr:clientData/>
  </xdr:twoCellAnchor>
  <xdr:twoCellAnchor>
    <xdr:from>
      <xdr:col>6</xdr:col>
      <xdr:colOff>31750</xdr:colOff>
      <xdr:row>16</xdr:row>
      <xdr:rowOff>0</xdr:rowOff>
    </xdr:from>
    <xdr:to>
      <xdr:col>7</xdr:col>
      <xdr:colOff>63500</xdr:colOff>
      <xdr:row>17</xdr:row>
      <xdr:rowOff>6350</xdr:rowOff>
    </xdr:to>
    <xdr:sp macro="" textlink="">
      <xdr:nvSpPr>
        <xdr:cNvPr id="20525" name="AutoShape 4">
          <a:extLst>
            <a:ext uri="{FF2B5EF4-FFF2-40B4-BE49-F238E27FC236}">
              <a16:creationId xmlns:a16="http://schemas.microsoft.com/office/drawing/2014/main" id="{00000000-0008-0000-0000-00002D500000}"/>
            </a:ext>
          </a:extLst>
        </xdr:cNvPr>
        <xdr:cNvSpPr>
          <a:spLocks noChangeArrowheads="1"/>
        </xdr:cNvSpPr>
      </xdr:nvSpPr>
      <xdr:spPr bwMode="auto">
        <a:xfrm rot="5400000">
          <a:off x="3530600" y="3035300"/>
          <a:ext cx="488950" cy="209550"/>
        </a:xfrm>
        <a:prstGeom prst="triangle">
          <a:avLst>
            <a:gd name="adj" fmla="val 50000"/>
          </a:avLst>
        </a:prstGeom>
        <a:solidFill>
          <a:srgbClr val="BD133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0</xdr:colOff>
      <xdr:row>37</xdr:row>
      <xdr:rowOff>66675</xdr:rowOff>
    </xdr:to>
    <xdr:sp macro="" textlink="">
      <xdr:nvSpPr>
        <xdr:cNvPr id="20484" name="Text Box 6">
          <a:extLst>
            <a:ext uri="{FF2B5EF4-FFF2-40B4-BE49-F238E27FC236}">
              <a16:creationId xmlns:a16="http://schemas.microsoft.com/office/drawing/2014/main" id="{00000000-0008-0000-0000-000004500000}"/>
            </a:ext>
          </a:extLst>
        </xdr:cNvPr>
        <xdr:cNvSpPr txBox="1">
          <a:spLocks noChangeArrowheads="1"/>
        </xdr:cNvSpPr>
      </xdr:nvSpPr>
      <xdr:spPr bwMode="auto">
        <a:xfrm>
          <a:off x="800100" y="3886200"/>
          <a:ext cx="4800600" cy="2819400"/>
        </a:xfrm>
        <a:prstGeom prst="rect">
          <a:avLst/>
        </a:prstGeom>
        <a:solidFill>
          <a:srgbClr val="EBC2A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t" upright="1"/>
        <a:lstStyle/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Damit diese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Anwendung funktioniert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müssen die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Makro-Einstellungen 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auf "niedrig" eingestellt sein.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Klicken Sie bei neueren Excel-Versionen alternativ auf </a:t>
          </a:r>
          <a:r>
            <a:rPr lang="de-DE" sz="1100" b="1" i="0" baseline="0">
              <a:effectLst/>
              <a:latin typeface="+mn-lt"/>
              <a:ea typeface="+mn-ea"/>
              <a:cs typeface="+mn-cs"/>
            </a:rPr>
            <a:t>"Inhalt aktivieren". </a:t>
          </a:r>
          <a:endParaRPr lang="de-DE" sz="1000"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28575</xdr:rowOff>
        </xdr:from>
        <xdr:to>
          <xdr:col>5</xdr:col>
          <xdr:colOff>0</xdr:colOff>
          <xdr:row>15</xdr:row>
          <xdr:rowOff>66675</xdr:rowOff>
        </xdr:to>
        <xdr:sp macro="" textlink="">
          <xdr:nvSpPr>
            <xdr:cNvPr id="20486" name="List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0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41</xdr:row>
          <xdr:rowOff>28575</xdr:rowOff>
        </xdr:from>
        <xdr:to>
          <xdr:col>7</xdr:col>
          <xdr:colOff>114300</xdr:colOff>
          <xdr:row>43</xdr:row>
          <xdr:rowOff>28575</xdr:rowOff>
        </xdr:to>
        <xdr:sp macro="" textlink="">
          <xdr:nvSpPr>
            <xdr:cNvPr id="18449" name="Option Button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1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Finanzierung der Anzahlung ebenfalls über Kredit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41</xdr:row>
          <xdr:rowOff>28575</xdr:rowOff>
        </xdr:from>
        <xdr:to>
          <xdr:col>4</xdr:col>
          <xdr:colOff>66675</xdr:colOff>
          <xdr:row>43</xdr:row>
          <xdr:rowOff>19050</xdr:rowOff>
        </xdr:to>
        <xdr:sp macro="" textlink="">
          <xdr:nvSpPr>
            <xdr:cNvPr id="18450" name="Option Button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1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 Finanzierung der Anzahlung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44450</xdr:colOff>
      <xdr:row>5</xdr:row>
      <xdr:rowOff>52705</xdr:rowOff>
    </xdr:from>
    <xdr:to>
      <xdr:col>3</xdr:col>
      <xdr:colOff>2935832</xdr:colOff>
      <xdr:row>6</xdr:row>
      <xdr:rowOff>63469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933450" y="1057275"/>
          <a:ext cx="4238625" cy="3714750"/>
        </a:xfrm>
        <a:prstGeom prst="rect">
          <a:avLst/>
        </a:prstGeom>
        <a:solidFill>
          <a:srgbClr val="EBC2A6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 dem Excel-Tool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Vergleichsrechner - Finanzierung einer Investition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können Sie die für Sie günstigste Finanzierungsart für Ihre Investitionen berechnen.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Damit diese Anwendung funktioniert müssen die Makro-Einstellungen auf "niedrig" eingestellt sein.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de-DE" sz="10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Klicken Sie bei neueren Excel-Versionen alternativ auf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"Inhalt aktivieren". </a:t>
          </a:r>
        </a:p>
      </xdr:txBody>
    </xdr:sp>
    <xdr:clientData/>
  </xdr:twoCellAnchor>
  <xdr:twoCellAnchor>
    <xdr:from>
      <xdr:col>2</xdr:col>
      <xdr:colOff>25400</xdr:colOff>
      <xdr:row>9</xdr:row>
      <xdr:rowOff>93345</xdr:rowOff>
    </xdr:from>
    <xdr:to>
      <xdr:col>4</xdr:col>
      <xdr:colOff>0</xdr:colOff>
      <xdr:row>11</xdr:row>
      <xdr:rowOff>63483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ChangeArrowheads="1"/>
        </xdr:cNvSpPr>
      </xdr:nvSpPr>
      <xdr:spPr bwMode="auto">
        <a:xfrm>
          <a:off x="914400" y="5295900"/>
          <a:ext cx="4324350" cy="1495425"/>
        </a:xfrm>
        <a:prstGeom prst="rect">
          <a:avLst/>
        </a:prstGeom>
        <a:solidFill>
          <a:srgbClr val="EBC2A6"/>
        </a:solidFill>
        <a:ln w="9525">
          <a:noFill/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mit dem Tool "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Vergleichsrechner - Finanzierung einer Investition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zu arbeiten, holen Sie sich am besten zunächst entsprechende Angebote ein und geben die Daten dann in das Arbeitsblatt ein.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 Gegenwartswert berücksichtigt die Termine aller fälligen Zahlungen und bereinigt sie um Zinseffekte. Für Sie ist die Finanzierungsvariante die günstigste, die im Arbeitsblatt den niedrigsten Gegenwartswert aufweist.</a:t>
          </a:r>
        </a:p>
      </xdr:txBody>
    </xdr:sp>
    <xdr:clientData/>
  </xdr:twoCellAnchor>
  <xdr:twoCellAnchor editAs="oneCell">
    <xdr:from>
      <xdr:col>3</xdr:col>
      <xdr:colOff>2216150</xdr:colOff>
      <xdr:row>14</xdr:row>
      <xdr:rowOff>0</xdr:rowOff>
    </xdr:from>
    <xdr:to>
      <xdr:col>6</xdr:col>
      <xdr:colOff>0</xdr:colOff>
      <xdr:row>15</xdr:row>
      <xdr:rowOff>50800</xdr:rowOff>
    </xdr:to>
    <xdr:pic macro="[0]!DieseArbeitsmappe.AnspringenBerechnung">
      <xdr:nvPicPr>
        <xdr:cNvPr id="2086" name="Picture 4">
          <a:extLst>
            <a:ext uri="{FF2B5EF4-FFF2-40B4-BE49-F238E27FC236}">
              <a16:creationId xmlns:a16="http://schemas.microsoft.com/office/drawing/2014/main" id="{00000000-0008-0000-0200-0000260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150" y="7181850"/>
          <a:ext cx="2476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pageSetUpPr autoPageBreaks="0"/>
  </sheetPr>
  <dimension ref="B1:N41"/>
  <sheetViews>
    <sheetView showGridLines="0" showZeros="0" tabSelected="1" topLeftCell="A4" workbookViewId="0">
      <selection activeCell="B5" sqref="B5"/>
    </sheetView>
  </sheetViews>
  <sheetFormatPr baseColWidth="10" defaultColWidth="11.42578125" defaultRowHeight="12.75" x14ac:dyDescent="0.2"/>
  <cols>
    <col min="1" max="1" width="11.42578125" style="3"/>
    <col min="2" max="3" width="1.5703125" style="3" customWidth="1"/>
    <col min="4" max="4" width="23.140625" style="3" customWidth="1"/>
    <col min="5" max="5" width="11.85546875" style="3" customWidth="1"/>
    <col min="6" max="7" width="2.5703125" style="3" customWidth="1"/>
    <col min="8" max="8" width="21.5703125" style="3" customWidth="1"/>
    <col min="9" max="9" width="1.85546875" style="3" customWidth="1"/>
    <col min="10" max="10" width="2.140625" style="3" customWidth="1"/>
    <col min="11" max="12" width="11.42578125" style="3"/>
    <col min="13" max="14" width="11.42578125" style="3" hidden="1" customWidth="1"/>
    <col min="15" max="16384" width="11.42578125" style="3"/>
  </cols>
  <sheetData>
    <row r="1" spans="2:14" hidden="1" x14ac:dyDescent="0.2"/>
    <row r="2" spans="2:14" hidden="1" x14ac:dyDescent="0.2"/>
    <row r="3" spans="2:14" ht="50.25" hidden="1" customHeight="1" x14ac:dyDescent="0.2">
      <c r="B3" s="5"/>
      <c r="C3" s="5"/>
      <c r="D3" s="5"/>
      <c r="E3" s="5"/>
      <c r="F3" s="5"/>
      <c r="G3" s="5"/>
      <c r="H3" s="5"/>
      <c r="I3" s="5"/>
      <c r="J3" s="5"/>
    </row>
    <row r="4" spans="2:14" ht="13.5" thickBot="1" x14ac:dyDescent="0.25">
      <c r="J4" s="70" t="s">
        <v>43</v>
      </c>
    </row>
    <row r="5" spans="2:14" ht="24.75" customHeight="1" x14ac:dyDescent="0.2">
      <c r="B5" s="71" t="s">
        <v>61</v>
      </c>
      <c r="C5" s="72"/>
      <c r="D5" s="72"/>
      <c r="E5" s="72"/>
      <c r="F5" s="72"/>
      <c r="G5" s="72"/>
      <c r="H5" s="72"/>
      <c r="I5" s="72"/>
      <c r="J5" s="73"/>
    </row>
    <row r="6" spans="2:14" x14ac:dyDescent="0.2">
      <c r="B6" s="4"/>
      <c r="C6" s="5"/>
      <c r="D6" s="5"/>
      <c r="E6" s="5"/>
      <c r="F6" s="5"/>
      <c r="G6" s="5"/>
      <c r="H6" s="5"/>
      <c r="I6" s="5"/>
      <c r="J6" s="6"/>
    </row>
    <row r="7" spans="2:14" ht="59.25" customHeight="1" x14ac:dyDescent="0.2">
      <c r="B7" s="4"/>
      <c r="C7" s="5"/>
      <c r="D7" s="5"/>
      <c r="E7" s="5"/>
      <c r="F7" s="5"/>
      <c r="G7" s="5"/>
      <c r="H7" s="5"/>
      <c r="I7" s="5"/>
      <c r="J7" s="6"/>
    </row>
    <row r="8" spans="2:14" ht="13.5" thickBot="1" x14ac:dyDescent="0.25">
      <c r="B8" s="4"/>
      <c r="C8" s="5"/>
      <c r="D8" s="5"/>
      <c r="E8" s="5"/>
      <c r="F8" s="5"/>
      <c r="G8" s="5"/>
      <c r="H8" s="5"/>
      <c r="I8" s="5"/>
      <c r="J8" s="6"/>
    </row>
    <row r="9" spans="2:14" ht="17.25" customHeight="1" thickBot="1" x14ac:dyDescent="0.25">
      <c r="B9" s="4"/>
      <c r="C9" s="74"/>
      <c r="D9" s="75" t="s">
        <v>44</v>
      </c>
      <c r="E9" s="76"/>
      <c r="F9" s="76"/>
      <c r="G9" s="76"/>
      <c r="H9" s="76"/>
      <c r="I9" s="77"/>
      <c r="J9" s="6"/>
      <c r="M9" s="78" t="s">
        <v>45</v>
      </c>
      <c r="N9" s="79">
        <v>1</v>
      </c>
    </row>
    <row r="10" spans="2:14" ht="12.75" customHeight="1" thickBot="1" x14ac:dyDescent="0.25">
      <c r="B10" s="4"/>
      <c r="C10" s="4"/>
      <c r="D10" s="5"/>
      <c r="E10" s="5"/>
      <c r="F10" s="5"/>
      <c r="G10" s="80" t="s">
        <v>46</v>
      </c>
      <c r="H10" s="81"/>
      <c r="I10" s="6"/>
      <c r="J10" s="6"/>
    </row>
    <row r="11" spans="2:14" ht="13.5" customHeight="1" thickBot="1" x14ac:dyDescent="0.25">
      <c r="B11" s="4"/>
      <c r="C11" s="4"/>
      <c r="D11" s="5"/>
      <c r="E11" s="5"/>
      <c r="F11" s="5"/>
      <c r="G11" s="161" t="str">
        <f>INDEX(Parameter_Intern!C5:D6,Startseite!N9,2)</f>
        <v>In diesem Tabellenblatt werden die Berechnungen für den Finanzierungsvergleich durchgeführt</v>
      </c>
      <c r="H11" s="161"/>
      <c r="I11" s="6"/>
      <c r="J11" s="6"/>
      <c r="M11" s="82">
        <f>+N9/2</f>
        <v>0.5</v>
      </c>
      <c r="N11" s="79">
        <f>+ROUND(N9/2,0)</f>
        <v>1</v>
      </c>
    </row>
    <row r="12" spans="2:14" ht="13.5" thickBot="1" x14ac:dyDescent="0.25">
      <c r="B12" s="4"/>
      <c r="C12" s="4"/>
      <c r="D12" s="5"/>
      <c r="E12" s="5"/>
      <c r="F12" s="5"/>
      <c r="G12" s="161"/>
      <c r="H12" s="161"/>
      <c r="I12" s="6"/>
      <c r="J12" s="6"/>
      <c r="M12" s="159">
        <f>IF(M11=N11,1,2)</f>
        <v>2</v>
      </c>
      <c r="N12" s="160"/>
    </row>
    <row r="13" spans="2:14" x14ac:dyDescent="0.2">
      <c r="B13" s="4"/>
      <c r="C13" s="4"/>
      <c r="D13" s="5"/>
      <c r="E13" s="5"/>
      <c r="F13" s="5"/>
      <c r="G13" s="161"/>
      <c r="H13" s="161"/>
      <c r="I13" s="6"/>
      <c r="J13" s="6"/>
    </row>
    <row r="14" spans="2:14" x14ac:dyDescent="0.2">
      <c r="B14" s="4"/>
      <c r="C14" s="4"/>
      <c r="D14" s="5"/>
      <c r="E14" s="5"/>
      <c r="F14" s="5"/>
      <c r="G14" s="161"/>
      <c r="H14" s="161"/>
      <c r="I14" s="6"/>
      <c r="J14" s="6"/>
    </row>
    <row r="15" spans="2:14" x14ac:dyDescent="0.2">
      <c r="B15" s="4"/>
      <c r="C15" s="4"/>
      <c r="D15" s="5"/>
      <c r="E15" s="5"/>
      <c r="F15" s="5"/>
      <c r="G15" s="161"/>
      <c r="H15" s="161"/>
      <c r="I15" s="6"/>
      <c r="J15" s="6"/>
    </row>
    <row r="16" spans="2:14" x14ac:dyDescent="0.2">
      <c r="B16" s="4"/>
      <c r="C16" s="4"/>
      <c r="D16" s="5"/>
      <c r="E16" s="5"/>
      <c r="F16" s="5"/>
      <c r="G16" s="5"/>
      <c r="H16" s="5"/>
      <c r="I16" s="6"/>
      <c r="J16" s="6"/>
    </row>
    <row r="17" spans="2:12" ht="38.25" customHeight="1" x14ac:dyDescent="0.2">
      <c r="B17" s="4"/>
      <c r="C17" s="4"/>
      <c r="D17" s="157" t="str">
        <f>"Bei einem Klick auf "&amp;H17&amp;" kommen Sie direkt zum entsprechenden Arbeitsblatt"</f>
        <v>Bei einem Klick auf Berechnung kommen Sie direkt zum entsprechenden Arbeitsblatt</v>
      </c>
      <c r="E17" s="158"/>
      <c r="F17" s="136"/>
      <c r="G17" s="83"/>
      <c r="H17" s="84" t="str">
        <f>+HYPERLINK(VLOOKUP($N$9,Parameter_Intern!$B$5:$E$30,4,FALSE),VLOOKUP($N$9,Parameter_Intern!$B$5:$E$30,2,FALSE))</f>
        <v>Berechnung</v>
      </c>
      <c r="I17" s="85"/>
      <c r="J17" s="6"/>
      <c r="L17" s="86"/>
    </row>
    <row r="18" spans="2:12" ht="13.5" thickBot="1" x14ac:dyDescent="0.25">
      <c r="B18" s="4"/>
      <c r="C18" s="7"/>
      <c r="D18" s="8"/>
      <c r="E18" s="8"/>
      <c r="F18" s="8"/>
      <c r="G18" s="8"/>
      <c r="H18" s="8"/>
      <c r="I18" s="9"/>
      <c r="J18" s="6"/>
    </row>
    <row r="19" spans="2:12" ht="13.5" thickBot="1" x14ac:dyDescent="0.25">
      <c r="B19" s="7"/>
      <c r="C19" s="8"/>
      <c r="D19" s="18"/>
      <c r="E19" s="8"/>
      <c r="F19" s="8"/>
      <c r="G19" s="8"/>
      <c r="H19" s="8"/>
      <c r="I19" s="8"/>
      <c r="J19" s="9"/>
    </row>
    <row r="21" spans="2:12" x14ac:dyDescent="0.2">
      <c r="C21" s="10"/>
    </row>
    <row r="22" spans="2:12" x14ac:dyDescent="0.2">
      <c r="C22" s="10"/>
    </row>
    <row r="25" spans="2:12" ht="12.75" customHeight="1" x14ac:dyDescent="0.2"/>
    <row r="26" spans="2:12" hidden="1" x14ac:dyDescent="0.2"/>
    <row r="27" spans="2:12" hidden="1" x14ac:dyDescent="0.2"/>
    <row r="28" spans="2:12" hidden="1" x14ac:dyDescent="0.2"/>
    <row r="29" spans="2:12" hidden="1" x14ac:dyDescent="0.2"/>
    <row r="30" spans="2:12" hidden="1" x14ac:dyDescent="0.2"/>
    <row r="31" spans="2:12" hidden="1" x14ac:dyDescent="0.2"/>
    <row r="32" spans="2:12" hidden="1" x14ac:dyDescent="0.2"/>
    <row r="33" spans="2:2" hidden="1" x14ac:dyDescent="0.2"/>
    <row r="34" spans="2:2" hidden="1" x14ac:dyDescent="0.2"/>
    <row r="35" spans="2:2" hidden="1" x14ac:dyDescent="0.2"/>
    <row r="36" spans="2:2" hidden="1" x14ac:dyDescent="0.2"/>
    <row r="39" spans="2:2" x14ac:dyDescent="0.2">
      <c r="B39" s="10" t="s">
        <v>64</v>
      </c>
    </row>
    <row r="40" spans="2:2" x14ac:dyDescent="0.2">
      <c r="B40" s="10" t="s">
        <v>47</v>
      </c>
    </row>
    <row r="41" spans="2:2" x14ac:dyDescent="0.2">
      <c r="B41" s="10" t="s">
        <v>48</v>
      </c>
    </row>
  </sheetData>
  <sheetProtection sheet="1" objects="1" scenarios="1"/>
  <mergeCells count="3">
    <mergeCell ref="D17:E17"/>
    <mergeCell ref="M12:N12"/>
    <mergeCell ref="G11:H15"/>
  </mergeCells>
  <phoneticPr fontId="3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6" r:id="rId4" name="List Box 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28575</xdr:rowOff>
                  </from>
                  <to>
                    <xdr:col>5</xdr:col>
                    <xdr:colOff>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2:N81"/>
  <sheetViews>
    <sheetView showGridLines="0" zoomScaleNormal="100" workbookViewId="0">
      <selection activeCell="B3" sqref="B3:J3"/>
    </sheetView>
  </sheetViews>
  <sheetFormatPr baseColWidth="10" defaultRowHeight="12.75" x14ac:dyDescent="0.2"/>
  <cols>
    <col min="2" max="2" width="1.5703125" customWidth="1"/>
    <col min="3" max="3" width="2.140625" customWidth="1"/>
    <col min="4" max="4" width="26.5703125" customWidth="1"/>
    <col min="5" max="6" width="12.5703125" customWidth="1"/>
    <col min="7" max="7" width="14.42578125" customWidth="1"/>
    <col min="8" max="8" width="16.42578125" customWidth="1"/>
    <col min="9" max="10" width="1.5703125" customWidth="1"/>
    <col min="11" max="11" width="1" customWidth="1"/>
    <col min="14" max="14" width="11.42578125" hidden="1" customWidth="1"/>
  </cols>
  <sheetData>
    <row r="2" spans="1:14" ht="13.5" thickBot="1" x14ac:dyDescent="0.25">
      <c r="J2" s="135" t="s">
        <v>52</v>
      </c>
    </row>
    <row r="3" spans="1:14" s="12" customFormat="1" ht="23.25" customHeight="1" thickBot="1" x14ac:dyDescent="0.25">
      <c r="B3" s="163" t="s">
        <v>61</v>
      </c>
      <c r="C3" s="164"/>
      <c r="D3" s="164"/>
      <c r="E3" s="164"/>
      <c r="F3" s="164"/>
      <c r="G3" s="164"/>
      <c r="H3" s="164"/>
      <c r="I3" s="164"/>
      <c r="J3" s="165"/>
      <c r="K3" s="36"/>
      <c r="L3" s="36"/>
      <c r="M3" s="36"/>
    </row>
    <row r="4" spans="1:14" ht="13.5" thickBot="1" x14ac:dyDescent="0.25">
      <c r="B4" s="56"/>
      <c r="C4" s="57"/>
      <c r="D4" s="57"/>
      <c r="E4" s="57"/>
      <c r="F4" s="57"/>
      <c r="G4" s="57"/>
      <c r="H4" s="57"/>
      <c r="I4" s="57"/>
      <c r="J4" s="58"/>
    </row>
    <row r="5" spans="1:14" ht="15.75" thickBot="1" x14ac:dyDescent="0.3">
      <c r="B5" s="11"/>
      <c r="C5" s="166" t="s">
        <v>1</v>
      </c>
      <c r="D5" s="167"/>
      <c r="E5" s="167"/>
      <c r="F5" s="167"/>
      <c r="G5" s="167"/>
      <c r="H5" s="167"/>
      <c r="I5" s="168"/>
      <c r="J5" s="13"/>
    </row>
    <row r="6" spans="1:14" ht="13.5" thickBot="1" x14ac:dyDescent="0.25">
      <c r="B6" s="11"/>
      <c r="C6" s="14"/>
      <c r="D6" s="15"/>
      <c r="E6" s="15"/>
      <c r="F6" s="15"/>
      <c r="G6" s="15"/>
      <c r="H6" s="15"/>
      <c r="I6" s="16"/>
      <c r="J6" s="13"/>
    </row>
    <row r="7" spans="1:14" s="37" customFormat="1" x14ac:dyDescent="0.2">
      <c r="B7" s="38"/>
      <c r="C7" s="38"/>
      <c r="D7" s="52" t="s">
        <v>2</v>
      </c>
      <c r="E7" s="104"/>
      <c r="F7" s="101"/>
      <c r="G7" s="137">
        <v>0.04</v>
      </c>
      <c r="H7" s="40"/>
      <c r="I7" s="41"/>
      <c r="J7" s="41"/>
    </row>
    <row r="8" spans="1:14" s="37" customFormat="1" ht="13.5" thickBot="1" x14ac:dyDescent="0.25">
      <c r="B8" s="38"/>
      <c r="C8" s="38"/>
      <c r="D8" s="54" t="s">
        <v>3</v>
      </c>
      <c r="E8" s="106"/>
      <c r="F8" s="147"/>
      <c r="G8" s="146">
        <v>0.1</v>
      </c>
      <c r="H8" s="40"/>
      <c r="I8" s="41"/>
      <c r="J8" s="41"/>
    </row>
    <row r="9" spans="1:14" ht="13.5" thickBot="1" x14ac:dyDescent="0.25">
      <c r="B9" s="11"/>
      <c r="C9" s="17"/>
      <c r="D9" s="18"/>
      <c r="E9" s="18"/>
      <c r="F9" s="18"/>
      <c r="G9" s="18"/>
      <c r="H9" s="18"/>
      <c r="I9" s="19"/>
      <c r="J9" s="13"/>
    </row>
    <row r="10" spans="1:14" ht="13.5" thickBot="1" x14ac:dyDescent="0.25">
      <c r="B10" s="11"/>
      <c r="C10" s="12"/>
      <c r="D10" s="12"/>
      <c r="E10" s="12"/>
      <c r="F10" s="12"/>
      <c r="G10" s="12"/>
      <c r="H10" s="12"/>
      <c r="I10" s="12"/>
      <c r="J10" s="13"/>
    </row>
    <row r="11" spans="1:14" ht="15.75" thickBot="1" x14ac:dyDescent="0.3">
      <c r="B11" s="11"/>
      <c r="C11" s="166" t="s">
        <v>4</v>
      </c>
      <c r="D11" s="167"/>
      <c r="E11" s="167"/>
      <c r="F11" s="167"/>
      <c r="G11" s="167"/>
      <c r="H11" s="167"/>
      <c r="I11" s="168"/>
      <c r="J11" s="13"/>
    </row>
    <row r="12" spans="1:14" ht="13.5" thickBot="1" x14ac:dyDescent="0.25">
      <c r="B12" s="11"/>
      <c r="C12" s="11"/>
      <c r="D12" s="15"/>
      <c r="E12" s="15"/>
      <c r="F12" s="15"/>
      <c r="G12" s="15"/>
      <c r="H12" s="15"/>
      <c r="I12" s="13"/>
      <c r="J12" s="13"/>
    </row>
    <row r="13" spans="1:14" x14ac:dyDescent="0.2">
      <c r="B13" s="11"/>
      <c r="C13" s="11"/>
      <c r="D13" s="20" t="s">
        <v>33</v>
      </c>
      <c r="E13" s="65"/>
      <c r="F13" s="99"/>
      <c r="G13" s="144">
        <v>50000</v>
      </c>
      <c r="H13" s="21"/>
      <c r="I13" s="13"/>
      <c r="J13" s="13"/>
    </row>
    <row r="14" spans="1:14" ht="13.5" thickBot="1" x14ac:dyDescent="0.25">
      <c r="B14" s="11"/>
      <c r="C14" s="11"/>
      <c r="D14" s="22" t="s">
        <v>42</v>
      </c>
      <c r="E14" s="108"/>
      <c r="F14" s="107"/>
      <c r="G14" s="145">
        <v>0.25</v>
      </c>
      <c r="H14" s="23">
        <f>G$13*G14</f>
        <v>12500</v>
      </c>
      <c r="I14" s="13"/>
      <c r="J14" s="13"/>
    </row>
    <row r="15" spans="1:14" s="29" customFormat="1" ht="13.5" thickBot="1" x14ac:dyDescent="0.25">
      <c r="A15"/>
      <c r="B15" s="11"/>
      <c r="C15" s="11"/>
      <c r="D15" s="24"/>
      <c r="E15" s="24"/>
      <c r="F15" s="24"/>
      <c r="G15" s="60"/>
      <c r="H15" s="12"/>
      <c r="I15" s="13"/>
      <c r="J15" s="13"/>
      <c r="K15"/>
      <c r="L15"/>
      <c r="M15"/>
      <c r="N15"/>
    </row>
    <row r="16" spans="1:14" ht="13.5" thickBot="1" x14ac:dyDescent="0.25">
      <c r="A16" s="29"/>
      <c r="B16" s="25"/>
      <c r="C16" s="25"/>
      <c r="D16" s="26" t="str">
        <f>"Gegenwartswert bei Barkauf in Euro"</f>
        <v>Gegenwartswert bei Barkauf in Euro</v>
      </c>
      <c r="E16" s="27"/>
      <c r="F16" s="27"/>
      <c r="G16" s="27"/>
      <c r="H16" s="148">
        <f>G$13-H14</f>
        <v>37500</v>
      </c>
      <c r="I16" s="28"/>
      <c r="J16" s="28"/>
      <c r="K16" s="29"/>
      <c r="L16" s="29"/>
      <c r="M16" s="29"/>
      <c r="N16" s="29">
        <v>2</v>
      </c>
    </row>
    <row r="17" spans="2:10" ht="13.5" thickBot="1" x14ac:dyDescent="0.25">
      <c r="B17" s="11"/>
      <c r="C17" s="17"/>
      <c r="D17" s="18"/>
      <c r="E17" s="18"/>
      <c r="F17" s="18"/>
      <c r="G17" s="18"/>
      <c r="H17" s="18"/>
      <c r="I17" s="19"/>
      <c r="J17" s="13"/>
    </row>
    <row r="18" spans="2:10" ht="13.5" thickBot="1" x14ac:dyDescent="0.25">
      <c r="B18" s="11"/>
      <c r="C18" s="12"/>
      <c r="D18" s="12"/>
      <c r="E18" s="12"/>
      <c r="F18" s="12"/>
      <c r="G18" s="12"/>
      <c r="H18" s="12"/>
      <c r="I18" s="12"/>
      <c r="J18" s="13"/>
    </row>
    <row r="19" spans="2:10" ht="15.75" thickBot="1" x14ac:dyDescent="0.3">
      <c r="B19" s="11"/>
      <c r="C19" s="166" t="s">
        <v>18</v>
      </c>
      <c r="D19" s="167"/>
      <c r="E19" s="167"/>
      <c r="F19" s="167"/>
      <c r="G19" s="167"/>
      <c r="H19" s="167"/>
      <c r="I19" s="168"/>
      <c r="J19" s="13"/>
    </row>
    <row r="20" spans="2:10" ht="13.5" thickBot="1" x14ac:dyDescent="0.25">
      <c r="B20" s="11"/>
      <c r="C20" s="56"/>
      <c r="D20" s="57"/>
      <c r="E20" s="57"/>
      <c r="F20" s="57"/>
      <c r="G20" s="57"/>
      <c r="H20" s="57"/>
      <c r="I20" s="58"/>
      <c r="J20" s="13"/>
    </row>
    <row r="21" spans="2:10" x14ac:dyDescent="0.2">
      <c r="B21" s="11"/>
      <c r="C21" s="11"/>
      <c r="D21" s="20" t="s">
        <v>39</v>
      </c>
      <c r="E21" s="65"/>
      <c r="F21" s="65"/>
      <c r="G21" s="109">
        <v>8000</v>
      </c>
      <c r="H21" s="30" t="s">
        <v>5</v>
      </c>
      <c r="I21" s="13"/>
      <c r="J21" s="13"/>
    </row>
    <row r="22" spans="2:10" x14ac:dyDescent="0.2">
      <c r="B22" s="11"/>
      <c r="C22" s="11"/>
      <c r="D22" s="68" t="s">
        <v>36</v>
      </c>
      <c r="E22" s="66"/>
      <c r="F22" s="66"/>
      <c r="G22" s="110">
        <v>36</v>
      </c>
      <c r="H22" s="31" t="s">
        <v>10</v>
      </c>
      <c r="I22" s="13"/>
      <c r="J22" s="13"/>
    </row>
    <row r="23" spans="2:10" x14ac:dyDescent="0.2">
      <c r="B23" s="11"/>
      <c r="C23" s="11"/>
      <c r="D23" s="68" t="s">
        <v>40</v>
      </c>
      <c r="E23" s="66"/>
      <c r="F23" s="66"/>
      <c r="G23" s="62">
        <v>650</v>
      </c>
      <c r="H23" s="31" t="s">
        <v>5</v>
      </c>
      <c r="I23" s="13"/>
      <c r="J23" s="13"/>
    </row>
    <row r="24" spans="2:10" ht="13.5" thickBot="1" x14ac:dyDescent="0.25">
      <c r="B24" s="11"/>
      <c r="C24" s="11"/>
      <c r="D24" s="69" t="s">
        <v>41</v>
      </c>
      <c r="E24" s="67"/>
      <c r="F24" s="67"/>
      <c r="G24" s="111">
        <v>22000</v>
      </c>
      <c r="H24" s="32" t="s">
        <v>19</v>
      </c>
      <c r="I24" s="13"/>
      <c r="J24" s="13"/>
    </row>
    <row r="25" spans="2:10" hidden="1" x14ac:dyDescent="0.2">
      <c r="B25" s="11"/>
      <c r="C25" s="11"/>
      <c r="D25" s="12"/>
      <c r="E25" s="12"/>
      <c r="F25" s="12"/>
      <c r="G25" s="35"/>
      <c r="H25" s="12"/>
      <c r="I25" s="13"/>
      <c r="J25" s="13"/>
    </row>
    <row r="26" spans="2:10" hidden="1" x14ac:dyDescent="0.2">
      <c r="B26" s="11"/>
      <c r="C26" s="11"/>
      <c r="D26" s="12" t="s">
        <v>20</v>
      </c>
      <c r="E26" s="12"/>
      <c r="F26" s="12"/>
      <c r="G26" s="35">
        <f>+G8*100</f>
        <v>10</v>
      </c>
      <c r="H26" s="12" t="s">
        <v>6</v>
      </c>
      <c r="I26" s="13"/>
      <c r="J26" s="13"/>
    </row>
    <row r="27" spans="2:10" hidden="1" x14ac:dyDescent="0.2">
      <c r="B27" s="11"/>
      <c r="C27" s="11"/>
      <c r="D27" s="12" t="s">
        <v>11</v>
      </c>
      <c r="E27" s="12"/>
      <c r="F27" s="12"/>
      <c r="G27" s="35">
        <f>+G7*100</f>
        <v>4</v>
      </c>
      <c r="H27" s="12" t="s">
        <v>6</v>
      </c>
      <c r="I27" s="13"/>
      <c r="J27" s="13"/>
    </row>
    <row r="28" spans="2:10" hidden="1" x14ac:dyDescent="0.2">
      <c r="B28" s="11"/>
      <c r="C28" s="11"/>
      <c r="D28" s="12" t="s">
        <v>21</v>
      </c>
      <c r="E28" s="12"/>
      <c r="F28" s="12"/>
      <c r="G28" s="55">
        <f>IF($G27&gt;0,IF($G26&gt;0,($G27+$G26)/2,$G27),$G26)</f>
        <v>7</v>
      </c>
      <c r="H28" s="12" t="str">
        <f>IF(G28&lt;&gt;" ","Prozent"," ")</f>
        <v>Prozent</v>
      </c>
      <c r="I28" s="13"/>
      <c r="J28" s="13"/>
    </row>
    <row r="29" spans="2:10" hidden="1" x14ac:dyDescent="0.2">
      <c r="B29" s="11"/>
      <c r="C29" s="11"/>
      <c r="D29" s="12" t="s">
        <v>22</v>
      </c>
      <c r="E29" s="12"/>
      <c r="F29" s="12"/>
      <c r="G29" s="12">
        <f>IF(G22&gt;0,IF(G23&gt;0,IF(G28&gt;0,((1/((1+($G$28)/100)^($G$22/12))*((1+($G$28)/100)^($G$22/12)-1)/((1+($G$28)/100)^(1/12)-1))*((1+($G$28)/100)^(1/12))),"Zins!"),"Rate!"),"Laufzeit!")</f>
        <v>32.673514556717308</v>
      </c>
      <c r="H29" s="12" t="s">
        <v>23</v>
      </c>
      <c r="I29" s="13"/>
      <c r="J29" s="13"/>
    </row>
    <row r="30" spans="2:10" hidden="1" x14ac:dyDescent="0.2">
      <c r="B30" s="11"/>
      <c r="C30" s="11"/>
      <c r="D30" s="12" t="s">
        <v>24</v>
      </c>
      <c r="E30" s="12"/>
      <c r="F30" s="12"/>
      <c r="G30" s="12">
        <f>IF(G24&gt;0,(1/((1+($G$28)/100))^($G$22/12)),"kein Restwert!")</f>
        <v>0.81629787689085187</v>
      </c>
      <c r="H30" s="12"/>
      <c r="I30" s="13"/>
      <c r="J30" s="13"/>
    </row>
    <row r="31" spans="2:10" hidden="1" x14ac:dyDescent="0.2">
      <c r="B31" s="11"/>
      <c r="C31" s="11"/>
      <c r="D31" s="12" t="s">
        <v>25</v>
      </c>
      <c r="E31" s="12"/>
      <c r="F31" s="12"/>
      <c r="G31" s="12">
        <f>IF(G29&lt;&gt;"Laufzeit!",IF(G29&lt;&gt;"Rate!",IF(G29&lt;&gt;"Zins!",$G$29*G23," ")," ")," ")</f>
        <v>21237.784461866249</v>
      </c>
      <c r="H31" s="12" t="s">
        <v>5</v>
      </c>
      <c r="I31" s="13"/>
      <c r="J31" s="13"/>
    </row>
    <row r="32" spans="2:10" hidden="1" x14ac:dyDescent="0.2">
      <c r="B32" s="11"/>
      <c r="C32" s="11"/>
      <c r="D32" s="12" t="s">
        <v>26</v>
      </c>
      <c r="E32" s="12"/>
      <c r="F32" s="12"/>
      <c r="G32" s="12">
        <f>IF(G30&lt;&gt;"kein Restwert!",G24*$G$30," ")</f>
        <v>17958.553291598742</v>
      </c>
      <c r="H32" s="12" t="str">
        <f>IF(G32&lt;&gt;" ","Euro"," ")</f>
        <v>Euro</v>
      </c>
      <c r="I32" s="13"/>
      <c r="J32" s="13"/>
    </row>
    <row r="33" spans="2:14" hidden="1" x14ac:dyDescent="0.2">
      <c r="B33" s="11"/>
      <c r="C33" s="11"/>
      <c r="D33" s="12" t="s">
        <v>27</v>
      </c>
      <c r="E33" s="12"/>
      <c r="F33" s="12"/>
      <c r="G33" s="12">
        <f>G21</f>
        <v>8000</v>
      </c>
      <c r="H33" s="12" t="s">
        <v>5</v>
      </c>
      <c r="I33" s="13"/>
      <c r="J33" s="13"/>
    </row>
    <row r="34" spans="2:14" ht="13.5" thickBot="1" x14ac:dyDescent="0.25">
      <c r="B34" s="11"/>
      <c r="C34" s="11"/>
      <c r="D34" s="12"/>
      <c r="E34" s="12"/>
      <c r="F34" s="12"/>
      <c r="G34" s="12"/>
      <c r="H34" s="12"/>
      <c r="I34" s="13"/>
      <c r="J34" s="13"/>
    </row>
    <row r="35" spans="2:14" ht="13.5" thickBot="1" x14ac:dyDescent="0.25">
      <c r="B35" s="11"/>
      <c r="C35" s="11"/>
      <c r="D35" s="26" t="s">
        <v>28</v>
      </c>
      <c r="E35" s="27"/>
      <c r="F35" s="27"/>
      <c r="G35" s="27"/>
      <c r="H35" s="113">
        <f>IF(ISERROR(ROUND(IF(G31&lt;&gt;" ",IF(G32&lt;&gt;" ",IF(G24&gt;0,IF(G33&lt;&gt;" ",G31+G33+G32," "),IF(G33&lt;&gt;" ",G33+G31," "))," ")," "),2)),"",ROUND(IF(G31&lt;&gt;" ",IF(G32&lt;&gt;" ",IF(G24&gt;0,IF(G33&lt;&gt;" ",G31+G33+G32," "),IF(G33&lt;&gt;" ",G33+G31," "))," ")," "),2))</f>
        <v>47196.34</v>
      </c>
      <c r="I35" s="13"/>
      <c r="J35" s="13"/>
    </row>
    <row r="36" spans="2:14" ht="13.5" thickBot="1" x14ac:dyDescent="0.25">
      <c r="B36" s="11"/>
      <c r="C36" s="17"/>
      <c r="D36" s="18"/>
      <c r="E36" s="18"/>
      <c r="F36" s="18"/>
      <c r="G36" s="18"/>
      <c r="H36" s="18"/>
      <c r="I36" s="19"/>
      <c r="J36" s="13"/>
    </row>
    <row r="37" spans="2:14" ht="13.5" thickBot="1" x14ac:dyDescent="0.25">
      <c r="B37" s="11"/>
      <c r="C37" s="12"/>
      <c r="D37" s="12"/>
      <c r="E37" s="12"/>
      <c r="F37" s="12"/>
      <c r="G37" s="12"/>
      <c r="H37" s="12"/>
      <c r="I37" s="12"/>
      <c r="J37" s="13"/>
    </row>
    <row r="38" spans="2:14" ht="15.75" thickBot="1" x14ac:dyDescent="0.3">
      <c r="B38" s="11"/>
      <c r="C38" s="166" t="s">
        <v>7</v>
      </c>
      <c r="D38" s="167"/>
      <c r="E38" s="167"/>
      <c r="F38" s="167"/>
      <c r="G38" s="167"/>
      <c r="H38" s="167"/>
      <c r="I38" s="168"/>
      <c r="J38" s="13"/>
    </row>
    <row r="39" spans="2:14" ht="15" x14ac:dyDescent="0.25">
      <c r="B39" s="11"/>
      <c r="C39" s="42"/>
      <c r="D39" s="43"/>
      <c r="E39" s="43"/>
      <c r="F39" s="43"/>
      <c r="G39" s="43"/>
      <c r="H39" s="43"/>
      <c r="I39" s="44"/>
      <c r="J39" s="13"/>
    </row>
    <row r="40" spans="2:14" ht="5.0999999999999996" customHeight="1" x14ac:dyDescent="0.25">
      <c r="B40" s="11"/>
      <c r="C40" s="42"/>
      <c r="D40" s="43"/>
      <c r="E40" s="43"/>
      <c r="F40" s="43"/>
      <c r="G40" s="43"/>
      <c r="H40" s="43"/>
      <c r="I40" s="44"/>
      <c r="J40" s="13"/>
    </row>
    <row r="41" spans="2:14" ht="20.25" customHeight="1" x14ac:dyDescent="0.25">
      <c r="B41" s="11"/>
      <c r="C41" s="42"/>
      <c r="D41" s="138" t="str">
        <f>+IF(N41=1,"Finanzierung der Anzahlung über Kredit","Keine Finanzierung der Anzahlung über Kredit")</f>
        <v>Finanzierung der Anzahlung über Kredit</v>
      </c>
      <c r="E41" s="63"/>
      <c r="F41" s="63"/>
      <c r="G41" s="43"/>
      <c r="H41" s="43"/>
      <c r="I41" s="44"/>
      <c r="J41" s="13"/>
      <c r="N41" s="61">
        <v>1</v>
      </c>
    </row>
    <row r="42" spans="2:14" ht="5.0999999999999996" customHeight="1" x14ac:dyDescent="0.2">
      <c r="B42" s="11"/>
      <c r="C42" s="11"/>
      <c r="D42" s="139"/>
      <c r="E42" s="140"/>
      <c r="F42" s="140"/>
      <c r="G42" s="140"/>
      <c r="H42" s="141"/>
      <c r="I42" s="13"/>
      <c r="J42" s="13"/>
    </row>
    <row r="43" spans="2:14" ht="13.5" customHeight="1" x14ac:dyDescent="0.2">
      <c r="B43" s="11"/>
      <c r="C43" s="11"/>
      <c r="D43" s="142"/>
      <c r="E43" s="12"/>
      <c r="F43" s="12"/>
      <c r="G43" s="12"/>
      <c r="H43" s="143"/>
      <c r="I43" s="13"/>
      <c r="J43" s="13"/>
    </row>
    <row r="44" spans="2:14" ht="5.0999999999999996" customHeight="1" x14ac:dyDescent="0.2">
      <c r="B44" s="11"/>
      <c r="C44" s="11"/>
      <c r="D44" s="45"/>
      <c r="E44" s="46"/>
      <c r="F44" s="46"/>
      <c r="G44" s="46"/>
      <c r="H44" s="47"/>
      <c r="I44" s="13"/>
      <c r="J44" s="13"/>
    </row>
    <row r="45" spans="2:14" ht="13.5" customHeight="1" thickBot="1" x14ac:dyDescent="0.25">
      <c r="B45" s="11"/>
      <c r="C45" s="11"/>
      <c r="D45" s="12"/>
      <c r="E45" s="12"/>
      <c r="F45" s="12"/>
      <c r="G45" s="12"/>
      <c r="H45" s="12"/>
      <c r="I45" s="13"/>
      <c r="J45" s="13"/>
    </row>
    <row r="46" spans="2:14" ht="13.5" thickBot="1" x14ac:dyDescent="0.25">
      <c r="B46" s="11"/>
      <c r="C46" s="11"/>
      <c r="D46" s="48" t="str">
        <f>D13</f>
        <v>Listenpreis des Fahrzeugs in Euro</v>
      </c>
      <c r="E46" s="98"/>
      <c r="F46" s="98"/>
      <c r="G46" s="114">
        <f>G13</f>
        <v>50000</v>
      </c>
      <c r="H46" s="40"/>
      <c r="I46" s="13"/>
      <c r="J46" s="13"/>
    </row>
    <row r="47" spans="2:14" ht="13.5" thickBot="1" x14ac:dyDescent="0.25">
      <c r="B47" s="11"/>
      <c r="C47" s="11"/>
      <c r="D47" s="12"/>
      <c r="E47" s="12"/>
      <c r="F47" s="12"/>
      <c r="G47" s="12"/>
      <c r="H47" s="40"/>
      <c r="I47" s="13"/>
      <c r="J47" s="13"/>
    </row>
    <row r="48" spans="2:14" x14ac:dyDescent="0.2">
      <c r="B48" s="11"/>
      <c r="C48" s="11"/>
      <c r="D48" s="52" t="s">
        <v>34</v>
      </c>
      <c r="E48" s="104"/>
      <c r="F48" s="104"/>
      <c r="G48" s="137">
        <v>0.04</v>
      </c>
      <c r="H48" s="115">
        <f>G$13*G48</f>
        <v>2000</v>
      </c>
      <c r="I48" s="13"/>
      <c r="J48" s="13"/>
      <c r="N48">
        <f>+ROUND(G46*G49,2)</f>
        <v>5000</v>
      </c>
    </row>
    <row r="49" spans="2:10" ht="13.5" thickBot="1" x14ac:dyDescent="0.25">
      <c r="B49" s="11"/>
      <c r="C49" s="11"/>
      <c r="D49" s="149" t="str">
        <f>IF(N41=1,"./. Anzahlung (in % v. Listenpreis) wird finanziert","./. Anzahlung (in % v. Listenpreis) wird nicht finanziert")</f>
        <v>./. Anzahlung (in % v. Listenpreis) wird finanziert</v>
      </c>
      <c r="E49" s="150"/>
      <c r="F49" s="150"/>
      <c r="G49" s="146">
        <v>0.1</v>
      </c>
      <c r="H49" s="151">
        <f>+ROUND(G46*G49,2)</f>
        <v>5000</v>
      </c>
      <c r="I49" s="13"/>
      <c r="J49" s="13"/>
    </row>
    <row r="50" spans="2:10" ht="13.5" thickBot="1" x14ac:dyDescent="0.25">
      <c r="B50" s="11"/>
      <c r="C50" s="11"/>
      <c r="D50" s="12"/>
      <c r="E50" s="12"/>
      <c r="F50" s="12"/>
      <c r="G50" s="12"/>
      <c r="H50" s="12"/>
      <c r="I50" s="13"/>
      <c r="J50" s="13"/>
    </row>
    <row r="51" spans="2:10" ht="13.5" customHeight="1" thickBot="1" x14ac:dyDescent="0.25">
      <c r="B51" s="11"/>
      <c r="C51" s="11"/>
      <c r="D51" s="48" t="s">
        <v>8</v>
      </c>
      <c r="E51" s="98"/>
      <c r="F51" s="98"/>
      <c r="G51" s="49"/>
      <c r="H51" s="114">
        <f>+IF(N41=1,G46-H48,G46-H48-N48)</f>
        <v>48000</v>
      </c>
      <c r="I51" s="13"/>
      <c r="J51" s="13"/>
    </row>
    <row r="52" spans="2:10" ht="13.5" thickBot="1" x14ac:dyDescent="0.25">
      <c r="B52" s="11"/>
      <c r="C52" s="11"/>
      <c r="D52" s="40"/>
      <c r="E52" s="40"/>
      <c r="F52" s="40"/>
      <c r="G52" s="40"/>
      <c r="H52" s="40"/>
      <c r="I52" s="13"/>
      <c r="J52" s="13"/>
    </row>
    <row r="53" spans="2:10" ht="13.5" thickBot="1" x14ac:dyDescent="0.25">
      <c r="B53" s="11"/>
      <c r="C53" s="11"/>
      <c r="D53" s="48"/>
      <c r="E53" s="98"/>
      <c r="F53" s="100"/>
      <c r="G53" s="50" t="s">
        <v>9</v>
      </c>
      <c r="H53" s="51" t="str">
        <f>+IF(N41=1,"Für Anzahlung","")</f>
        <v>Für Anzahlung</v>
      </c>
      <c r="I53" s="13"/>
      <c r="J53" s="13"/>
    </row>
    <row r="54" spans="2:10" x14ac:dyDescent="0.2">
      <c r="B54" s="11"/>
      <c r="C54" s="11"/>
      <c r="D54" s="52" t="s">
        <v>35</v>
      </c>
      <c r="E54" s="104"/>
      <c r="F54" s="101"/>
      <c r="G54" s="116">
        <f>+G46-H48-N48</f>
        <v>43000</v>
      </c>
      <c r="H54" s="117">
        <f>IF(N41=1,H49,0)</f>
        <v>5000</v>
      </c>
      <c r="I54" s="13"/>
      <c r="J54" s="13"/>
    </row>
    <row r="55" spans="2:10" x14ac:dyDescent="0.2">
      <c r="B55" s="11"/>
      <c r="C55" s="11"/>
      <c r="D55" s="53" t="s">
        <v>36</v>
      </c>
      <c r="E55" s="97"/>
      <c r="F55" s="102"/>
      <c r="G55" s="64">
        <v>36</v>
      </c>
      <c r="H55" s="118">
        <f>+IF(N41=1,G55,0)</f>
        <v>36</v>
      </c>
      <c r="I55" s="13"/>
      <c r="J55" s="13"/>
    </row>
    <row r="56" spans="2:10" x14ac:dyDescent="0.2">
      <c r="B56" s="11"/>
      <c r="C56" s="11"/>
      <c r="D56" s="53" t="s">
        <v>37</v>
      </c>
      <c r="E56" s="97"/>
      <c r="F56" s="102"/>
      <c r="G56" s="39">
        <v>0.05</v>
      </c>
      <c r="H56" s="119">
        <f>+IF(N41=1,G56,0)</f>
        <v>0.05</v>
      </c>
      <c r="I56" s="13"/>
      <c r="J56" s="13"/>
    </row>
    <row r="57" spans="2:10" ht="13.5" thickBot="1" x14ac:dyDescent="0.25">
      <c r="B57" s="11"/>
      <c r="C57" s="11"/>
      <c r="D57" s="54" t="s">
        <v>38</v>
      </c>
      <c r="E57" s="105"/>
      <c r="F57" s="103"/>
      <c r="G57" s="120">
        <f>IF(ISERROR((G54)/((1/(((1+$G$56))^(($G$55)/12)))*((((1+$G$56))^(($G$55)/12))-1)/((((1+$G$56))^(1/12))-1))),0,(G54)/((1/(((1+$G$56))^(($G$55)/12)))*((((1+$G$56))^(($G$55)/12))-1)/((((1+$G$56))^(1/12))-1)))</f>
        <v>1286.6057061822341</v>
      </c>
      <c r="H57" s="121">
        <f>IF(N41&lt;&gt;1,0,IF($H$49&gt;0,IF($H$56&gt;0,($H$49)/((1/(((1+$H$56))^($H$55/12)))*((((1+$H$56))^($H$55/12))-1)/((((1+$H$56))^(1/12))-1))," "),0))</f>
        <v>149.60531467235279</v>
      </c>
      <c r="I57" s="13"/>
      <c r="J57" s="13"/>
    </row>
    <row r="58" spans="2:10" hidden="1" x14ac:dyDescent="0.2">
      <c r="B58" s="11"/>
      <c r="C58" s="11"/>
      <c r="D58" s="12"/>
      <c r="E58" s="12"/>
      <c r="F58" s="12"/>
      <c r="G58" s="12"/>
      <c r="H58" s="12"/>
      <c r="I58" s="13"/>
      <c r="J58" s="13"/>
    </row>
    <row r="59" spans="2:10" hidden="1" x14ac:dyDescent="0.2">
      <c r="B59" s="11"/>
      <c r="C59" s="11"/>
      <c r="D59" s="12" t="s">
        <v>11</v>
      </c>
      <c r="E59" s="12"/>
      <c r="F59" s="12"/>
      <c r="G59" s="33">
        <f>G7</f>
        <v>0.04</v>
      </c>
      <c r="H59" s="33">
        <f>G7</f>
        <v>0.04</v>
      </c>
      <c r="I59" s="13"/>
      <c r="J59" s="13"/>
    </row>
    <row r="60" spans="2:10" hidden="1" x14ac:dyDescent="0.2">
      <c r="B60" s="11"/>
      <c r="C60" s="11"/>
      <c r="D60" s="12" t="s">
        <v>12</v>
      </c>
      <c r="E60" s="12"/>
      <c r="F60" s="12"/>
      <c r="G60" s="33">
        <f>($G59+$G56)/2</f>
        <v>4.4999999999999998E-2</v>
      </c>
      <c r="H60" s="33">
        <f>(SUM(H59,H56))/2</f>
        <v>4.4999999999999998E-2</v>
      </c>
      <c r="I60" s="13"/>
      <c r="J60" s="13"/>
    </row>
    <row r="61" spans="2:10" hidden="1" x14ac:dyDescent="0.2">
      <c r="B61" s="11"/>
      <c r="C61" s="11"/>
      <c r="D61" s="12" t="s">
        <v>13</v>
      </c>
      <c r="E61" s="12"/>
      <c r="F61" s="12"/>
      <c r="G61" s="34">
        <f>(1/(((1+$G$60))^($G$55/12)))*(((1+$G$60))^(($G$55/12))-1)/((((1+$G$60))^(1/12))-1)</f>
        <v>33.66253388009325</v>
      </c>
      <c r="H61" s="34">
        <f>IF($H$55&gt;0,IF($H$49&gt;0,IF(H60=" ",0,(1/(((1+H60))^($H$55/12)))*((((1+H60))^($H$55/12))-1)/((((1+H60))^(1/12))-1)),0),0)</f>
        <v>33.66253388009325</v>
      </c>
      <c r="I61" s="13"/>
      <c r="J61" s="13"/>
    </row>
    <row r="62" spans="2:10" hidden="1" x14ac:dyDescent="0.2">
      <c r="B62" s="11"/>
      <c r="C62" s="11"/>
      <c r="D62" s="12" t="s">
        <v>14</v>
      </c>
      <c r="E62" s="12"/>
      <c r="F62" s="12"/>
      <c r="G62" s="12">
        <f>$G$57*$G$61</f>
        <v>43310.408174680757</v>
      </c>
      <c r="H62" s="12">
        <f>H61*H57</f>
        <v>5036.093973800088</v>
      </c>
      <c r="I62" s="13"/>
      <c r="J62" s="13"/>
    </row>
    <row r="63" spans="2:10" hidden="1" x14ac:dyDescent="0.2">
      <c r="B63" s="11"/>
      <c r="C63" s="11"/>
      <c r="D63" s="12" t="s">
        <v>15</v>
      </c>
      <c r="E63" s="12"/>
      <c r="F63" s="12"/>
      <c r="G63" s="12">
        <f>IF(G62&lt;&gt;" ",IF(H62&lt;&gt;" ",G62+H62," ")," ")</f>
        <v>48346.502148480846</v>
      </c>
      <c r="H63" s="12"/>
      <c r="I63" s="13"/>
      <c r="J63" s="13"/>
    </row>
    <row r="64" spans="2:10" hidden="1" x14ac:dyDescent="0.2">
      <c r="B64" s="11"/>
      <c r="C64" s="11"/>
      <c r="D64" s="12" t="s">
        <v>16</v>
      </c>
      <c r="E64" s="12"/>
      <c r="F64" s="12"/>
      <c r="G64" s="12">
        <f>+IF(N41=2,N48,0)</f>
        <v>0</v>
      </c>
      <c r="H64" s="12"/>
      <c r="I64" s="13"/>
      <c r="J64" s="13"/>
    </row>
    <row r="65" spans="1:14" s="29" customFormat="1" ht="13.5" thickBot="1" x14ac:dyDescent="0.25">
      <c r="A65"/>
      <c r="B65" s="11"/>
      <c r="C65" s="11"/>
      <c r="D65" s="12"/>
      <c r="E65" s="12"/>
      <c r="F65" s="12"/>
      <c r="G65" s="12"/>
      <c r="H65" s="12"/>
      <c r="I65" s="13"/>
      <c r="J65" s="13"/>
      <c r="K65"/>
      <c r="L65"/>
      <c r="M65"/>
      <c r="N65"/>
    </row>
    <row r="66" spans="1:14" ht="13.5" thickBot="1" x14ac:dyDescent="0.25">
      <c r="A66" s="29"/>
      <c r="B66" s="25"/>
      <c r="C66" s="25"/>
      <c r="D66" s="26" t="s">
        <v>17</v>
      </c>
      <c r="E66" s="27"/>
      <c r="F66" s="27"/>
      <c r="G66" s="27"/>
      <c r="H66" s="113">
        <f>IF(ISERROR(IF(G62&lt;&gt;" ",IF(G62&lt;&gt;"Rate!",IF(G62&lt;&gt;"Zins!",IF(G49&gt;0,IF(H62&lt;&gt;" ",G62+H62+G64," "),G62+G64)," ")," ")," ")),"",IF(G62&lt;&gt;" ",IF(G62&lt;&gt;"Rate!",IF(G62&lt;&gt;"Zins!",IF(G49&gt;0,IF(H62&lt;&gt;" ",G62+H62+G64," "),G62+G64)," ")," ")," "))</f>
        <v>48346.502148480846</v>
      </c>
      <c r="I66" s="28"/>
      <c r="J66" s="28"/>
      <c r="K66" s="29"/>
      <c r="L66" s="29"/>
      <c r="M66" s="29"/>
      <c r="N66" s="29"/>
    </row>
    <row r="67" spans="1:14" ht="13.5" thickBot="1" x14ac:dyDescent="0.25">
      <c r="B67" s="11"/>
      <c r="C67" s="17"/>
      <c r="D67" s="18"/>
      <c r="E67" s="18"/>
      <c r="F67" s="18"/>
      <c r="G67" s="18"/>
      <c r="H67" s="18"/>
      <c r="I67" s="19"/>
      <c r="J67" s="13"/>
    </row>
    <row r="68" spans="1:14" ht="13.5" thickBot="1" x14ac:dyDescent="0.25">
      <c r="B68" s="11"/>
      <c r="C68" s="12"/>
      <c r="D68" s="12"/>
      <c r="E68" s="12"/>
      <c r="F68" s="12"/>
      <c r="G68" s="12"/>
      <c r="H68" s="12"/>
      <c r="I68" s="12"/>
      <c r="J68" s="13"/>
    </row>
    <row r="69" spans="1:14" ht="15.75" thickBot="1" x14ac:dyDescent="0.3">
      <c r="B69" s="11"/>
      <c r="C69" s="166" t="s">
        <v>29</v>
      </c>
      <c r="D69" s="167"/>
      <c r="E69" s="167"/>
      <c r="F69" s="167"/>
      <c r="G69" s="167"/>
      <c r="H69" s="167"/>
      <c r="I69" s="168"/>
      <c r="J69" s="13"/>
    </row>
    <row r="70" spans="1:14" ht="13.5" thickBot="1" x14ac:dyDescent="0.25">
      <c r="B70" s="11"/>
      <c r="C70" s="12"/>
      <c r="D70" s="12"/>
      <c r="E70" s="12"/>
      <c r="F70" s="12"/>
      <c r="G70" s="12"/>
      <c r="H70" s="12"/>
      <c r="I70" s="12"/>
      <c r="J70" s="13"/>
    </row>
    <row r="71" spans="1:14" x14ac:dyDescent="0.2">
      <c r="B71" s="11"/>
      <c r="C71" s="12"/>
      <c r="D71" s="20" t="s">
        <v>30</v>
      </c>
      <c r="E71" s="65"/>
      <c r="F71" s="99"/>
      <c r="G71" s="122">
        <f>+H16</f>
        <v>37500</v>
      </c>
      <c r="H71" s="59" t="str">
        <f>+IF(G71=MAX($G$71:$G$73),"Teuerste Finanzierung",IF(G71=MIN($G$71:$G$73),"Günstigste Finanzierung",""))</f>
        <v>Günstigste Finanzierung</v>
      </c>
      <c r="I71" s="12"/>
      <c r="J71" s="13"/>
    </row>
    <row r="72" spans="1:14" x14ac:dyDescent="0.2">
      <c r="B72" s="11"/>
      <c r="C72" s="12"/>
      <c r="D72" s="152" t="s">
        <v>32</v>
      </c>
      <c r="E72" s="153"/>
      <c r="F72" s="154"/>
      <c r="G72" s="155">
        <f>+H35</f>
        <v>47196.34</v>
      </c>
      <c r="H72" s="59" t="str">
        <f>+IF(G72=MAX($G$71:$G$73),"Teuerste Finanzierung",IF(G72=MIN($G$71:$G$73),"Günstigste Finanzierung",""))</f>
        <v/>
      </c>
      <c r="I72" s="12"/>
      <c r="J72" s="13"/>
    </row>
    <row r="73" spans="1:14" ht="13.5" thickBot="1" x14ac:dyDescent="0.25">
      <c r="B73" s="11"/>
      <c r="C73" s="12"/>
      <c r="D73" s="17" t="s">
        <v>31</v>
      </c>
      <c r="E73" s="18"/>
      <c r="F73" s="19"/>
      <c r="G73" s="156">
        <f>+H66</f>
        <v>48346.502148480846</v>
      </c>
      <c r="H73" s="59" t="str">
        <f>+IF(G73=MAX($G$71:$G$73),"Teuerste Finanzierung",IF(G73=MIN($G$71:$G$73),"Günstigste Finanzierung",""))</f>
        <v>Teuerste Finanzierung</v>
      </c>
      <c r="I73" s="12"/>
      <c r="J73" s="13"/>
    </row>
    <row r="74" spans="1:14" x14ac:dyDescent="0.2">
      <c r="B74" s="11"/>
      <c r="C74" s="12"/>
      <c r="D74" s="12"/>
      <c r="E74" s="12"/>
      <c r="F74" s="12"/>
      <c r="G74" s="12"/>
      <c r="H74" s="12"/>
      <c r="I74" s="12"/>
      <c r="J74" s="13"/>
    </row>
    <row r="75" spans="1:14" ht="13.5" thickBot="1" x14ac:dyDescent="0.25">
      <c r="B75" s="17"/>
      <c r="C75" s="18"/>
      <c r="D75" s="18"/>
      <c r="E75" s="18"/>
      <c r="F75" s="18"/>
      <c r="G75" s="18"/>
      <c r="H75" s="18"/>
      <c r="I75" s="18"/>
      <c r="J75" s="19"/>
    </row>
    <row r="77" spans="1:14" x14ac:dyDescent="0.2">
      <c r="D77" s="112" t="s">
        <v>57</v>
      </c>
      <c r="H77" s="162" t="s">
        <v>58</v>
      </c>
      <c r="I77" s="162"/>
      <c r="J77" s="162"/>
    </row>
    <row r="79" spans="1:14" x14ac:dyDescent="0.2">
      <c r="B79" s="10" t="s">
        <v>64</v>
      </c>
    </row>
    <row r="80" spans="1:14" x14ac:dyDescent="0.2">
      <c r="B80" s="10" t="s">
        <v>47</v>
      </c>
    </row>
    <row r="81" spans="2:2" x14ac:dyDescent="0.2">
      <c r="B81" s="10" t="s">
        <v>48</v>
      </c>
    </row>
  </sheetData>
  <sheetProtection sheet="1" objects="1" scenarios="1"/>
  <mergeCells count="7">
    <mergeCell ref="H77:J77"/>
    <mergeCell ref="B3:J3"/>
    <mergeCell ref="C69:I69"/>
    <mergeCell ref="C19:I19"/>
    <mergeCell ref="C5:I5"/>
    <mergeCell ref="C11:I11"/>
    <mergeCell ref="C38:I38"/>
  </mergeCells>
  <phoneticPr fontId="0" type="noConversion"/>
  <conditionalFormatting sqref="H53:H57">
    <cfRule type="expression" dxfId="0" priority="1" stopIfTrue="1">
      <formula>$N$41=2</formula>
    </cfRule>
  </conditionalFormatting>
  <dataValidations count="10">
    <dataValidation type="decimal" allowBlank="1" showInputMessage="1" showErrorMessage="1" errorTitle="Bitte Nachlass eingeben" error="Der Zinssatz muss zwischen 0 und 50% liegen." sqref="G49" xr:uid="{00000000-0002-0000-0100-000000000000}">
      <formula1>0</formula1>
      <formula2>0.2</formula2>
    </dataValidation>
    <dataValidation type="decimal" allowBlank="1" showInputMessage="1" showErrorMessage="1" errorTitle="Bitte Zinssatz eingeben" error="Der Zinssatz muss zwischen 0 und 20% liegen." sqref="G48 G7:G8" xr:uid="{00000000-0002-0000-0100-000001000000}">
      <formula1>0</formula1>
      <formula2>0.2</formula2>
    </dataValidation>
    <dataValidation type="decimal" allowBlank="1" showErrorMessage="1" errorTitle="Bitte Nachlass eingeben" error="Der Zinssatz muss zwischen 0 und 50% liegen." sqref="G56 G14" xr:uid="{00000000-0002-0000-0100-000002000000}">
      <formula1>0</formula1>
      <formula2>0.5</formula2>
    </dataValidation>
    <dataValidation allowBlank="1" showInputMessage="1" showErrorMessage="1" errorTitle="Bitte Nachlass eingeben" error="Der Zinssatz muss zwischen 0 und 50% liegen." sqref="H56" xr:uid="{00000000-0002-0000-0100-000003000000}"/>
    <dataValidation type="whole" allowBlank="1" showErrorMessage="1" errorTitle="Laufzeit" error="Hier bitte die Laufzeit in Monaten (zwischen 1 und 120 Monaten) eingeben." sqref="G55" xr:uid="{00000000-0002-0000-0100-000004000000}">
      <formula1>1</formula1>
      <formula2>120</formula2>
    </dataValidation>
    <dataValidation type="decimal" allowBlank="1" showErrorMessage="1" errorTitle="Sonderzahlung" error="Hier bitte die Sonderzahlung zwischen 100 und 50.000 Euro eingeben." sqref="G21" xr:uid="{00000000-0002-0000-0100-000005000000}">
      <formula1>100</formula1>
      <formula2>50000</formula2>
    </dataValidation>
    <dataValidation type="whole" allowBlank="1" showErrorMessage="1" errorTitle="Laufzeit eingeben" error="Hier bitte die Laufzeit zwischen 1 und 120 Monaten eingeben." sqref="G22" xr:uid="{00000000-0002-0000-0100-000006000000}">
      <formula1>1</formula1>
      <formula2>120</formula2>
    </dataValidation>
    <dataValidation type="decimal" allowBlank="1" showErrorMessage="1" errorTitle="Monatliche Rate" error="Hier bitte die monatliche Leasingrate zwischen 10 und 5.000 Euro eingeben." sqref="G23" xr:uid="{00000000-0002-0000-0100-000007000000}">
      <formula1>10</formula1>
      <formula2>5000</formula2>
    </dataValidation>
    <dataValidation type="decimal" allowBlank="1" showErrorMessage="1" errorTitle="Restwert eingeben" error="Hier bitte den Restwert nach Ablauf der Leasingdauer in Euro zwischen 0 und 250.000 Euro eingeben." sqref="G24" xr:uid="{00000000-0002-0000-0100-000008000000}">
      <formula1>0</formula1>
      <formula2>250000</formula2>
    </dataValidation>
    <dataValidation type="decimal" allowBlank="1" showErrorMessage="1" errorTitle="Listenpreis eingeben" error="Hier bitte den Listenpreis (zwischen 1000 und 1.000.000 Euro) eingeben" sqref="G13" xr:uid="{00000000-0002-0000-0100-000009000000}">
      <formula1>1000</formula1>
      <formula2>1000000</formula2>
    </dataValidation>
  </dataValidations>
  <hyperlinks>
    <hyperlink ref="D77" location="Startseite!Startseite" display="&lt;&lt; Startseite" xr:uid="{00000000-0004-0000-0100-000000000000}"/>
    <hyperlink ref="H77" location="HilfeB3" display="Hilfe?" xr:uid="{00000000-0004-0000-0100-000001000000}"/>
  </hyperlink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49" r:id="rId4" name="Option Button 17">
              <controlPr defaultSize="0" autoFill="0" autoLine="0" autoPict="0">
                <anchor moveWithCells="1">
                  <from>
                    <xdr:col>4</xdr:col>
                    <xdr:colOff>142875</xdr:colOff>
                    <xdr:row>41</xdr:row>
                    <xdr:rowOff>28575</xdr:rowOff>
                  </from>
                  <to>
                    <xdr:col>7</xdr:col>
                    <xdr:colOff>114300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5" name="Option Button 18">
              <controlPr defaultSize="0" autoFill="0" autoLine="0" autoPict="0">
                <anchor moveWithCells="1">
                  <from>
                    <xdr:col>3</xdr:col>
                    <xdr:colOff>28575</xdr:colOff>
                    <xdr:row>41</xdr:row>
                    <xdr:rowOff>28575</xdr:rowOff>
                  </from>
                  <to>
                    <xdr:col>4</xdr:col>
                    <xdr:colOff>66675</xdr:colOff>
                    <xdr:row>43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autoPageBreaks="0"/>
  </sheetPr>
  <dimension ref="A2:IR19"/>
  <sheetViews>
    <sheetView showGridLines="0" showZeros="0" showOutlineSymbols="0" workbookViewId="0">
      <selection activeCell="B3" sqref="B3:F3"/>
    </sheetView>
  </sheetViews>
  <sheetFormatPr baseColWidth="10" defaultColWidth="11.42578125" defaultRowHeight="12.75" x14ac:dyDescent="0.2"/>
  <cols>
    <col min="1" max="1" width="11.42578125" style="3"/>
    <col min="2" max="3" width="1.5703125" style="3" customWidth="1"/>
    <col min="4" max="4" width="64" style="3" customWidth="1"/>
    <col min="5" max="6" width="1.5703125" style="3" customWidth="1"/>
    <col min="7" max="7" width="2.5703125" style="3" customWidth="1"/>
    <col min="8" max="16384" width="11.42578125" style="3"/>
  </cols>
  <sheetData>
    <row r="2" spans="1:252" ht="13.5" thickBot="1" x14ac:dyDescent="0.25">
      <c r="F2" s="70" t="s">
        <v>53</v>
      </c>
    </row>
    <row r="3" spans="1:252" s="1" customFormat="1" ht="25.5" customHeight="1" thickBot="1" x14ac:dyDescent="0.25">
      <c r="A3" s="3"/>
      <c r="B3" s="169" t="s">
        <v>63</v>
      </c>
      <c r="C3" s="170"/>
      <c r="D3" s="170"/>
      <c r="E3" s="170"/>
      <c r="F3" s="17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pans="1:252" x14ac:dyDescent="0.2">
      <c r="B4" s="4"/>
      <c r="C4" s="5"/>
      <c r="D4" s="5"/>
      <c r="E4" s="5"/>
      <c r="F4" s="6"/>
    </row>
    <row r="5" spans="1:252" x14ac:dyDescent="0.2">
      <c r="B5" s="4"/>
      <c r="C5" s="123"/>
      <c r="D5" s="124" t="s">
        <v>0</v>
      </c>
      <c r="E5" s="2"/>
      <c r="F5" s="6"/>
    </row>
    <row r="6" spans="1:252" ht="132" customHeight="1" x14ac:dyDescent="0.2">
      <c r="B6" s="4"/>
      <c r="C6" s="125"/>
      <c r="D6" s="126"/>
      <c r="E6" s="127"/>
      <c r="F6" s="6"/>
    </row>
    <row r="7" spans="1:252" ht="13.5" thickBot="1" x14ac:dyDescent="0.25">
      <c r="B7" s="4"/>
      <c r="C7" s="128"/>
      <c r="D7" s="129"/>
      <c r="E7" s="130"/>
      <c r="F7" s="6"/>
    </row>
    <row r="8" spans="1:252" x14ac:dyDescent="0.2">
      <c r="B8" s="4"/>
      <c r="C8" s="5"/>
      <c r="D8" s="5"/>
      <c r="E8" s="5"/>
      <c r="F8" s="6"/>
    </row>
    <row r="9" spans="1:252" x14ac:dyDescent="0.2">
      <c r="B9" s="4"/>
      <c r="C9" s="123"/>
      <c r="D9" s="124" t="s">
        <v>59</v>
      </c>
      <c r="E9" s="2"/>
      <c r="F9" s="6"/>
    </row>
    <row r="10" spans="1:252" x14ac:dyDescent="0.2">
      <c r="B10" s="4"/>
      <c r="C10" s="131"/>
      <c r="D10" s="132"/>
      <c r="E10" s="127"/>
      <c r="F10" s="6"/>
    </row>
    <row r="11" spans="1:252" ht="107.25" customHeight="1" x14ac:dyDescent="0.2">
      <c r="B11" s="4"/>
      <c r="C11" s="125"/>
      <c r="D11" s="133"/>
      <c r="E11" s="134"/>
      <c r="F11" s="6"/>
    </row>
    <row r="12" spans="1:252" ht="13.5" thickBot="1" x14ac:dyDescent="0.25">
      <c r="B12" s="4"/>
      <c r="C12" s="128"/>
      <c r="D12" s="129"/>
      <c r="E12" s="130"/>
      <c r="F12" s="6"/>
    </row>
    <row r="13" spans="1:252" ht="13.5" thickBot="1" x14ac:dyDescent="0.25">
      <c r="B13" s="7"/>
      <c r="C13" s="8"/>
      <c r="D13" s="8"/>
      <c r="E13" s="8"/>
      <c r="F13" s="9"/>
    </row>
    <row r="15" spans="1:252" x14ac:dyDescent="0.2">
      <c r="B15" s="172" t="s">
        <v>57</v>
      </c>
      <c r="C15" s="172"/>
      <c r="D15" s="172"/>
    </row>
    <row r="16" spans="1:252" x14ac:dyDescent="0.2">
      <c r="B16" s="10"/>
    </row>
    <row r="17" spans="2:2" x14ac:dyDescent="0.2">
      <c r="B17" s="10" t="s">
        <v>64</v>
      </c>
    </row>
    <row r="18" spans="2:2" x14ac:dyDescent="0.2">
      <c r="B18" s="10" t="s">
        <v>47</v>
      </c>
    </row>
    <row r="19" spans="2:2" x14ac:dyDescent="0.2">
      <c r="B19" s="10" t="s">
        <v>48</v>
      </c>
    </row>
  </sheetData>
  <sheetProtection sheet="1" objects="1" scenarios="1"/>
  <mergeCells count="2">
    <mergeCell ref="B3:F3"/>
    <mergeCell ref="B15:D15"/>
  </mergeCells>
  <phoneticPr fontId="5" type="noConversion"/>
  <hyperlinks>
    <hyperlink ref="B15:D15" location="Startseite!Startseite" display="&lt;&lt; Startseite" xr:uid="{00000000-0004-0000-02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indexed="10"/>
  </sheetPr>
  <dimension ref="B2:F35"/>
  <sheetViews>
    <sheetView showGridLines="0" workbookViewId="0">
      <selection activeCell="A3" sqref="A3"/>
    </sheetView>
  </sheetViews>
  <sheetFormatPr baseColWidth="10" defaultColWidth="11.42578125" defaultRowHeight="12.75" x14ac:dyDescent="0.2"/>
  <cols>
    <col min="1" max="1" width="11.42578125" style="3"/>
    <col min="2" max="2" width="2.85546875" style="3" bestFit="1" customWidth="1"/>
    <col min="3" max="3" width="18.5703125" style="3" bestFit="1" customWidth="1"/>
    <col min="4" max="4" width="49" style="3" bestFit="1" customWidth="1"/>
    <col min="5" max="5" width="34.42578125" style="3" customWidth="1"/>
    <col min="6" max="6" width="11.42578125" style="3" customWidth="1"/>
    <col min="7" max="16384" width="11.42578125" style="3"/>
  </cols>
  <sheetData>
    <row r="2" spans="2:6" x14ac:dyDescent="0.2">
      <c r="E2" s="5"/>
      <c r="F2" s="5"/>
    </row>
    <row r="3" spans="2:6" ht="13.5" thickBot="1" x14ac:dyDescent="0.25"/>
    <row r="4" spans="2:6" ht="13.5" thickBot="1" x14ac:dyDescent="0.25">
      <c r="B4" s="87" t="s">
        <v>49</v>
      </c>
      <c r="C4" s="88" t="s">
        <v>45</v>
      </c>
      <c r="D4" s="88" t="s">
        <v>50</v>
      </c>
      <c r="E4" s="89" t="s">
        <v>51</v>
      </c>
      <c r="F4" s="90"/>
    </row>
    <row r="5" spans="2:6" x14ac:dyDescent="0.2">
      <c r="B5" s="91">
        <v>1</v>
      </c>
      <c r="C5" s="92" t="s">
        <v>52</v>
      </c>
      <c r="D5" s="92" t="s">
        <v>62</v>
      </c>
      <c r="E5" s="93" t="s">
        <v>56</v>
      </c>
      <c r="F5" s="5"/>
    </row>
    <row r="6" spans="2:6" x14ac:dyDescent="0.2">
      <c r="B6" s="91">
        <v>2</v>
      </c>
      <c r="C6" s="92" t="s">
        <v>53</v>
      </c>
      <c r="D6" s="92" t="s">
        <v>54</v>
      </c>
      <c r="E6" s="93" t="s">
        <v>55</v>
      </c>
      <c r="F6" s="5"/>
    </row>
    <row r="7" spans="2:6" x14ac:dyDescent="0.2">
      <c r="B7" s="91"/>
      <c r="C7" s="92"/>
      <c r="D7" s="92"/>
      <c r="E7" s="93"/>
      <c r="F7" s="5"/>
    </row>
    <row r="8" spans="2:6" x14ac:dyDescent="0.2">
      <c r="B8" s="91"/>
      <c r="C8" s="92"/>
      <c r="D8" s="92"/>
      <c r="E8" s="93"/>
      <c r="F8" s="5"/>
    </row>
    <row r="9" spans="2:6" x14ac:dyDescent="0.2">
      <c r="B9" s="91"/>
      <c r="C9" s="92"/>
      <c r="D9" s="92"/>
      <c r="E9" s="93"/>
      <c r="F9" s="5"/>
    </row>
    <row r="10" spans="2:6" x14ac:dyDescent="0.2">
      <c r="B10" s="91"/>
      <c r="C10" s="92"/>
      <c r="D10" s="92"/>
      <c r="E10" s="93"/>
      <c r="F10" s="5"/>
    </row>
    <row r="11" spans="2:6" x14ac:dyDescent="0.2">
      <c r="B11" s="91"/>
      <c r="C11" s="92"/>
      <c r="D11" s="92"/>
      <c r="E11" s="93"/>
      <c r="F11" s="5"/>
    </row>
    <row r="12" spans="2:6" x14ac:dyDescent="0.2">
      <c r="B12" s="91"/>
      <c r="C12" s="92"/>
      <c r="D12" s="92"/>
      <c r="E12" s="93"/>
      <c r="F12" s="5"/>
    </row>
    <row r="13" spans="2:6" x14ac:dyDescent="0.2">
      <c r="B13" s="91"/>
      <c r="C13" s="92"/>
      <c r="D13" s="92"/>
      <c r="E13" s="93"/>
      <c r="F13" s="5"/>
    </row>
    <row r="14" spans="2:6" x14ac:dyDescent="0.2">
      <c r="B14" s="91"/>
      <c r="C14" s="92"/>
      <c r="D14" s="92"/>
      <c r="E14" s="93"/>
      <c r="F14" s="5"/>
    </row>
    <row r="15" spans="2:6" x14ac:dyDescent="0.2">
      <c r="B15" s="91"/>
      <c r="C15" s="92"/>
      <c r="D15" s="92"/>
      <c r="E15" s="93"/>
      <c r="F15" s="5"/>
    </row>
    <row r="16" spans="2:6" x14ac:dyDescent="0.2">
      <c r="B16" s="91"/>
      <c r="C16" s="92"/>
      <c r="D16" s="92"/>
      <c r="E16" s="93"/>
      <c r="F16" s="5"/>
    </row>
    <row r="17" spans="2:6" x14ac:dyDescent="0.2">
      <c r="B17" s="91"/>
      <c r="C17" s="92"/>
      <c r="D17" s="92"/>
      <c r="E17" s="93"/>
      <c r="F17" s="5"/>
    </row>
    <row r="18" spans="2:6" x14ac:dyDescent="0.2">
      <c r="B18" s="91"/>
      <c r="C18" s="92"/>
      <c r="D18" s="92"/>
      <c r="E18" s="93"/>
      <c r="F18" s="5"/>
    </row>
    <row r="19" spans="2:6" x14ac:dyDescent="0.2">
      <c r="B19" s="91"/>
      <c r="C19" s="92"/>
      <c r="D19" s="92"/>
      <c r="E19" s="93"/>
      <c r="F19" s="5"/>
    </row>
    <row r="20" spans="2:6" x14ac:dyDescent="0.2">
      <c r="B20" s="91"/>
      <c r="C20" s="92"/>
      <c r="D20" s="92"/>
      <c r="E20" s="93"/>
      <c r="F20" s="5"/>
    </row>
    <row r="21" spans="2:6" x14ac:dyDescent="0.2">
      <c r="B21" s="91"/>
      <c r="C21" s="92"/>
      <c r="D21" s="92"/>
      <c r="E21" s="93"/>
      <c r="F21" s="5"/>
    </row>
    <row r="22" spans="2:6" x14ac:dyDescent="0.2">
      <c r="B22" s="91"/>
      <c r="C22" s="92"/>
      <c r="D22" s="92"/>
      <c r="E22" s="93"/>
      <c r="F22" s="5"/>
    </row>
    <row r="23" spans="2:6" x14ac:dyDescent="0.2">
      <c r="B23" s="91"/>
      <c r="C23" s="92"/>
      <c r="D23" s="92"/>
      <c r="E23" s="93"/>
      <c r="F23" s="5"/>
    </row>
    <row r="24" spans="2:6" x14ac:dyDescent="0.2">
      <c r="B24" s="91"/>
      <c r="C24" s="92"/>
      <c r="D24" s="92"/>
      <c r="E24" s="93"/>
      <c r="F24" s="5"/>
    </row>
    <row r="25" spans="2:6" x14ac:dyDescent="0.2">
      <c r="B25" s="91"/>
      <c r="C25" s="92"/>
      <c r="D25" s="92"/>
      <c r="E25" s="93"/>
      <c r="F25" s="5"/>
    </row>
    <row r="26" spans="2:6" x14ac:dyDescent="0.2">
      <c r="B26" s="91"/>
      <c r="C26" s="92"/>
      <c r="D26" s="92"/>
      <c r="E26" s="93"/>
      <c r="F26" s="5"/>
    </row>
    <row r="27" spans="2:6" x14ac:dyDescent="0.2">
      <c r="B27" s="91"/>
      <c r="C27" s="92"/>
      <c r="D27" s="92"/>
      <c r="E27" s="93"/>
      <c r="F27" s="5"/>
    </row>
    <row r="28" spans="2:6" x14ac:dyDescent="0.2">
      <c r="B28" s="91"/>
      <c r="C28" s="92"/>
      <c r="D28" s="92"/>
      <c r="E28" s="93"/>
      <c r="F28" s="5"/>
    </row>
    <row r="29" spans="2:6" x14ac:dyDescent="0.2">
      <c r="B29" s="91"/>
      <c r="C29" s="92"/>
      <c r="D29" s="92"/>
      <c r="E29" s="93"/>
      <c r="F29" s="5"/>
    </row>
    <row r="30" spans="2:6" ht="13.5" thickBot="1" x14ac:dyDescent="0.25">
      <c r="B30" s="94"/>
      <c r="C30" s="95"/>
      <c r="D30" s="95"/>
      <c r="E30" s="96"/>
      <c r="F30" s="5"/>
    </row>
    <row r="33" spans="2:2" x14ac:dyDescent="0.2">
      <c r="B33" s="10" t="s">
        <v>60</v>
      </c>
    </row>
    <row r="34" spans="2:2" x14ac:dyDescent="0.2">
      <c r="B34" s="10" t="s">
        <v>47</v>
      </c>
    </row>
    <row r="35" spans="2:2" x14ac:dyDescent="0.2">
      <c r="B35" s="10" t="s">
        <v>48</v>
      </c>
    </row>
  </sheetData>
  <phoneticPr fontId="3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C0657C80C9EB42A8AE8AF1E32C18B5" ma:contentTypeVersion="17" ma:contentTypeDescription="Ein neues Dokument erstellen." ma:contentTypeScope="" ma:versionID="7266b70c08a81e8a2aed64642cc83b8a">
  <xsd:schema xmlns:xsd="http://www.w3.org/2001/XMLSchema" xmlns:xs="http://www.w3.org/2001/XMLSchema" xmlns:p="http://schemas.microsoft.com/office/2006/metadata/properties" xmlns:ns2="bbb3f655-f267-4a84-b742-532fbc77d0ab" xmlns:ns3="f5f3c0c8-cb47-4a26-91a1-a44bb4539247" targetNamespace="http://schemas.microsoft.com/office/2006/metadata/properties" ma:root="true" ma:fieldsID="1f82d46ad9d5b4341a6c71d652089739" ns2:_="" ns3:_="">
    <xsd:import namespace="bbb3f655-f267-4a84-b742-532fbc77d0ab"/>
    <xsd:import namespace="f5f3c0c8-cb47-4a26-91a1-a44bb45392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3f655-f267-4a84-b742-532fbc77d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3c0c8-cb47-4a26-91a1-a44bb45392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bcdc34-3acf-42b1-abfa-b6ef944057a8}" ma:internalName="TaxCatchAll" ma:showField="CatchAllData" ma:web="f5f3c0c8-cb47-4a26-91a1-a44bb45392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f3c0c8-cb47-4a26-91a1-a44bb4539247" xsi:nil="true"/>
    <lcf76f155ced4ddcb4097134ff3c332f xmlns="bbb3f655-f267-4a84-b742-532fbc77d0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362F6B-4BC9-4C37-9431-825C4FA7D040}"/>
</file>

<file path=customXml/itemProps2.xml><?xml version="1.0" encoding="utf-8"?>
<ds:datastoreItem xmlns:ds="http://schemas.openxmlformats.org/officeDocument/2006/customXml" ds:itemID="{6DCBCEF5-2B73-46EC-83FB-5C3F2695D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E079D-D8ED-458F-8988-AFDE2B595650}">
  <ds:schemaRefs>
    <ds:schemaRef ds:uri="http://schemas.microsoft.com/office/2006/metadata/properties"/>
    <ds:schemaRef ds:uri="http://schemas.microsoft.com/office/infopath/2007/PartnerControls"/>
    <ds:schemaRef ds:uri="f5f3c0c8-cb47-4a26-91a1-a44bb4539247"/>
    <ds:schemaRef ds:uri="bbb3f655-f267-4a84-b742-532fbc77d0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7</vt:i4>
      </vt:variant>
    </vt:vector>
  </HeadingPairs>
  <TitlesOfParts>
    <vt:vector size="11" baseType="lpstr">
      <vt:lpstr>Startseite</vt:lpstr>
      <vt:lpstr>Berechnung</vt:lpstr>
      <vt:lpstr>Hilfe</vt:lpstr>
      <vt:lpstr>Parameter_Intern</vt:lpstr>
      <vt:lpstr>BerechnungB3</vt:lpstr>
      <vt:lpstr>Berechnung!Druckbereich</vt:lpstr>
      <vt:lpstr>Hilfe!Druckbereich</vt:lpstr>
      <vt:lpstr>Startseite!Druckbereich</vt:lpstr>
      <vt:lpstr>HilfeB3</vt:lpstr>
      <vt:lpstr>StartG10</vt:lpstr>
      <vt:lpstr>Startseite!Startseite</vt:lpstr>
    </vt:vector>
  </TitlesOfParts>
  <Company>VNR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Vergleichsrechner - Finanzierung eines Firmenwagens</dc:title>
  <dc:creator>Michael Konetzny</dc:creator>
  <cp:keywords>Vergleichsrechner - Finanzierung eines Firmenwagens Tools</cp:keywords>
  <cp:lastModifiedBy>Konetzny, Michael</cp:lastModifiedBy>
  <cp:lastPrinted>2011-10-30T10:56:08Z</cp:lastPrinted>
  <dcterms:created xsi:type="dcterms:W3CDTF">2009-01-31T13:41:13Z</dcterms:created>
  <dcterms:modified xsi:type="dcterms:W3CDTF">2022-11-17T06:59:23Z</dcterms:modified>
  <cp:category>Tools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Kostenvergleich_PEO.xls</vt:lpwstr>
  </property>
  <property fmtid="{D5CDD505-2E9C-101B-9397-08002B2CF9AE}" pid="5" name="Jet Reports Design Mode Active">
    <vt:bool>true</vt:bool>
  </property>
  <property fmtid="{D5CDD505-2E9C-101B-9397-08002B2CF9AE}" pid="6" name="ContentTypeId">
    <vt:lpwstr>0x010100E9C0657C80C9EB42A8AE8AF1E32C18B5</vt:lpwstr>
  </property>
  <property fmtid="{D5CDD505-2E9C-101B-9397-08002B2CF9AE}" pid="7" name="MediaServiceImageTags">
    <vt:lpwstr/>
  </property>
</Properties>
</file>