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vnrag.sharepoint.com/sites/mediaforwork2/Freigegebene Dokumente/General/4. Marketing/4.1 Online-Marketing mfw-übergreifend/Excel-Rechner/"/>
    </mc:Choice>
  </mc:AlternateContent>
  <xr:revisionPtr revIDLastSave="0" documentId="13_ncr:1_{F70F7F9D-BB53-49E7-8EF5-874BED68130A}" xr6:coauthVersionLast="47" xr6:coauthVersionMax="47" xr10:uidLastSave="{00000000-0000-0000-0000-000000000000}"/>
  <bookViews>
    <workbookView minimized="1" xWindow="2232" yWindow="2232" windowWidth="17280" windowHeight="8964" activeTab="2" xr2:uid="{4A7EE4EF-E6FE-481A-BDEC-CB8D6262C50E}"/>
  </bookViews>
  <sheets>
    <sheet name="Info" sheetId="4" r:id="rId1"/>
    <sheet name="Eingaben" sheetId="1" r:id="rId2"/>
    <sheet name="Liquiditätsplan" sheetId="3" r:id="rId3"/>
    <sheet name="InterneParameter" sheetId="2" state="hidden" r:id="rId4"/>
  </sheets>
  <definedNames>
    <definedName name="_xlnm.Print_Area" localSheetId="1">Eingaben!$B$2:$W$72</definedName>
    <definedName name="_xlnm.Print_Area" localSheetId="0">Info!$B$2:$K$56</definedName>
    <definedName name="_xlnm.Print_Area" localSheetId="2">Liquiditätsplan!$B$2:$W$75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7" i="3" l="1"/>
  <c r="H67" i="1"/>
  <c r="H60" i="1"/>
  <c r="H51" i="1"/>
  <c r="H29" i="1"/>
  <c r="H22" i="1"/>
  <c r="H14" i="1"/>
  <c r="F68" i="1"/>
  <c r="G18" i="3" s="1"/>
  <c r="F69" i="1"/>
  <c r="M69" i="1" s="1"/>
  <c r="T55" i="1"/>
  <c r="T54" i="1"/>
  <c r="T53" i="1"/>
  <c r="T52" i="1"/>
  <c r="I56" i="1"/>
  <c r="I63" i="1" s="1"/>
  <c r="J56" i="1"/>
  <c r="J63" i="1" s="1"/>
  <c r="K56" i="1"/>
  <c r="K63" i="1" s="1"/>
  <c r="L56" i="1"/>
  <c r="L63" i="1" s="1"/>
  <c r="M56" i="1"/>
  <c r="M63" i="1" s="1"/>
  <c r="N56" i="1"/>
  <c r="N63" i="1" s="1"/>
  <c r="O56" i="1"/>
  <c r="O63" i="1" s="1"/>
  <c r="P56" i="1"/>
  <c r="P63" i="1" s="1"/>
  <c r="Q56" i="1"/>
  <c r="Q63" i="1" s="1"/>
  <c r="R56" i="1"/>
  <c r="R63" i="1" s="1"/>
  <c r="S56" i="1"/>
  <c r="S63" i="1" s="1"/>
  <c r="T48" i="1"/>
  <c r="T47" i="1"/>
  <c r="T46" i="1"/>
  <c r="T45" i="1"/>
  <c r="T44" i="1"/>
  <c r="T43" i="1"/>
  <c r="T42" i="1"/>
  <c r="T41" i="1"/>
  <c r="T40" i="1"/>
  <c r="T39" i="1"/>
  <c r="T38" i="1"/>
  <c r="T37" i="1"/>
  <c r="T36" i="1"/>
  <c r="T35" i="1"/>
  <c r="T34" i="1"/>
  <c r="T33" i="1"/>
  <c r="T32" i="1"/>
  <c r="T31" i="1"/>
  <c r="T30" i="1"/>
  <c r="S49" i="1"/>
  <c r="T12" i="3" s="1"/>
  <c r="R49" i="1"/>
  <c r="S12" i="3" s="1"/>
  <c r="Q49" i="1"/>
  <c r="R12" i="3" s="1"/>
  <c r="P49" i="1"/>
  <c r="Q12" i="3" s="1"/>
  <c r="O49" i="1"/>
  <c r="P12" i="3" s="1"/>
  <c r="N49" i="1"/>
  <c r="O12" i="3" s="1"/>
  <c r="M49" i="1"/>
  <c r="N12" i="3" s="1"/>
  <c r="L49" i="1"/>
  <c r="M12" i="3" s="1"/>
  <c r="K49" i="1"/>
  <c r="L12" i="3" s="1"/>
  <c r="J49" i="1"/>
  <c r="K12" i="3" s="1"/>
  <c r="I49" i="1"/>
  <c r="J12" i="3" s="1"/>
  <c r="H49" i="1"/>
  <c r="I12" i="3" s="1"/>
  <c r="T26" i="1"/>
  <c r="T25" i="1"/>
  <c r="T24" i="1"/>
  <c r="T23" i="1"/>
  <c r="T18" i="1"/>
  <c r="T17" i="1"/>
  <c r="T16" i="1"/>
  <c r="T15" i="1"/>
  <c r="S27" i="1"/>
  <c r="T11" i="3" s="1"/>
  <c r="R27" i="1"/>
  <c r="S11" i="3" s="1"/>
  <c r="Q27" i="1"/>
  <c r="R11" i="3" s="1"/>
  <c r="P27" i="1"/>
  <c r="Q11" i="3" s="1"/>
  <c r="O27" i="1"/>
  <c r="P11" i="3" s="1"/>
  <c r="N27" i="1"/>
  <c r="O11" i="3" s="1"/>
  <c r="M27" i="1"/>
  <c r="N11" i="3" s="1"/>
  <c r="L27" i="1"/>
  <c r="M11" i="3" s="1"/>
  <c r="K27" i="1"/>
  <c r="L11" i="3" s="1"/>
  <c r="J27" i="1"/>
  <c r="K11" i="3" s="1"/>
  <c r="I27" i="1"/>
  <c r="J11" i="3" s="1"/>
  <c r="H27" i="1"/>
  <c r="I11" i="3" s="1"/>
  <c r="S12" i="1"/>
  <c r="T7" i="3" s="1"/>
  <c r="R12" i="1"/>
  <c r="S7" i="3" s="1"/>
  <c r="Q12" i="1"/>
  <c r="R7" i="3" s="1"/>
  <c r="P12" i="1"/>
  <c r="Q7" i="3" s="1"/>
  <c r="O12" i="1"/>
  <c r="P7" i="3" s="1"/>
  <c r="N12" i="1"/>
  <c r="O7" i="3" s="1"/>
  <c r="M12" i="1"/>
  <c r="N7" i="3" s="1"/>
  <c r="L12" i="1"/>
  <c r="M7" i="3" s="1"/>
  <c r="K12" i="1"/>
  <c r="L7" i="3" s="1"/>
  <c r="J12" i="1"/>
  <c r="K7" i="3" s="1"/>
  <c r="I12" i="1"/>
  <c r="J7" i="3" s="1"/>
  <c r="H12" i="1"/>
  <c r="I7" i="3" s="1"/>
  <c r="H56" i="1"/>
  <c r="H63" i="1" s="1"/>
  <c r="S19" i="1"/>
  <c r="S61" i="1" s="1"/>
  <c r="R19" i="1"/>
  <c r="R61" i="1" s="1"/>
  <c r="Q19" i="1"/>
  <c r="Q61" i="1" s="1"/>
  <c r="P19" i="1"/>
  <c r="P61" i="1" s="1"/>
  <c r="O19" i="1"/>
  <c r="O61" i="1" s="1"/>
  <c r="N19" i="1"/>
  <c r="N61" i="1" s="1"/>
  <c r="M19" i="1"/>
  <c r="M61" i="1" s="1"/>
  <c r="L19" i="1"/>
  <c r="L61" i="1" s="1"/>
  <c r="K19" i="1"/>
  <c r="K61" i="1" s="1"/>
  <c r="J19" i="1"/>
  <c r="J61" i="1" s="1"/>
  <c r="I19" i="1"/>
  <c r="I61" i="1" s="1"/>
  <c r="H19" i="1"/>
  <c r="H61" i="1" s="1"/>
  <c r="AL4" i="1"/>
  <c r="AL5" i="1" s="1"/>
  <c r="AL6" i="1" s="1"/>
  <c r="AL7" i="1" s="1"/>
  <c r="AL8" i="1" s="1"/>
  <c r="AL9" i="1" s="1"/>
  <c r="AL10" i="1" s="1"/>
  <c r="AL11" i="1" s="1"/>
  <c r="AL12" i="1" s="1"/>
  <c r="M13" i="3" l="1"/>
  <c r="N13" i="3"/>
  <c r="K13" i="3"/>
  <c r="R10" i="3"/>
  <c r="J13" i="3"/>
  <c r="T13" i="3"/>
  <c r="G19" i="3"/>
  <c r="J19" i="3" s="1"/>
  <c r="S13" i="3"/>
  <c r="Q13" i="3"/>
  <c r="O13" i="3"/>
  <c r="P13" i="3"/>
  <c r="R13" i="3"/>
  <c r="R14" i="3" s="1"/>
  <c r="L13" i="3"/>
  <c r="I13" i="3"/>
  <c r="U12" i="3"/>
  <c r="U11" i="3"/>
  <c r="Q10" i="3"/>
  <c r="P10" i="3"/>
  <c r="O10" i="3"/>
  <c r="N10" i="3"/>
  <c r="I10" i="3"/>
  <c r="M10" i="3"/>
  <c r="M14" i="3" s="1"/>
  <c r="T10" i="3"/>
  <c r="L10" i="3"/>
  <c r="S10" i="3"/>
  <c r="K10" i="3"/>
  <c r="K14" i="3" s="1"/>
  <c r="J10" i="3"/>
  <c r="N62" i="1"/>
  <c r="N64" i="1" s="1"/>
  <c r="I62" i="1"/>
  <c r="I64" i="1" s="1"/>
  <c r="Q62" i="1"/>
  <c r="Q64" i="1" s="1"/>
  <c r="R62" i="1"/>
  <c r="R64" i="1" s="1"/>
  <c r="K62" i="1"/>
  <c r="K64" i="1" s="1"/>
  <c r="S62" i="1"/>
  <c r="S64" i="1" s="1"/>
  <c r="J62" i="1"/>
  <c r="J64" i="1" s="1"/>
  <c r="L62" i="1"/>
  <c r="L64" i="1" s="1"/>
  <c r="H62" i="1"/>
  <c r="H64" i="1" s="1"/>
  <c r="M62" i="1"/>
  <c r="M64" i="1" s="1"/>
  <c r="T56" i="1"/>
  <c r="O62" i="1"/>
  <c r="O64" i="1" s="1"/>
  <c r="P62" i="1"/>
  <c r="P64" i="1" s="1"/>
  <c r="H69" i="1"/>
  <c r="L69" i="1"/>
  <c r="N69" i="1"/>
  <c r="P69" i="1"/>
  <c r="T61" i="1"/>
  <c r="T63" i="1"/>
  <c r="O69" i="1"/>
  <c r="I69" i="1"/>
  <c r="Q69" i="1"/>
  <c r="T49" i="1"/>
  <c r="J69" i="1"/>
  <c r="R69" i="1"/>
  <c r="K69" i="1"/>
  <c r="S69" i="1"/>
  <c r="T27" i="1"/>
  <c r="T19" i="1"/>
  <c r="T14" i="3" l="1"/>
  <c r="J14" i="3"/>
  <c r="O14" i="3"/>
  <c r="N19" i="3"/>
  <c r="O19" i="3"/>
  <c r="I19" i="3"/>
  <c r="R19" i="3"/>
  <c r="P19" i="3"/>
  <c r="K19" i="3"/>
  <c r="S19" i="3"/>
  <c r="N14" i="3"/>
  <c r="S14" i="3"/>
  <c r="Q14" i="3"/>
  <c r="L19" i="3"/>
  <c r="Q19" i="3"/>
  <c r="T19" i="3"/>
  <c r="M19" i="3"/>
  <c r="P14" i="3"/>
  <c r="U13" i="3"/>
  <c r="L14" i="3"/>
  <c r="I14" i="3"/>
  <c r="U10" i="3"/>
  <c r="T62" i="1"/>
  <c r="H68" i="1"/>
  <c r="I68" i="1" s="1"/>
  <c r="T64" i="1"/>
  <c r="H65" i="1"/>
  <c r="I65" i="1" s="1"/>
  <c r="J65" i="1" s="1"/>
  <c r="K65" i="1" s="1"/>
  <c r="L65" i="1" s="1"/>
  <c r="M65" i="1" s="1"/>
  <c r="N65" i="1" s="1"/>
  <c r="O65" i="1" s="1"/>
  <c r="P65" i="1" s="1"/>
  <c r="Q65" i="1" s="1"/>
  <c r="R65" i="1" s="1"/>
  <c r="S65" i="1" s="1"/>
  <c r="I18" i="3" l="1"/>
  <c r="I20" i="3" s="1"/>
  <c r="I15" i="3"/>
  <c r="J15" i="3" s="1"/>
  <c r="K15" i="3" s="1"/>
  <c r="L15" i="3" s="1"/>
  <c r="M15" i="3" s="1"/>
  <c r="N15" i="3" s="1"/>
  <c r="O15" i="3" s="1"/>
  <c r="P15" i="3" s="1"/>
  <c r="Q15" i="3" s="1"/>
  <c r="R15" i="3" s="1"/>
  <c r="S15" i="3" s="1"/>
  <c r="T15" i="3" s="1"/>
  <c r="U14" i="3"/>
  <c r="H70" i="1"/>
  <c r="I70" i="1"/>
  <c r="J68" i="1"/>
  <c r="J18" i="3" l="1"/>
  <c r="K18" i="3" s="1"/>
  <c r="J70" i="1"/>
  <c r="K68" i="1"/>
  <c r="AF7" i="1"/>
  <c r="AB7" i="1"/>
  <c r="AB6" i="1"/>
  <c r="AE7" i="1"/>
  <c r="J20" i="3" l="1"/>
  <c r="L18" i="3"/>
  <c r="K20" i="3"/>
  <c r="K70" i="1"/>
  <c r="L68" i="1"/>
  <c r="AB8" i="1"/>
  <c r="AD8" i="1" s="1"/>
  <c r="AE8" i="1" l="1"/>
  <c r="B2" i="3" s="1"/>
  <c r="M18" i="3"/>
  <c r="L20" i="3"/>
  <c r="M68" i="1"/>
  <c r="L70" i="1"/>
  <c r="B2" i="1" l="1"/>
  <c r="N18" i="3"/>
  <c r="M20" i="3"/>
  <c r="M70" i="1"/>
  <c r="N68" i="1"/>
  <c r="O18" i="3" l="1"/>
  <c r="N20" i="3"/>
  <c r="N70" i="1"/>
  <c r="O68" i="1"/>
  <c r="P18" i="3" l="1"/>
  <c r="O20" i="3"/>
  <c r="O70" i="1"/>
  <c r="P68" i="1"/>
  <c r="Q18" i="3" l="1"/>
  <c r="P20" i="3"/>
  <c r="P70" i="1"/>
  <c r="Q68" i="1"/>
  <c r="R18" i="3" l="1"/>
  <c r="Q20" i="3"/>
  <c r="Q70" i="1"/>
  <c r="R68" i="1"/>
  <c r="S18" i="3" l="1"/>
  <c r="R20" i="3"/>
  <c r="R70" i="1"/>
  <c r="S68" i="1"/>
  <c r="S70" i="1" s="1"/>
  <c r="T18" i="3" l="1"/>
  <c r="T20" i="3" s="1"/>
  <c r="S20" i="3"/>
</calcChain>
</file>

<file path=xl/sharedStrings.xml><?xml version="1.0" encoding="utf-8"?>
<sst xmlns="http://schemas.openxmlformats.org/spreadsheetml/2006/main" count="98" uniqueCount="80">
  <si>
    <t>Firma:</t>
  </si>
  <si>
    <t>Müller GmbH und Co. KG</t>
  </si>
  <si>
    <t>Schrift</t>
  </si>
  <si>
    <t>Calibri</t>
  </si>
  <si>
    <t>11 Punkt</t>
  </si>
  <si>
    <t>Farben:</t>
  </si>
  <si>
    <t>Eingaben</t>
  </si>
  <si>
    <t>Berechnungen</t>
  </si>
  <si>
    <t>Überschriften</t>
  </si>
  <si>
    <t>Akt. Jahr</t>
  </si>
  <si>
    <t>Vorjahr</t>
  </si>
  <si>
    <t>Allgemeine Informationen</t>
  </si>
  <si>
    <t>Eingabefelder sind wie folgt farblich markiert:</t>
  </si>
  <si>
    <t>Berechnete Felder sind wie folgt farblich markiert:</t>
  </si>
  <si>
    <t>Eingabefelder</t>
  </si>
  <si>
    <t>Berechnete Felder</t>
  </si>
  <si>
    <t>Anwendungsbezogene Informationen</t>
  </si>
  <si>
    <t>Arbeitsblatt "Eingaben":</t>
  </si>
  <si>
    <t>Arbeitsblatt "Rückstellungsspiegel":</t>
  </si>
  <si>
    <t>Informationen zur Anwendung</t>
  </si>
  <si>
    <t>© 2023 by mediaforwork - ein Unternehmensbereich der Verlag für die Deutsche Wirtschaft AG</t>
  </si>
  <si>
    <t>Die Vervielfältigung, Verbreitung oder Veräußerung der Daten oder Texte ist unzulässig und</t>
  </si>
  <si>
    <t>ausdrücklich nur mit Genehmigung des Verlags gestattet.</t>
  </si>
  <si>
    <t>Vortrag liquide Mittel (Bank, Kasse …)</t>
  </si>
  <si>
    <t>Kontokorrent</t>
  </si>
  <si>
    <t>Planungsjahr</t>
  </si>
  <si>
    <t>Versicherungen</t>
  </si>
  <si>
    <t>Tilgung (-) / Aufnahme (+) von Darlehn</t>
  </si>
  <si>
    <t>Entnahmen(-) / Einlagen (+)</t>
  </si>
  <si>
    <t>Liquiditätsveränderung kumuliert</t>
  </si>
  <si>
    <t>Verfügbarer Kontokorrent</t>
  </si>
  <si>
    <t>Einzahlungen aus Umsätzen</t>
  </si>
  <si>
    <t>- Verkauf Fertigprodukte</t>
  </si>
  <si>
    <t>- Verkauf Handelswaren</t>
  </si>
  <si>
    <t>- Montagen und Dienstleistungen</t>
  </si>
  <si>
    <t>- Sonstiges</t>
  </si>
  <si>
    <t>Summe Einzahlungen aus Umsätzen</t>
  </si>
  <si>
    <t>Summe</t>
  </si>
  <si>
    <t>Zahlung der Löhne und Gehälter</t>
  </si>
  <si>
    <t>Überweisung Sozialversicherung</t>
  </si>
  <si>
    <t>Überweisung Lohnsteuer</t>
  </si>
  <si>
    <t>Sonstige Personalkosten</t>
  </si>
  <si>
    <t>Miete</t>
  </si>
  <si>
    <t>Gas, Wasser, Strom</t>
  </si>
  <si>
    <t>Instandhaltung betr. Räume</t>
  </si>
  <si>
    <t>Kfz-Leasing</t>
  </si>
  <si>
    <t>Kfz-Betriebskosten</t>
  </si>
  <si>
    <t>Fremdfahrzeuge</t>
  </si>
  <si>
    <t>Werbekosten</t>
  </si>
  <si>
    <t>Reisekosten</t>
  </si>
  <si>
    <t>Verpackungsmaterial</t>
  </si>
  <si>
    <t>Auszahlungen für Material</t>
  </si>
  <si>
    <t>- Kauf Handelswaren</t>
  </si>
  <si>
    <t>- Kauf Sonstiges</t>
  </si>
  <si>
    <t>Summe Auszahlungen für Material</t>
  </si>
  <si>
    <t>Transportkosten</t>
  </si>
  <si>
    <t>Sonstige Kosten</t>
  </si>
  <si>
    <t>Summe Liquiditätsspielraum</t>
  </si>
  <si>
    <t>Zahlungseingänge</t>
  </si>
  <si>
    <t>Zahlungsausgänge</t>
  </si>
  <si>
    <t>Kapitalverwendung</t>
  </si>
  <si>
    <t>Regelmäßige Auszahlungen für Betriebskosten</t>
  </si>
  <si>
    <t>Liquiditätsstatus</t>
  </si>
  <si>
    <t>- Auszahlungen für Material</t>
  </si>
  <si>
    <t>- Auszahlungen für Betriebskosten</t>
  </si>
  <si>
    <t>= Liquiditätsveränderung</t>
  </si>
  <si>
    <t>Ein- und Auszahlungen</t>
  </si>
  <si>
    <t>Liquide Mittel</t>
  </si>
  <si>
    <t>= Liquiditätsveränderung kumuliert</t>
  </si>
  <si>
    <t>Daten erfassen</t>
  </si>
  <si>
    <t>Arbeitsblatt "Liquiditätsplan":</t>
  </si>
  <si>
    <t>Sonstige Einzahlungen/Auszahlungen</t>
  </si>
  <si>
    <t>- Kauf Roh-, Hilfs-, Betriebsstoffe</t>
  </si>
  <si>
    <t>Investitionen (-) / Desinvestition (+)</t>
  </si>
  <si>
    <t>± Sonstige Ein-/Auszahlungen</t>
  </si>
  <si>
    <t>Sonstige Ein-/Auszahlungen</t>
  </si>
  <si>
    <t>Summe Sonstige Auszahlungen</t>
  </si>
  <si>
    <t>Liquiditätsveränderung</t>
  </si>
  <si>
    <t>Liquiditätsveränderung im Monat</t>
  </si>
  <si>
    <t>Summe Auszahlungen für Betriebskosten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</si>
</sst>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quot;€&quot;"/>
    <numFmt numFmtId="165" formatCode="mmm/"/>
    <numFmt numFmtId="166" formatCode="mmm/\ yy"/>
  </numFmts>
  <fonts count="12" x14ac:knownFonts="1">
    <font>
      <sz val="11"/>
      <color theme="1"/>
      <name val="Calibri"/>
      <family val="2"/>
      <scheme val="minor"/>
    </font>
    <font>
      <b/>
      <sz val="11"/>
      <color theme="0"/>
      <name val="Calibri"/>
      <family val="2"/>
      <scheme val="minor"/>
    </font>
    <font>
      <b/>
      <sz val="11"/>
      <color theme="1"/>
      <name val="Calibri"/>
      <family val="2"/>
      <scheme val="minor"/>
    </font>
    <font>
      <b/>
      <sz val="12"/>
      <color theme="0"/>
      <name val="Calibri"/>
      <family val="2"/>
      <scheme val="minor"/>
    </font>
    <font>
      <b/>
      <sz val="14"/>
      <color theme="0"/>
      <name val="Calibri"/>
      <family val="2"/>
      <scheme val="minor"/>
    </font>
    <font>
      <sz val="11"/>
      <color theme="0"/>
      <name val="Calibri"/>
      <family val="2"/>
      <scheme val="minor"/>
    </font>
    <font>
      <sz val="14"/>
      <color theme="0"/>
      <name val="Calibri"/>
      <family val="2"/>
      <scheme val="minor"/>
    </font>
    <font>
      <sz val="9"/>
      <color indexed="8"/>
      <name val="Arial"/>
      <family val="2"/>
    </font>
    <font>
      <b/>
      <sz val="16"/>
      <color theme="0"/>
      <name val="Calibri"/>
      <family val="2"/>
      <scheme val="minor"/>
    </font>
    <font>
      <b/>
      <sz val="12"/>
      <color theme="1"/>
      <name val="Calibri"/>
      <family val="2"/>
      <scheme val="minor"/>
    </font>
    <font>
      <sz val="12"/>
      <color theme="1"/>
      <name val="Calibri"/>
      <family val="2"/>
      <scheme val="minor"/>
    </font>
    <font>
      <sz val="16"/>
      <color theme="1"/>
      <name val="Calibri"/>
      <family val="2"/>
      <scheme val="minor"/>
    </font>
  </fonts>
  <fills count="8">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5" tint="-0.249977111117893"/>
        <bgColor indexed="64"/>
      </patternFill>
    </fill>
    <fill>
      <patternFill patternType="solid">
        <fgColor rgb="FFC65911"/>
        <bgColor indexed="64"/>
      </patternFill>
    </fill>
    <fill>
      <patternFill patternType="solid">
        <fgColor theme="0" tint="-4.9989318521683403E-2"/>
        <bgColor indexed="64"/>
      </patternFill>
    </fill>
    <fill>
      <patternFill patternType="solid">
        <fgColor theme="0" tint="-0.14999847407452621"/>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top style="thin">
        <color indexed="64"/>
      </top>
      <bottom/>
      <diagonal/>
    </border>
  </borders>
  <cellStyleXfs count="1">
    <xf numFmtId="0" fontId="0" fillId="0" borderId="0"/>
  </cellStyleXfs>
  <cellXfs count="153">
    <xf numFmtId="0" fontId="0" fillId="0" borderId="0" xfId="0"/>
    <xf numFmtId="0" fontId="0" fillId="2" borderId="0" xfId="0" applyFill="1"/>
    <xf numFmtId="0" fontId="0" fillId="3" borderId="0" xfId="0" applyFill="1"/>
    <xf numFmtId="0" fontId="3" fillId="4" borderId="0" xfId="0" applyFont="1" applyFill="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2" fillId="2" borderId="0" xfId="0" applyFont="1" applyFill="1" applyAlignment="1">
      <alignment horizontal="center"/>
    </xf>
    <xf numFmtId="0" fontId="2" fillId="3" borderId="0" xfId="0" applyFont="1" applyFill="1" applyAlignment="1">
      <alignment horizontal="center"/>
    </xf>
    <xf numFmtId="0" fontId="7" fillId="0" borderId="0" xfId="0" applyFont="1" applyProtection="1">
      <protection hidden="1"/>
    </xf>
    <xf numFmtId="0" fontId="8" fillId="5" borderId="11" xfId="0" applyFont="1" applyFill="1" applyBorder="1"/>
    <xf numFmtId="0" fontId="6" fillId="5" borderId="12" xfId="0" applyFont="1" applyFill="1" applyBorder="1"/>
    <xf numFmtId="0" fontId="6" fillId="5" borderId="13" xfId="0" applyFont="1" applyFill="1" applyBorder="1"/>
    <xf numFmtId="0" fontId="4" fillId="5" borderId="0" xfId="0" applyFont="1" applyFill="1"/>
    <xf numFmtId="0" fontId="5" fillId="5" borderId="0" xfId="0" applyFont="1" applyFill="1"/>
    <xf numFmtId="0" fontId="1" fillId="5" borderId="0" xfId="0" applyFont="1" applyFill="1"/>
    <xf numFmtId="164" fontId="0" fillId="2" borderId="1" xfId="0" applyNumberFormat="1" applyFill="1" applyBorder="1"/>
    <xf numFmtId="164" fontId="0" fillId="3" borderId="1" xfId="0" applyNumberFormat="1" applyFill="1" applyBorder="1"/>
    <xf numFmtId="0" fontId="2" fillId="0" borderId="0" xfId="0" applyFont="1"/>
    <xf numFmtId="0" fontId="0" fillId="0" borderId="20" xfId="0" quotePrefix="1" applyBorder="1"/>
    <xf numFmtId="0" fontId="0" fillId="0" borderId="21" xfId="0" applyBorder="1"/>
    <xf numFmtId="0" fontId="0" fillId="0" borderId="22" xfId="0" quotePrefix="1" applyBorder="1"/>
    <xf numFmtId="0" fontId="0" fillId="0" borderId="23" xfId="0" applyBorder="1"/>
    <xf numFmtId="0" fontId="2" fillId="0" borderId="11" xfId="0" applyFont="1" applyBorder="1"/>
    <xf numFmtId="0" fontId="2" fillId="0" borderId="13" xfId="0" applyFont="1" applyBorder="1"/>
    <xf numFmtId="0" fontId="10" fillId="0" borderId="0" xfId="0" applyFont="1"/>
    <xf numFmtId="0" fontId="0" fillId="0" borderId="19" xfId="0" applyBorder="1"/>
    <xf numFmtId="164" fontId="0" fillId="6" borderId="1" xfId="0" applyNumberFormat="1" applyFill="1" applyBorder="1"/>
    <xf numFmtId="164" fontId="0" fillId="2" borderId="26" xfId="0" applyNumberFormat="1" applyFill="1" applyBorder="1"/>
    <xf numFmtId="164" fontId="0" fillId="3" borderId="26" xfId="0" applyNumberFormat="1" applyFill="1" applyBorder="1"/>
    <xf numFmtId="164" fontId="0" fillId="2" borderId="27" xfId="0" applyNumberFormat="1" applyFill="1" applyBorder="1"/>
    <xf numFmtId="164" fontId="0" fillId="2" borderId="2" xfId="0" applyNumberFormat="1" applyFill="1" applyBorder="1"/>
    <xf numFmtId="164" fontId="0" fillId="3" borderId="29" xfId="0" applyNumberFormat="1" applyFill="1" applyBorder="1"/>
    <xf numFmtId="164" fontId="0" fillId="3" borderId="3" xfId="0" applyNumberFormat="1" applyFill="1" applyBorder="1"/>
    <xf numFmtId="164" fontId="0" fillId="3" borderId="30" xfId="0" applyNumberFormat="1" applyFill="1" applyBorder="1"/>
    <xf numFmtId="164" fontId="0" fillId="2" borderId="3" xfId="0" applyNumberFormat="1" applyFill="1" applyBorder="1"/>
    <xf numFmtId="164" fontId="0" fillId="2" borderId="30" xfId="0" applyNumberFormat="1" applyFill="1" applyBorder="1"/>
    <xf numFmtId="164" fontId="0" fillId="2" borderId="35" xfId="0" applyNumberFormat="1" applyFill="1" applyBorder="1"/>
    <xf numFmtId="164" fontId="0" fillId="2" borderId="15" xfId="0" applyNumberFormat="1" applyFill="1" applyBorder="1"/>
    <xf numFmtId="164" fontId="0" fillId="2" borderId="36" xfId="0" applyNumberFormat="1" applyFill="1" applyBorder="1"/>
    <xf numFmtId="164" fontId="0" fillId="3" borderId="17" xfId="0" applyNumberFormat="1" applyFill="1" applyBorder="1"/>
    <xf numFmtId="164" fontId="0" fillId="3" borderId="18" xfId="0" applyNumberFormat="1" applyFill="1" applyBorder="1"/>
    <xf numFmtId="164" fontId="0" fillId="3" borderId="38" xfId="0" applyNumberFormat="1" applyFill="1" applyBorder="1"/>
    <xf numFmtId="164" fontId="0" fillId="3" borderId="27" xfId="0" applyNumberFormat="1" applyFill="1" applyBorder="1"/>
    <xf numFmtId="164" fontId="0" fillId="3" borderId="2" xfId="0" applyNumberFormat="1" applyFill="1" applyBorder="1"/>
    <xf numFmtId="164" fontId="0" fillId="3" borderId="35" xfId="0" applyNumberFormat="1" applyFill="1" applyBorder="1"/>
    <xf numFmtId="164" fontId="0" fillId="3" borderId="15" xfId="0" applyNumberFormat="1" applyFill="1" applyBorder="1"/>
    <xf numFmtId="164" fontId="0" fillId="3" borderId="36" xfId="0" applyNumberFormat="1" applyFill="1" applyBorder="1"/>
    <xf numFmtId="0" fontId="0" fillId="0" borderId="40" xfId="0" quotePrefix="1" applyBorder="1"/>
    <xf numFmtId="0" fontId="0" fillId="0" borderId="41" xfId="0" applyBorder="1"/>
    <xf numFmtId="164" fontId="0" fillId="6" borderId="42" xfId="0" applyNumberFormat="1" applyFill="1" applyBorder="1"/>
    <xf numFmtId="164" fontId="0" fillId="6" borderId="41" xfId="0" applyNumberFormat="1" applyFill="1" applyBorder="1"/>
    <xf numFmtId="0" fontId="0" fillId="0" borderId="43" xfId="0" quotePrefix="1" applyBorder="1"/>
    <xf numFmtId="0" fontId="0" fillId="0" borderId="42" xfId="0" applyBorder="1"/>
    <xf numFmtId="0" fontId="0" fillId="0" borderId="40" xfId="0" applyBorder="1"/>
    <xf numFmtId="0" fontId="0" fillId="0" borderId="22" xfId="0" applyBorder="1"/>
    <xf numFmtId="0" fontId="0" fillId="0" borderId="43" xfId="0" applyBorder="1"/>
    <xf numFmtId="0" fontId="0" fillId="0" borderId="20" xfId="0" applyBorder="1"/>
    <xf numFmtId="164" fontId="2" fillId="3" borderId="31" xfId="0" applyNumberFormat="1" applyFont="1" applyFill="1" applyBorder="1"/>
    <xf numFmtId="164" fontId="2" fillId="3" borderId="32" xfId="0" applyNumberFormat="1" applyFont="1" applyFill="1" applyBorder="1"/>
    <xf numFmtId="164" fontId="2" fillId="3" borderId="37" xfId="0" applyNumberFormat="1" applyFont="1" applyFill="1" applyBorder="1"/>
    <xf numFmtId="164" fontId="2" fillId="3" borderId="39" xfId="0" applyNumberFormat="1" applyFont="1" applyFill="1" applyBorder="1"/>
    <xf numFmtId="164" fontId="2" fillId="3" borderId="5" xfId="0" applyNumberFormat="1" applyFont="1" applyFill="1" applyBorder="1"/>
    <xf numFmtId="164" fontId="2" fillId="3" borderId="14" xfId="0" applyNumberFormat="1" applyFont="1" applyFill="1" applyBorder="1"/>
    <xf numFmtId="164" fontId="2" fillId="3" borderId="34" xfId="0" applyNumberFormat="1" applyFont="1" applyFill="1" applyBorder="1"/>
    <xf numFmtId="0" fontId="0" fillId="0" borderId="27" xfId="0" applyBorder="1"/>
    <xf numFmtId="0" fontId="0" fillId="0" borderId="44" xfId="0" applyBorder="1"/>
    <xf numFmtId="164" fontId="2" fillId="3" borderId="3" xfId="0" applyNumberFormat="1" applyFont="1" applyFill="1" applyBorder="1"/>
    <xf numFmtId="164" fontId="2" fillId="3" borderId="30" xfId="0" applyNumberFormat="1" applyFont="1" applyFill="1" applyBorder="1"/>
    <xf numFmtId="164" fontId="2" fillId="3" borderId="4" xfId="0" applyNumberFormat="1" applyFont="1" applyFill="1" applyBorder="1"/>
    <xf numFmtId="0" fontId="0" fillId="2" borderId="20" xfId="0" applyFill="1" applyBorder="1" applyProtection="1">
      <protection locked="0"/>
    </xf>
    <xf numFmtId="0" fontId="0" fillId="2" borderId="24" xfId="0" applyFill="1" applyBorder="1" applyProtection="1">
      <protection locked="0"/>
    </xf>
    <xf numFmtId="0" fontId="1" fillId="5" borderId="11" xfId="0" applyFont="1" applyFill="1" applyBorder="1"/>
    <xf numFmtId="0" fontId="1" fillId="5" borderId="13" xfId="0" applyFont="1" applyFill="1" applyBorder="1"/>
    <xf numFmtId="0" fontId="5" fillId="5" borderId="13" xfId="0" applyFont="1" applyFill="1" applyBorder="1"/>
    <xf numFmtId="0" fontId="2" fillId="0" borderId="11" xfId="0" quotePrefix="1" applyFont="1" applyBorder="1"/>
    <xf numFmtId="0" fontId="2" fillId="6" borderId="11" xfId="0" quotePrefix="1" applyFont="1" applyFill="1" applyBorder="1"/>
    <xf numFmtId="0" fontId="2" fillId="6" borderId="13" xfId="0" applyFont="1" applyFill="1" applyBorder="1"/>
    <xf numFmtId="0" fontId="2" fillId="6" borderId="11" xfId="0" applyFont="1" applyFill="1" applyBorder="1"/>
    <xf numFmtId="0" fontId="2" fillId="7" borderId="11" xfId="0" applyFont="1" applyFill="1" applyBorder="1"/>
    <xf numFmtId="0" fontId="2" fillId="7" borderId="13" xfId="0" applyFont="1" applyFill="1" applyBorder="1"/>
    <xf numFmtId="164" fontId="0" fillId="2" borderId="17" xfId="0" applyNumberFormat="1" applyFill="1" applyBorder="1"/>
    <xf numFmtId="164" fontId="0" fillId="2" borderId="38" xfId="0" applyNumberFormat="1" applyFill="1" applyBorder="1"/>
    <xf numFmtId="0" fontId="0" fillId="2" borderId="20" xfId="0" applyFill="1" applyBorder="1"/>
    <xf numFmtId="0" fontId="0" fillId="2" borderId="25" xfId="0" applyFill="1" applyBorder="1"/>
    <xf numFmtId="0" fontId="0" fillId="2" borderId="24" xfId="0" applyFill="1" applyBorder="1"/>
    <xf numFmtId="0" fontId="0" fillId="2" borderId="46" xfId="0" applyFill="1" applyBorder="1"/>
    <xf numFmtId="165" fontId="0" fillId="0" borderId="0" xfId="0" applyNumberFormat="1"/>
    <xf numFmtId="0" fontId="2" fillId="0" borderId="6" xfId="0" applyFont="1" applyBorder="1"/>
    <xf numFmtId="0" fontId="2" fillId="0" borderId="7" xfId="0" applyFont="1" applyBorder="1"/>
    <xf numFmtId="164" fontId="0" fillId="6" borderId="47" xfId="0" applyNumberFormat="1" applyFill="1" applyBorder="1"/>
    <xf numFmtId="164" fontId="0" fillId="6" borderId="45" xfId="0" applyNumberFormat="1" applyFill="1" applyBorder="1"/>
    <xf numFmtId="164" fontId="0" fillId="6" borderId="27" xfId="0" applyNumberFormat="1" applyFill="1" applyBorder="1"/>
    <xf numFmtId="164" fontId="0" fillId="6" borderId="26" xfId="0" applyNumberFormat="1" applyFill="1" applyBorder="1"/>
    <xf numFmtId="164" fontId="0" fillId="6" borderId="2" xfId="0" applyNumberFormat="1" applyFill="1" applyBorder="1"/>
    <xf numFmtId="164" fontId="0" fillId="6" borderId="3" xfId="0" applyNumberFormat="1" applyFill="1" applyBorder="1"/>
    <xf numFmtId="164" fontId="0" fillId="6" borderId="30" xfId="0" applyNumberFormat="1" applyFill="1" applyBorder="1"/>
    <xf numFmtId="164" fontId="2" fillId="6" borderId="31" xfId="0" applyNumberFormat="1" applyFont="1" applyFill="1" applyBorder="1"/>
    <xf numFmtId="164" fontId="2" fillId="6" borderId="32" xfId="0" applyNumberFormat="1" applyFont="1" applyFill="1" applyBorder="1"/>
    <xf numFmtId="164" fontId="2" fillId="6" borderId="5" xfId="0" applyNumberFormat="1" applyFont="1" applyFill="1" applyBorder="1"/>
    <xf numFmtId="164" fontId="2" fillId="6" borderId="14" xfId="0" applyNumberFormat="1" applyFont="1" applyFill="1" applyBorder="1"/>
    <xf numFmtId="164" fontId="2" fillId="6" borderId="34" xfId="0" applyNumberFormat="1" applyFont="1" applyFill="1" applyBorder="1"/>
    <xf numFmtId="164" fontId="0" fillId="6" borderId="28" xfId="0" applyNumberFormat="1" applyFill="1" applyBorder="1"/>
    <xf numFmtId="164" fontId="0" fillId="6" borderId="29" xfId="0" applyNumberFormat="1" applyFill="1" applyBorder="1"/>
    <xf numFmtId="164" fontId="0" fillId="6" borderId="4" xfId="0" applyNumberFormat="1" applyFill="1" applyBorder="1"/>
    <xf numFmtId="164" fontId="2" fillId="6" borderId="33" xfId="0" applyNumberFormat="1" applyFont="1" applyFill="1" applyBorder="1"/>
    <xf numFmtId="0" fontId="2" fillId="0" borderId="12" xfId="0" applyFont="1" applyBorder="1"/>
    <xf numFmtId="0" fontId="5" fillId="5" borderId="25" xfId="0" applyFont="1" applyFill="1" applyBorder="1"/>
    <xf numFmtId="0" fontId="5" fillId="5" borderId="21" xfId="0" applyFont="1" applyFill="1" applyBorder="1"/>
    <xf numFmtId="0" fontId="0" fillId="0" borderId="48" xfId="0" applyBorder="1"/>
    <xf numFmtId="164" fontId="2" fillId="6" borderId="3" xfId="0" applyNumberFormat="1" applyFont="1" applyFill="1" applyBorder="1"/>
    <xf numFmtId="164" fontId="2" fillId="6" borderId="30" xfId="0" applyNumberFormat="1" applyFont="1" applyFill="1" applyBorder="1"/>
    <xf numFmtId="164" fontId="2" fillId="6" borderId="4" xfId="0" applyNumberFormat="1" applyFont="1" applyFill="1" applyBorder="1"/>
    <xf numFmtId="166" fontId="3" fillId="5" borderId="5" xfId="0" applyNumberFormat="1" applyFont="1" applyFill="1" applyBorder="1" applyAlignment="1">
      <alignment horizontal="center"/>
    </xf>
    <xf numFmtId="166" fontId="3" fillId="5" borderId="14" xfId="0" applyNumberFormat="1" applyFont="1" applyFill="1" applyBorder="1" applyAlignment="1">
      <alignment horizontal="center"/>
    </xf>
    <xf numFmtId="166" fontId="3" fillId="5" borderId="34" xfId="0" applyNumberFormat="1" applyFont="1" applyFill="1" applyBorder="1" applyAlignment="1">
      <alignment horizontal="center"/>
    </xf>
    <xf numFmtId="166" fontId="9" fillId="0" borderId="0" xfId="0" applyNumberFormat="1" applyFont="1" applyAlignment="1">
      <alignment horizontal="center"/>
    </xf>
    <xf numFmtId="165" fontId="9" fillId="0" borderId="0" xfId="0" applyNumberFormat="1" applyFont="1" applyAlignment="1">
      <alignment horizontal="center"/>
    </xf>
    <xf numFmtId="0" fontId="10" fillId="0" borderId="6" xfId="0" applyFont="1" applyBorder="1"/>
    <xf numFmtId="165" fontId="3" fillId="5" borderId="34" xfId="0" applyNumberFormat="1" applyFont="1" applyFill="1" applyBorder="1" applyAlignment="1">
      <alignment horizontal="center"/>
    </xf>
    <xf numFmtId="0" fontId="10" fillId="0" borderId="7" xfId="0" applyFont="1" applyBorder="1"/>
    <xf numFmtId="166" fontId="9" fillId="0" borderId="7" xfId="0" applyNumberFormat="1" applyFont="1" applyBorder="1" applyAlignment="1">
      <alignment horizontal="center"/>
    </xf>
    <xf numFmtId="164" fontId="2" fillId="0" borderId="0" xfId="0" applyNumberFormat="1" applyFont="1"/>
    <xf numFmtId="164" fontId="0" fillId="0" borderId="0" xfId="0" applyNumberFormat="1"/>
    <xf numFmtId="1" fontId="0" fillId="2" borderId="39" xfId="0" applyNumberFormat="1" applyFill="1" applyBorder="1" applyAlignment="1" applyProtection="1">
      <alignment horizontal="left"/>
      <protection locked="0"/>
    </xf>
    <xf numFmtId="0" fontId="3" fillId="5" borderId="20" xfId="0" applyFont="1" applyFill="1" applyBorder="1"/>
    <xf numFmtId="0" fontId="3" fillId="5" borderId="11" xfId="0" applyFont="1" applyFill="1" applyBorder="1"/>
    <xf numFmtId="0" fontId="3" fillId="5" borderId="12" xfId="0" applyFont="1" applyFill="1" applyBorder="1"/>
    <xf numFmtId="0" fontId="3" fillId="5" borderId="13" xfId="0" applyFont="1" applyFill="1" applyBorder="1"/>
    <xf numFmtId="0" fontId="11" fillId="0" borderId="0" xfId="0" applyFont="1"/>
    <xf numFmtId="0" fontId="4" fillId="4" borderId="11" xfId="0" applyFont="1" applyFill="1" applyBorder="1" applyAlignment="1">
      <alignment horizontal="center"/>
    </xf>
    <xf numFmtId="0" fontId="4" fillId="4" borderId="12" xfId="0" applyFont="1" applyFill="1" applyBorder="1" applyAlignment="1">
      <alignment horizontal="center"/>
    </xf>
    <xf numFmtId="0" fontId="4" fillId="4" borderId="13" xfId="0" applyFont="1" applyFill="1" applyBorder="1" applyAlignment="1">
      <alignment horizontal="center"/>
    </xf>
    <xf numFmtId="0" fontId="1" fillId="4" borderId="15" xfId="0" applyFont="1" applyFill="1" applyBorder="1" applyAlignment="1">
      <alignment horizontal="left"/>
    </xf>
    <xf numFmtId="0" fontId="1" fillId="4" borderId="19" xfId="0" applyFont="1" applyFill="1" applyBorder="1" applyAlignment="1">
      <alignment horizontal="left"/>
    </xf>
    <xf numFmtId="0" fontId="1" fillId="4" borderId="16" xfId="0" applyFont="1" applyFill="1" applyBorder="1" applyAlignment="1">
      <alignment horizontal="left"/>
    </xf>
    <xf numFmtId="0" fontId="3" fillId="5" borderId="20" xfId="0" applyFont="1" applyFill="1" applyBorder="1" applyAlignment="1">
      <alignment horizontal="center"/>
    </xf>
    <xf numFmtId="0" fontId="3" fillId="5" borderId="25" xfId="0" applyFont="1" applyFill="1" applyBorder="1" applyAlignment="1">
      <alignment horizontal="center"/>
    </xf>
    <xf numFmtId="0" fontId="3" fillId="5" borderId="21" xfId="0" applyFont="1" applyFill="1" applyBorder="1" applyAlignment="1">
      <alignment horizontal="center"/>
    </xf>
    <xf numFmtId="0" fontId="3" fillId="5" borderId="11" xfId="0" applyFont="1" applyFill="1" applyBorder="1" applyAlignment="1">
      <alignment horizontal="center"/>
    </xf>
    <xf numFmtId="0" fontId="3" fillId="5" borderId="12" xfId="0" applyFont="1" applyFill="1" applyBorder="1" applyAlignment="1">
      <alignment horizontal="center"/>
    </xf>
    <xf numFmtId="0" fontId="3" fillId="5" borderId="13" xfId="0" applyFont="1" applyFill="1" applyBorder="1" applyAlignment="1">
      <alignment horizontal="center"/>
    </xf>
    <xf numFmtId="0" fontId="3" fillId="5" borderId="5" xfId="0" applyFont="1" applyFill="1" applyBorder="1" applyAlignment="1">
      <alignment horizontal="center"/>
    </xf>
    <xf numFmtId="0" fontId="3" fillId="5" borderId="14" xfId="0" applyFont="1" applyFill="1" applyBorder="1" applyAlignment="1">
      <alignment horizontal="center"/>
    </xf>
    <xf numFmtId="0" fontId="3" fillId="5" borderId="34" xfId="0" applyFont="1" applyFill="1" applyBorder="1" applyAlignment="1">
      <alignment horizontal="center"/>
    </xf>
    <xf numFmtId="0" fontId="0" fillId="2" borderId="20" xfId="0" applyFill="1" applyBorder="1" applyAlignment="1" applyProtection="1">
      <alignment horizontal="left"/>
      <protection locked="0"/>
    </xf>
    <xf numFmtId="0" fontId="0" fillId="2" borderId="25" xfId="0" applyFill="1" applyBorder="1" applyAlignment="1" applyProtection="1">
      <alignment horizontal="left"/>
      <protection locked="0"/>
    </xf>
    <xf numFmtId="0" fontId="0" fillId="2" borderId="21" xfId="0" applyFill="1" applyBorder="1" applyAlignment="1" applyProtection="1">
      <alignment horizontal="left"/>
      <protection locked="0"/>
    </xf>
    <xf numFmtId="0" fontId="8" fillId="4" borderId="11" xfId="0" applyFont="1" applyFill="1" applyBorder="1" applyAlignment="1">
      <alignment horizontal="center"/>
    </xf>
    <xf numFmtId="0" fontId="8" fillId="4" borderId="12" xfId="0" applyFont="1" applyFill="1" applyBorder="1" applyAlignment="1">
      <alignment horizontal="center"/>
    </xf>
    <xf numFmtId="0" fontId="8" fillId="4" borderId="13" xfId="0" applyFont="1" applyFill="1" applyBorder="1" applyAlignment="1">
      <alignment horizontal="center"/>
    </xf>
  </cellXfs>
  <cellStyles count="1">
    <cellStyle name="Standard" xfId="0" builtinId="0"/>
  </cellStyles>
  <dxfs count="3">
    <dxf>
      <font>
        <b/>
        <i val="0"/>
        <color rgb="FFFF0000"/>
      </font>
      <fill>
        <patternFill>
          <bgColor rgb="FFFFFF00"/>
        </patternFill>
      </fill>
    </dxf>
    <dxf>
      <font>
        <b/>
        <i val="0"/>
        <color rgb="FFFF0000"/>
      </font>
    </dxf>
    <dxf>
      <font>
        <b/>
        <i val="0"/>
        <color rgb="FFFFFF00"/>
      </font>
      <fill>
        <patternFill>
          <bgColor rgb="FFFF0000"/>
        </patternFill>
      </fill>
    </dxf>
  </dxfs>
  <tableStyles count="0" defaultTableStyle="TableStyleMedium2" defaultPivotStyle="PivotStyleLight16"/>
  <colors>
    <mruColors>
      <color rgb="FFC659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mn-cs"/>
              </a:defRPr>
            </a:pPr>
            <a:r>
              <a:rPr lang="de-DE"/>
              <a:t>Liquiditätsveränderung</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v>Liquiditätsänderung pro Monat</c:v>
          </c:tx>
          <c:spPr>
            <a:solidFill>
              <a:srgbClr val="00B050"/>
            </a:solidFill>
            <a:ln>
              <a:noFill/>
            </a:ln>
            <a:effectLst/>
          </c:spPr>
          <c:invertIfNegative val="1"/>
          <c:cat>
            <c:numRef>
              <c:f>Liquiditätsplan!$I$7:$T$7</c:f>
              <c:numCache>
                <c:formatCode>mmm/\ yy</c:formatCode>
                <c:ptCount val="12"/>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numCache>
            </c:numRef>
          </c:cat>
          <c:val>
            <c:numRef>
              <c:f>Liquiditätsplan!$I$14:$T$14</c:f>
              <c:numCache>
                <c:formatCode>#,##0\ "€"</c:formatCode>
                <c:ptCount val="12"/>
                <c:pt idx="0">
                  <c:v>-30000</c:v>
                </c:pt>
                <c:pt idx="1">
                  <c:v>10000</c:v>
                </c:pt>
                <c:pt idx="2">
                  <c:v>-5000</c:v>
                </c:pt>
                <c:pt idx="3">
                  <c:v>20000</c:v>
                </c:pt>
                <c:pt idx="4">
                  <c:v>-5000</c:v>
                </c:pt>
                <c:pt idx="5">
                  <c:v>10000</c:v>
                </c:pt>
                <c:pt idx="6">
                  <c:v>-180000</c:v>
                </c:pt>
                <c:pt idx="7">
                  <c:v>120000</c:v>
                </c:pt>
                <c:pt idx="8">
                  <c:v>145000</c:v>
                </c:pt>
                <c:pt idx="9">
                  <c:v>0</c:v>
                </c:pt>
                <c:pt idx="10">
                  <c:v>-205000</c:v>
                </c:pt>
                <c:pt idx="11">
                  <c:v>-5000</c:v>
                </c:pt>
              </c:numCache>
            </c:numRef>
          </c:val>
          <c:extLst>
            <c:ext xmlns:c14="http://schemas.microsoft.com/office/drawing/2007/8/2/chart" uri="{6F2FDCE9-48DA-4B69-8628-5D25D57E5C99}">
              <c14:invertSolidFillFmt>
                <c14:spPr xmlns:c14="http://schemas.microsoft.com/office/drawing/2007/8/2/chart">
                  <a:solidFill>
                    <a:srgbClr val="FF0000"/>
                  </a:solidFill>
                  <a:ln>
                    <a:noFill/>
                  </a:ln>
                  <a:effectLst/>
                </c14:spPr>
              </c14:invertSolidFillFmt>
            </c:ext>
            <c:ext xmlns:c16="http://schemas.microsoft.com/office/drawing/2014/chart" uri="{C3380CC4-5D6E-409C-BE32-E72D297353CC}">
              <c16:uniqueId val="{00000000-1188-4507-8DAE-B9955D0893DC}"/>
            </c:ext>
          </c:extLst>
        </c:ser>
        <c:dLbls>
          <c:showLegendKey val="0"/>
          <c:showVal val="0"/>
          <c:showCatName val="0"/>
          <c:showSerName val="0"/>
          <c:showPercent val="0"/>
          <c:showBubbleSize val="0"/>
        </c:dLbls>
        <c:gapWidth val="70"/>
        <c:overlap val="-24"/>
        <c:axId val="1953353551"/>
        <c:axId val="1953352719"/>
      </c:barChart>
      <c:lineChart>
        <c:grouping val="standard"/>
        <c:varyColors val="0"/>
        <c:ser>
          <c:idx val="1"/>
          <c:order val="1"/>
          <c:tx>
            <c:v>Änderung kumuliert</c:v>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Liquiditätsplan!$I$15:$T$15</c:f>
              <c:numCache>
                <c:formatCode>#,##0\ "€"</c:formatCode>
                <c:ptCount val="12"/>
                <c:pt idx="0">
                  <c:v>-30000</c:v>
                </c:pt>
                <c:pt idx="1">
                  <c:v>-20000</c:v>
                </c:pt>
                <c:pt idx="2">
                  <c:v>-25000</c:v>
                </c:pt>
                <c:pt idx="3">
                  <c:v>-5000</c:v>
                </c:pt>
                <c:pt idx="4">
                  <c:v>-10000</c:v>
                </c:pt>
                <c:pt idx="5">
                  <c:v>0</c:v>
                </c:pt>
                <c:pt idx="6">
                  <c:v>-180000</c:v>
                </c:pt>
                <c:pt idx="7">
                  <c:v>-60000</c:v>
                </c:pt>
                <c:pt idx="8">
                  <c:v>85000</c:v>
                </c:pt>
                <c:pt idx="9">
                  <c:v>85000</c:v>
                </c:pt>
                <c:pt idx="10">
                  <c:v>-120000</c:v>
                </c:pt>
                <c:pt idx="11">
                  <c:v>-125000</c:v>
                </c:pt>
              </c:numCache>
            </c:numRef>
          </c:val>
          <c:smooth val="0"/>
          <c:extLst>
            <c:ext xmlns:c16="http://schemas.microsoft.com/office/drawing/2014/chart" uri="{C3380CC4-5D6E-409C-BE32-E72D297353CC}">
              <c16:uniqueId val="{00000001-1188-4507-8DAE-B9955D0893DC}"/>
            </c:ext>
          </c:extLst>
        </c:ser>
        <c:dLbls>
          <c:showLegendKey val="0"/>
          <c:showVal val="0"/>
          <c:showCatName val="0"/>
          <c:showSerName val="0"/>
          <c:showPercent val="0"/>
          <c:showBubbleSize val="0"/>
        </c:dLbls>
        <c:marker val="1"/>
        <c:smooth val="0"/>
        <c:axId val="1953353551"/>
        <c:axId val="1953352719"/>
      </c:lineChart>
      <c:dateAx>
        <c:axId val="1953353551"/>
        <c:scaling>
          <c:orientation val="minMax"/>
        </c:scaling>
        <c:delete val="0"/>
        <c:axPos val="b"/>
        <c:numFmt formatCode="mmm/\ 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de-DE"/>
          </a:p>
        </c:txPr>
        <c:crossAx val="1953352719"/>
        <c:crosses val="autoZero"/>
        <c:auto val="1"/>
        <c:lblOffset val="100"/>
        <c:baseTimeUnit val="months"/>
      </c:dateAx>
      <c:valAx>
        <c:axId val="1953352719"/>
        <c:scaling>
          <c:orientation val="minMax"/>
        </c:scaling>
        <c:delete val="0"/>
        <c:axPos val="l"/>
        <c:numFmt formatCode="#,##0\ &quot;€&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de-DE"/>
          </a:p>
        </c:txPr>
        <c:crossAx val="1953353551"/>
        <c:crossesAt val="44927"/>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mn-cs"/>
              </a:defRPr>
            </a:pPr>
            <a:r>
              <a:rPr lang="de-DE"/>
              <a:t>Liquiditätsspielraum</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spPr>
            <a:solidFill>
              <a:srgbClr val="00B050"/>
            </a:solidFill>
            <a:ln>
              <a:noFill/>
            </a:ln>
            <a:effectLst/>
          </c:spPr>
          <c:invertIfNegative val="1"/>
          <c:cat>
            <c:numRef>
              <c:f>Liquiditätsplan!$I$7:$T$7</c:f>
              <c:numCache>
                <c:formatCode>mmm/\ yy</c:formatCode>
                <c:ptCount val="12"/>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numCache>
            </c:numRef>
          </c:cat>
          <c:val>
            <c:numRef>
              <c:f>Liquiditätsplan!$I$20:$T$20</c:f>
              <c:numCache>
                <c:formatCode>#,##0\ "€"</c:formatCode>
                <c:ptCount val="12"/>
                <c:pt idx="0">
                  <c:v>140000</c:v>
                </c:pt>
                <c:pt idx="1">
                  <c:v>150000</c:v>
                </c:pt>
                <c:pt idx="2">
                  <c:v>145000</c:v>
                </c:pt>
                <c:pt idx="3">
                  <c:v>165000</c:v>
                </c:pt>
                <c:pt idx="4">
                  <c:v>160000</c:v>
                </c:pt>
                <c:pt idx="5">
                  <c:v>170000</c:v>
                </c:pt>
                <c:pt idx="6">
                  <c:v>-10000</c:v>
                </c:pt>
                <c:pt idx="7">
                  <c:v>110000</c:v>
                </c:pt>
                <c:pt idx="8">
                  <c:v>255000</c:v>
                </c:pt>
                <c:pt idx="9">
                  <c:v>255000</c:v>
                </c:pt>
                <c:pt idx="10">
                  <c:v>50000</c:v>
                </c:pt>
                <c:pt idx="11">
                  <c:v>45000</c:v>
                </c:pt>
              </c:numCache>
            </c:numRef>
          </c:val>
          <c:extLst>
            <c:ext xmlns:c14="http://schemas.microsoft.com/office/drawing/2007/8/2/chart" uri="{6F2FDCE9-48DA-4B69-8628-5D25D57E5C99}">
              <c14:invertSolidFillFmt>
                <c14:spPr xmlns:c14="http://schemas.microsoft.com/office/drawing/2007/8/2/chart">
                  <a:solidFill>
                    <a:srgbClr val="FF0000"/>
                  </a:solidFill>
                  <a:ln>
                    <a:noFill/>
                  </a:ln>
                  <a:effectLst/>
                </c14:spPr>
              </c14:invertSolidFillFmt>
            </c:ext>
            <c:ext xmlns:c16="http://schemas.microsoft.com/office/drawing/2014/chart" uri="{C3380CC4-5D6E-409C-BE32-E72D297353CC}">
              <c16:uniqueId val="{00000000-A392-409B-B4BB-FC34FE491E12}"/>
            </c:ext>
          </c:extLst>
        </c:ser>
        <c:dLbls>
          <c:showLegendKey val="0"/>
          <c:showVal val="0"/>
          <c:showCatName val="0"/>
          <c:showSerName val="0"/>
          <c:showPercent val="0"/>
          <c:showBubbleSize val="0"/>
        </c:dLbls>
        <c:gapWidth val="70"/>
        <c:axId val="1953353551"/>
        <c:axId val="1953352719"/>
      </c:barChart>
      <c:dateAx>
        <c:axId val="1953353551"/>
        <c:scaling>
          <c:orientation val="minMax"/>
        </c:scaling>
        <c:delete val="0"/>
        <c:axPos val="b"/>
        <c:numFmt formatCode="mmm/\ yy" sourceLinked="0"/>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de-DE"/>
          </a:p>
        </c:txPr>
        <c:crossAx val="1953352719"/>
        <c:crosses val="autoZero"/>
        <c:auto val="1"/>
        <c:lblOffset val="100"/>
        <c:baseTimeUnit val="months"/>
      </c:dateAx>
      <c:valAx>
        <c:axId val="1953352719"/>
        <c:scaling>
          <c:orientation val="minMax"/>
        </c:scaling>
        <c:delete val="0"/>
        <c:axPos val="l"/>
        <c:numFmt formatCode="#,##0\ &quot;€&quot;" sourceLinked="1"/>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de-DE"/>
          </a:p>
        </c:txPr>
        <c:crossAx val="1953353551"/>
        <c:crossesAt val="44927"/>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761999</xdr:colOff>
      <xdr:row>8</xdr:row>
      <xdr:rowOff>0</xdr:rowOff>
    </xdr:from>
    <xdr:to>
      <xdr:col>9</xdr:col>
      <xdr:colOff>761999</xdr:colOff>
      <xdr:row>13</xdr:row>
      <xdr:rowOff>0</xdr:rowOff>
    </xdr:to>
    <xdr:sp macro="" textlink="">
      <xdr:nvSpPr>
        <xdr:cNvPr id="2" name="Textfeld 1">
          <a:extLst>
            <a:ext uri="{FF2B5EF4-FFF2-40B4-BE49-F238E27FC236}">
              <a16:creationId xmlns:a16="http://schemas.microsoft.com/office/drawing/2014/main" id="{43873CAF-F9C5-40AC-910D-0166542254A3}"/>
            </a:ext>
          </a:extLst>
        </xdr:cNvPr>
        <xdr:cNvSpPr txBox="1"/>
      </xdr:nvSpPr>
      <xdr:spPr>
        <a:xfrm>
          <a:off x="761999" y="1143000"/>
          <a:ext cx="6505575"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Die Arbeitsblätter</a:t>
          </a:r>
          <a:r>
            <a:rPr lang="de-DE" sz="1100" baseline="0"/>
            <a:t> sind nicht geschützt, sodass Formeln aus Versehen überschrieben werden können. Um das zu verhindern, können Sie das Arbeitsblatt schützen. Gehen Sie hierzu in das Menü "</a:t>
          </a:r>
          <a:r>
            <a:rPr lang="de-DE" sz="1100" b="1" i="1" baseline="0"/>
            <a:t>Überprüfen</a:t>
          </a:r>
          <a:r>
            <a:rPr lang="de-DE" sz="1100" baseline="0"/>
            <a:t>" und klicken in der Gruppe "</a:t>
          </a:r>
          <a:r>
            <a:rPr lang="de-DE" sz="1100" b="1" i="1" baseline="0"/>
            <a:t>Änderungen</a:t>
          </a:r>
          <a:r>
            <a:rPr lang="de-DE" sz="1100" baseline="0"/>
            <a:t>" auf "</a:t>
          </a:r>
          <a:r>
            <a:rPr lang="de-DE" sz="1100" b="1" i="1" baseline="0"/>
            <a:t>Blatt schützen</a:t>
          </a:r>
          <a:r>
            <a:rPr lang="de-DE" sz="1100" baseline="0"/>
            <a:t>". Das sich öffnende Dialogfelder können Sie ohne Änderungen mit "OK" bestätigen oder auch ein Passwort hinterlegen und dann bestätigen.</a:t>
          </a:r>
          <a:endParaRPr lang="de-DE" sz="1100"/>
        </a:p>
      </xdr:txBody>
    </xdr:sp>
    <xdr:clientData/>
  </xdr:twoCellAnchor>
  <xdr:twoCellAnchor>
    <xdr:from>
      <xdr:col>2</xdr:col>
      <xdr:colOff>0</xdr:colOff>
      <xdr:row>21</xdr:row>
      <xdr:rowOff>161925</xdr:rowOff>
    </xdr:from>
    <xdr:to>
      <xdr:col>10</xdr:col>
      <xdr:colOff>0</xdr:colOff>
      <xdr:row>41</xdr:row>
      <xdr:rowOff>66675</xdr:rowOff>
    </xdr:to>
    <xdr:sp macro="" textlink="">
      <xdr:nvSpPr>
        <xdr:cNvPr id="3" name="Textfeld 2">
          <a:extLst>
            <a:ext uri="{FF2B5EF4-FFF2-40B4-BE49-F238E27FC236}">
              <a16:creationId xmlns:a16="http://schemas.microsoft.com/office/drawing/2014/main" id="{05BC786D-7FC8-4597-A92F-E6DA4A20B28A}"/>
            </a:ext>
          </a:extLst>
        </xdr:cNvPr>
        <xdr:cNvSpPr txBox="1"/>
      </xdr:nvSpPr>
      <xdr:spPr>
        <a:xfrm>
          <a:off x="323850" y="4352925"/>
          <a:ext cx="6505575" cy="2571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1100"/>
        </a:p>
        <a:p>
          <a:r>
            <a:rPr lang="de-DE" sz="1100"/>
            <a:t>Erfassen Sie zunächst in den Zellen F6 und F7 die Firma</a:t>
          </a:r>
          <a:r>
            <a:rPr lang="de-DE" sz="1100" baseline="0"/>
            <a:t> Ihres Unternehmens und das Jahr, für das die Liquiditätsplanung erstellt werden soll.</a:t>
          </a:r>
        </a:p>
        <a:p>
          <a:endParaRPr lang="de-DE" sz="1100" baseline="0"/>
        </a:p>
        <a:p>
          <a:r>
            <a:rPr lang="de-DE" sz="1100" baseline="0"/>
            <a:t>Den Vortrag für die liquiden Mittel (insb. Kontoguthaben und Kasse) zum Ende des Vorjahres erfassen Sie in Zelle M6 und die Kontokorrent-Linie(n) in Zelle M7.</a:t>
          </a:r>
        </a:p>
        <a:p>
          <a:endParaRPr lang="de-DE" sz="1100" baseline="0"/>
        </a:p>
        <a:p>
          <a:r>
            <a:rPr lang="de-DE" sz="1100" baseline="0"/>
            <a:t>Ab Zeile 15 erfassen Sie dann alle geplanten Zahlungsein- und Zahlungsausgänge.</a:t>
          </a:r>
        </a:p>
        <a:p>
          <a:endParaRPr lang="de-DE" sz="1100" baseline="0"/>
        </a:p>
        <a:p>
          <a:pPr lvl="1"/>
          <a:r>
            <a:rPr lang="de-DE" sz="1100" baseline="0"/>
            <a:t>- Zeilen 15-18: Die Zahlungseingänge aus Umsätzen, also Ihrem Kerngeschäft</a:t>
          </a:r>
        </a:p>
        <a:p>
          <a:pPr lvl="1"/>
          <a:r>
            <a:rPr lang="de-DE" sz="1100" baseline="0"/>
            <a:t>- Zeilen 23-26: Zahlungsausgänge für Roh-, Hilfs- und Betriebsstoffe, Handelswaren usw.</a:t>
          </a:r>
        </a:p>
        <a:p>
          <a:pPr lvl="1"/>
          <a:r>
            <a:rPr lang="de-DE" sz="1100" baseline="0"/>
            <a:t>- Zeilen 30-48: Zahlungsausgänge für die typischen Betriebskosten. Welche Kostenpositionen für Sie</a:t>
          </a:r>
        </a:p>
        <a:p>
          <a:pPr lvl="1"/>
          <a:r>
            <a:rPr lang="de-DE" sz="1100" baseline="0"/>
            <a:t>  relevant sind, ist stark unternehmensabhängig. Übernehmen Sie aus Ihrer Buchhaltung alle für Sie</a:t>
          </a:r>
        </a:p>
        <a:p>
          <a:pPr lvl="1"/>
          <a:r>
            <a:rPr lang="de-DE" sz="1100" baseline="0"/>
            <a:t>  wichtigen Aufwandspositionen. Sollten die hierfür vorgesehenen Zeilen nicht reichen, fügen Sie weitere</a:t>
          </a:r>
        </a:p>
        <a:p>
          <a:pPr lvl="1"/>
          <a:r>
            <a:rPr lang="de-DE" sz="1100" baseline="0"/>
            <a:t>  Zeilen ein.</a:t>
          </a:r>
        </a:p>
        <a:p>
          <a:pPr lvl="1"/>
          <a:r>
            <a:rPr lang="de-DE" sz="1100" baseline="0"/>
            <a:t>- Zeilen 52-55: Hier erfassen Sie vor allem Zahlungsein- und -ausgänge für Investitionen und</a:t>
          </a:r>
        </a:p>
        <a:p>
          <a:pPr lvl="1"/>
          <a:r>
            <a:rPr lang="de-DE" sz="1100" baseline="0"/>
            <a:t>  Kapitalveränderungen (Auszahlung von Gewinnen an Gesellschafter, Tilgung oder Neuaufnahme von</a:t>
          </a:r>
        </a:p>
        <a:p>
          <a:pPr lvl="1"/>
          <a:r>
            <a:rPr lang="de-DE" sz="1100" baseline="0"/>
            <a:t>  Darlehen, Investitionen oder Anlagenverkäufe usw.). Zahlungseingänge erfassen Sie als positiven Wert,</a:t>
          </a:r>
        </a:p>
        <a:p>
          <a:pPr lvl="1"/>
          <a:r>
            <a:rPr lang="de-DE" sz="1100" baseline="0"/>
            <a:t>  Zahlungsausgänge als negativen Wert.</a:t>
          </a:r>
        </a:p>
        <a:p>
          <a:endParaRPr lang="de-DE" sz="1100" baseline="0"/>
        </a:p>
        <a:p>
          <a:r>
            <a:rPr lang="de-DE" sz="1100" baseline="0"/>
            <a:t>Weitere Eingaben Sie nicht erforderlich.</a:t>
          </a:r>
        </a:p>
      </xdr:txBody>
    </xdr:sp>
    <xdr:clientData/>
  </xdr:twoCellAnchor>
  <xdr:twoCellAnchor>
    <xdr:from>
      <xdr:col>2</xdr:col>
      <xdr:colOff>0</xdr:colOff>
      <xdr:row>44</xdr:row>
      <xdr:rowOff>0</xdr:rowOff>
    </xdr:from>
    <xdr:to>
      <xdr:col>10</xdr:col>
      <xdr:colOff>0</xdr:colOff>
      <xdr:row>54</xdr:row>
      <xdr:rowOff>104776</xdr:rowOff>
    </xdr:to>
    <xdr:sp macro="" textlink="">
      <xdr:nvSpPr>
        <xdr:cNvPr id="4" name="Textfeld 3">
          <a:extLst>
            <a:ext uri="{FF2B5EF4-FFF2-40B4-BE49-F238E27FC236}">
              <a16:creationId xmlns:a16="http://schemas.microsoft.com/office/drawing/2014/main" id="{490BDF05-CEF6-43A9-A366-9786C0C626FF}"/>
            </a:ext>
          </a:extLst>
        </xdr:cNvPr>
        <xdr:cNvSpPr txBox="1"/>
      </xdr:nvSpPr>
      <xdr:spPr>
        <a:xfrm>
          <a:off x="762000" y="5048250"/>
          <a:ext cx="6505575" cy="20097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Im </a:t>
          </a:r>
          <a:r>
            <a:rPr lang="de-DE" sz="1100" baseline="0"/>
            <a:t>Arbeitsblatt "Liquiditätsplan" finden Sie dann zunächst im oberen Bereich eine Zusammenstellung über alle Zahlungsein- und Zahlungsausgänge (Zeilen 1-13). Die sich daraus ergebende monatliche Liquiditätsveränderung finden Sie in Zeile 14 und die kumulierte Veränderung in Zeile 15.</a:t>
          </a:r>
        </a:p>
        <a:p>
          <a:endParaRPr lang="de-DE" sz="1100" baseline="0"/>
        </a:p>
        <a:p>
          <a:r>
            <a:rPr lang="de-DE" sz="1100" baseline="0"/>
            <a:t>Unter Berücksichtigung des Vorjahresbestands an liquiden Mittel und der vorhandenen Kontokorrent-Linien ergibt sich der in Zeile 20 ermittelte </a:t>
          </a:r>
          <a:r>
            <a:rPr lang="de-DE" sz="1100">
              <a:solidFill>
                <a:schemeClr val="dk1"/>
              </a:solidFill>
              <a:effectLst/>
              <a:latin typeface="+mn-lt"/>
              <a:ea typeface="+mn-ea"/>
              <a:cs typeface="+mn-cs"/>
            </a:rPr>
            <a:t>Liquiditätsspielraum</a:t>
          </a:r>
          <a:r>
            <a:rPr lang="de-DE" sz="1100" baseline="0"/>
            <a:t>. Ein Wert kleiner als Null stellt ein Problem dar und wird daher farblich hervorgehoben.</a:t>
          </a:r>
        </a:p>
        <a:p>
          <a:endParaRPr lang="de-DE" sz="1100" baseline="0"/>
        </a:p>
        <a:p>
          <a:r>
            <a:rPr lang="de-DE" sz="1100" baseline="0"/>
            <a:t>Im unteren Bereich des Liquiditätsplans finden Sie dann noch zwei Grafiken, die Ihnen die Liquiditätsveränderung und den Liquiditätsstatus je Monat visualisieren.</a:t>
          </a:r>
        </a:p>
        <a:p>
          <a:endParaRPr lang="de-DE" sz="1100" baseline="0"/>
        </a:p>
        <a:p>
          <a:endParaRPr lang="de-DE" sz="1100" baseline="0"/>
        </a:p>
        <a:p>
          <a:endParaRPr lang="de-DE" sz="1100" baseline="0"/>
        </a:p>
        <a:p>
          <a:endParaRPr lang="de-DE" sz="1100" baseline="0"/>
        </a:p>
        <a:p>
          <a:endParaRPr lang="de-DE" sz="1100"/>
        </a:p>
      </xdr:txBody>
    </xdr:sp>
    <xdr:clientData/>
  </xdr:twoCellAnchor>
  <xdr:twoCellAnchor>
    <xdr:from>
      <xdr:col>2</xdr:col>
      <xdr:colOff>0</xdr:colOff>
      <xdr:row>14</xdr:row>
      <xdr:rowOff>0</xdr:rowOff>
    </xdr:from>
    <xdr:to>
      <xdr:col>10</xdr:col>
      <xdr:colOff>0</xdr:colOff>
      <xdr:row>17</xdr:row>
      <xdr:rowOff>76200</xdr:rowOff>
    </xdr:to>
    <xdr:sp macro="" textlink="">
      <xdr:nvSpPr>
        <xdr:cNvPr id="5" name="Textfeld 4">
          <a:extLst>
            <a:ext uri="{FF2B5EF4-FFF2-40B4-BE49-F238E27FC236}">
              <a16:creationId xmlns:a16="http://schemas.microsoft.com/office/drawing/2014/main" id="{B83AB0BA-C703-41D9-8643-60ECC654DEB3}"/>
            </a:ext>
          </a:extLst>
        </xdr:cNvPr>
        <xdr:cNvSpPr txBox="1"/>
      </xdr:nvSpPr>
      <xdr:spPr>
        <a:xfrm>
          <a:off x="257175" y="2581275"/>
          <a:ext cx="650557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Bei allen eingegebenen</a:t>
          </a:r>
          <a:r>
            <a:rPr lang="de-DE" sz="1100" baseline="0"/>
            <a:t> Werten handelt es sich selbstverständlich nur um Beispiele, um Ihnen den Einstieg in die Anwendung etwa zu erleichtern. Nachdem Sie sich einen Überblick verschafft haben, überschreiben oder löschen Sie die Werte einfach.</a:t>
          </a:r>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21</xdr:row>
      <xdr:rowOff>60960</xdr:rowOff>
    </xdr:from>
    <xdr:to>
      <xdr:col>21</xdr:col>
      <xdr:colOff>0</xdr:colOff>
      <xdr:row>47</xdr:row>
      <xdr:rowOff>0</xdr:rowOff>
    </xdr:to>
    <xdr:graphicFrame macro="">
      <xdr:nvGraphicFramePr>
        <xdr:cNvPr id="2" name="Diagramm 1">
          <a:extLst>
            <a:ext uri="{FF2B5EF4-FFF2-40B4-BE49-F238E27FC236}">
              <a16:creationId xmlns:a16="http://schemas.microsoft.com/office/drawing/2014/main" id="{C0ED2CF5-79F4-7376-1F2F-3148C88FC57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48</xdr:row>
      <xdr:rowOff>0</xdr:rowOff>
    </xdr:from>
    <xdr:to>
      <xdr:col>21</xdr:col>
      <xdr:colOff>0</xdr:colOff>
      <xdr:row>73</xdr:row>
      <xdr:rowOff>121920</xdr:rowOff>
    </xdr:to>
    <xdr:graphicFrame macro="">
      <xdr:nvGraphicFramePr>
        <xdr:cNvPr id="3" name="Diagramm 2">
          <a:extLst>
            <a:ext uri="{FF2B5EF4-FFF2-40B4-BE49-F238E27FC236}">
              <a16:creationId xmlns:a16="http://schemas.microsoft.com/office/drawing/2014/main" id="{42295E81-64C6-4072-BF87-DA52E4CE0E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99A67-CE44-489B-ABE7-56856DA66654}">
  <sheetPr>
    <tabColor theme="9" tint="-0.249977111117893"/>
    <pageSetUpPr fitToPage="1"/>
  </sheetPr>
  <dimension ref="B1:K60"/>
  <sheetViews>
    <sheetView showGridLines="0" topLeftCell="A55" zoomScaleNormal="100" workbookViewId="0">
      <selection activeCell="M53" sqref="M53"/>
    </sheetView>
  </sheetViews>
  <sheetFormatPr baseColWidth="10" defaultRowHeight="14.4" x14ac:dyDescent="0.3"/>
  <cols>
    <col min="1" max="1" width="2" customWidth="1"/>
    <col min="2" max="2" width="2.88671875" customWidth="1"/>
    <col min="7" max="7" width="17.5546875" bestFit="1" customWidth="1"/>
    <col min="11" max="11" width="2.33203125" customWidth="1"/>
  </cols>
  <sheetData>
    <row r="1" spans="2:11" ht="15" thickBot="1" x14ac:dyDescent="0.35"/>
    <row r="2" spans="2:11" ht="21.6" thickBot="1" x14ac:dyDescent="0.45">
      <c r="B2" s="12" t="s">
        <v>19</v>
      </c>
      <c r="C2" s="13"/>
      <c r="D2" s="13"/>
      <c r="E2" s="13"/>
      <c r="F2" s="13"/>
      <c r="G2" s="13"/>
      <c r="H2" s="13"/>
      <c r="I2" s="13"/>
      <c r="J2" s="13"/>
      <c r="K2" s="14"/>
    </row>
    <row r="3" spans="2:11" x14ac:dyDescent="0.3">
      <c r="B3" s="4"/>
      <c r="K3" s="5"/>
    </row>
    <row r="4" spans="2:11" ht="18" x14ac:dyDescent="0.35">
      <c r="B4" s="4"/>
      <c r="C4" s="15" t="s">
        <v>11</v>
      </c>
      <c r="D4" s="16"/>
      <c r="E4" s="16"/>
      <c r="F4" s="16"/>
      <c r="G4" s="16"/>
      <c r="H4" s="16"/>
      <c r="I4" s="16"/>
      <c r="J4" s="16"/>
      <c r="K4" s="5"/>
    </row>
    <row r="5" spans="2:11" x14ac:dyDescent="0.3">
      <c r="B5" s="4"/>
      <c r="K5" s="5"/>
    </row>
    <row r="6" spans="2:11" x14ac:dyDescent="0.3">
      <c r="B6" s="4"/>
      <c r="C6" t="s">
        <v>12</v>
      </c>
      <c r="G6" s="9" t="s">
        <v>14</v>
      </c>
      <c r="K6" s="5"/>
    </row>
    <row r="7" spans="2:11" x14ac:dyDescent="0.3">
      <c r="B7" s="4"/>
      <c r="C7" t="s">
        <v>13</v>
      </c>
      <c r="G7" s="10" t="s">
        <v>15</v>
      </c>
      <c r="K7" s="5"/>
    </row>
    <row r="8" spans="2:11" x14ac:dyDescent="0.3">
      <c r="B8" s="4"/>
      <c r="K8" s="5"/>
    </row>
    <row r="9" spans="2:11" x14ac:dyDescent="0.3">
      <c r="B9" s="4"/>
      <c r="K9" s="5"/>
    </row>
    <row r="10" spans="2:11" x14ac:dyDescent="0.3">
      <c r="B10" s="4"/>
      <c r="K10" s="5"/>
    </row>
    <row r="11" spans="2:11" x14ac:dyDescent="0.3">
      <c r="B11" s="4"/>
      <c r="K11" s="5"/>
    </row>
    <row r="12" spans="2:11" x14ac:dyDescent="0.3">
      <c r="B12" s="4"/>
      <c r="K12" s="5"/>
    </row>
    <row r="13" spans="2:11" x14ac:dyDescent="0.3">
      <c r="B13" s="4"/>
      <c r="K13" s="5"/>
    </row>
    <row r="14" spans="2:11" x14ac:dyDescent="0.3">
      <c r="B14" s="4"/>
      <c r="K14" s="5"/>
    </row>
    <row r="15" spans="2:11" x14ac:dyDescent="0.3">
      <c r="B15" s="4"/>
      <c r="K15" s="5"/>
    </row>
    <row r="16" spans="2:11" x14ac:dyDescent="0.3">
      <c r="B16" s="4"/>
      <c r="K16" s="5"/>
    </row>
    <row r="17" spans="2:11" x14ac:dyDescent="0.3">
      <c r="B17" s="4"/>
      <c r="K17" s="5"/>
    </row>
    <row r="18" spans="2:11" x14ac:dyDescent="0.3">
      <c r="B18" s="4"/>
      <c r="K18" s="5"/>
    </row>
    <row r="19" spans="2:11" ht="18" x14ac:dyDescent="0.35">
      <c r="B19" s="4"/>
      <c r="C19" s="15" t="s">
        <v>16</v>
      </c>
      <c r="D19" s="16"/>
      <c r="E19" s="16"/>
      <c r="F19" s="16"/>
      <c r="G19" s="16"/>
      <c r="H19" s="16"/>
      <c r="I19" s="16"/>
      <c r="J19" s="16"/>
      <c r="K19" s="5"/>
    </row>
    <row r="20" spans="2:11" x14ac:dyDescent="0.3">
      <c r="B20" s="4"/>
      <c r="K20" s="5"/>
    </row>
    <row r="21" spans="2:11" x14ac:dyDescent="0.3">
      <c r="B21" s="4"/>
      <c r="C21" s="17" t="s">
        <v>17</v>
      </c>
      <c r="D21" s="17"/>
      <c r="E21" s="17"/>
      <c r="K21" s="5"/>
    </row>
    <row r="22" spans="2:11" x14ac:dyDescent="0.3">
      <c r="B22" s="4"/>
      <c r="K22" s="5"/>
    </row>
    <row r="23" spans="2:11" x14ac:dyDescent="0.3">
      <c r="B23" s="4"/>
      <c r="K23" s="5"/>
    </row>
    <row r="24" spans="2:11" x14ac:dyDescent="0.3">
      <c r="B24" s="4"/>
      <c r="K24" s="5"/>
    </row>
    <row r="25" spans="2:11" x14ac:dyDescent="0.3">
      <c r="B25" s="4"/>
      <c r="K25" s="5"/>
    </row>
    <row r="26" spans="2:11" x14ac:dyDescent="0.3">
      <c r="B26" s="4"/>
      <c r="K26" s="5"/>
    </row>
    <row r="27" spans="2:11" x14ac:dyDescent="0.3">
      <c r="B27" s="4"/>
      <c r="K27" s="5"/>
    </row>
    <row r="28" spans="2:11" x14ac:dyDescent="0.3">
      <c r="B28" s="4"/>
      <c r="K28" s="5"/>
    </row>
    <row r="29" spans="2:11" x14ac:dyDescent="0.3">
      <c r="B29" s="4"/>
      <c r="K29" s="5"/>
    </row>
    <row r="30" spans="2:11" x14ac:dyDescent="0.3">
      <c r="B30" s="4"/>
      <c r="K30" s="5"/>
    </row>
    <row r="31" spans="2:11" x14ac:dyDescent="0.3">
      <c r="B31" s="4"/>
      <c r="K31" s="5"/>
    </row>
    <row r="32" spans="2:11" x14ac:dyDescent="0.3">
      <c r="B32" s="4"/>
      <c r="K32" s="5"/>
    </row>
    <row r="33" spans="2:11" x14ac:dyDescent="0.3">
      <c r="B33" s="4"/>
      <c r="K33" s="5"/>
    </row>
    <row r="34" spans="2:11" ht="29.4" customHeight="1" x14ac:dyDescent="0.3">
      <c r="B34" s="4"/>
      <c r="K34" s="5"/>
    </row>
    <row r="35" spans="2:11" x14ac:dyDescent="0.3">
      <c r="B35" s="4"/>
      <c r="K35" s="5"/>
    </row>
    <row r="36" spans="2:11" x14ac:dyDescent="0.3">
      <c r="B36" s="4"/>
      <c r="K36" s="5"/>
    </row>
    <row r="37" spans="2:11" x14ac:dyDescent="0.3">
      <c r="B37" s="4"/>
      <c r="C37" s="17" t="s">
        <v>18</v>
      </c>
      <c r="D37" s="17"/>
      <c r="E37" s="17"/>
      <c r="K37" s="5"/>
    </row>
    <row r="38" spans="2:11" x14ac:dyDescent="0.3">
      <c r="B38" s="4"/>
      <c r="K38" s="5"/>
    </row>
    <row r="39" spans="2:11" x14ac:dyDescent="0.3">
      <c r="B39" s="4"/>
      <c r="K39" s="5"/>
    </row>
    <row r="40" spans="2:11" x14ac:dyDescent="0.3">
      <c r="B40" s="4"/>
      <c r="K40" s="5"/>
    </row>
    <row r="41" spans="2:11" x14ac:dyDescent="0.3">
      <c r="B41" s="4"/>
      <c r="K41" s="5"/>
    </row>
    <row r="42" spans="2:11" x14ac:dyDescent="0.3">
      <c r="B42" s="4"/>
      <c r="K42" s="5"/>
    </row>
    <row r="43" spans="2:11" x14ac:dyDescent="0.3">
      <c r="B43" s="4"/>
      <c r="C43" s="17" t="s">
        <v>70</v>
      </c>
      <c r="D43" s="17"/>
      <c r="E43" s="17"/>
      <c r="K43" s="5"/>
    </row>
    <row r="44" spans="2:11" x14ac:dyDescent="0.3">
      <c r="B44" s="4"/>
      <c r="K44" s="5"/>
    </row>
    <row r="45" spans="2:11" x14ac:dyDescent="0.3">
      <c r="B45" s="4"/>
      <c r="K45" s="5"/>
    </row>
    <row r="46" spans="2:11" x14ac:dyDescent="0.3">
      <c r="B46" s="4"/>
      <c r="K46" s="5"/>
    </row>
    <row r="47" spans="2:11" x14ac:dyDescent="0.3">
      <c r="B47" s="4"/>
      <c r="K47" s="5"/>
    </row>
    <row r="48" spans="2:11" x14ac:dyDescent="0.3">
      <c r="B48" s="4"/>
      <c r="K48" s="5"/>
    </row>
    <row r="49" spans="2:11" x14ac:dyDescent="0.3">
      <c r="B49" s="4"/>
      <c r="K49" s="5"/>
    </row>
    <row r="50" spans="2:11" x14ac:dyDescent="0.3">
      <c r="B50" s="4"/>
      <c r="K50" s="5"/>
    </row>
    <row r="51" spans="2:11" x14ac:dyDescent="0.3">
      <c r="B51" s="4"/>
      <c r="K51" s="5"/>
    </row>
    <row r="52" spans="2:11" x14ac:dyDescent="0.3">
      <c r="B52" s="4"/>
      <c r="K52" s="5"/>
    </row>
    <row r="53" spans="2:11" x14ac:dyDescent="0.3">
      <c r="B53" s="4"/>
      <c r="K53" s="5"/>
    </row>
    <row r="54" spans="2:11" x14ac:dyDescent="0.3">
      <c r="B54" s="4"/>
      <c r="K54" s="5"/>
    </row>
    <row r="55" spans="2:11" x14ac:dyDescent="0.3">
      <c r="B55" s="4"/>
      <c r="K55" s="5"/>
    </row>
    <row r="56" spans="2:11" ht="15" thickBot="1" x14ac:dyDescent="0.35">
      <c r="B56" s="6"/>
      <c r="C56" s="7"/>
      <c r="D56" s="7"/>
      <c r="E56" s="7"/>
      <c r="F56" s="7"/>
      <c r="G56" s="7"/>
      <c r="H56" s="7"/>
      <c r="I56" s="7"/>
      <c r="J56" s="7"/>
      <c r="K56" s="8"/>
    </row>
    <row r="57" spans="2:11" ht="8.25" customHeight="1" x14ac:dyDescent="0.3"/>
    <row r="58" spans="2:11" x14ac:dyDescent="0.3">
      <c r="B58" s="11" t="s">
        <v>20</v>
      </c>
    </row>
    <row r="59" spans="2:11" x14ac:dyDescent="0.3">
      <c r="B59" s="11" t="s">
        <v>21</v>
      </c>
    </row>
    <row r="60" spans="2:11" x14ac:dyDescent="0.3">
      <c r="B60" s="11" t="s">
        <v>22</v>
      </c>
    </row>
  </sheetData>
  <printOptions horizontalCentered="1"/>
  <pageMargins left="0.39370078740157483" right="0.39370078740157483" top="0.59055118110236227" bottom="0.59055118110236227" header="0.31496062992125984" footer="0.31496062992125984"/>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3C313-CEAA-412F-BC50-79CEC17EF95C}">
  <sheetPr>
    <tabColor theme="7" tint="0.39997558519241921"/>
    <pageSetUpPr fitToPage="1"/>
  </sheetPr>
  <dimension ref="B1:AL75"/>
  <sheetViews>
    <sheetView showGridLines="0" workbookViewId="0">
      <selection activeCell="J54" sqref="J54"/>
    </sheetView>
  </sheetViews>
  <sheetFormatPr baseColWidth="10" defaultRowHeight="14.4" x14ac:dyDescent="0.3"/>
  <cols>
    <col min="1" max="1" width="1.6640625" customWidth="1"/>
    <col min="2" max="2" width="0.88671875" customWidth="1"/>
    <col min="3" max="3" width="1.88671875" hidden="1" customWidth="1"/>
    <col min="4" max="4" width="1.6640625" customWidth="1"/>
    <col min="5" max="5" width="34.109375" customWidth="1"/>
    <col min="6" max="6" width="18" customWidth="1"/>
    <col min="7" max="7" width="1.33203125" customWidth="1"/>
    <col min="8" max="19" width="11.6640625" customWidth="1"/>
    <col min="20" max="20" width="12.6640625" customWidth="1"/>
    <col min="21" max="21" width="13.6640625" hidden="1" customWidth="1"/>
    <col min="22" max="22" width="1.88671875" customWidth="1"/>
    <col min="23" max="23" width="1.109375" customWidth="1"/>
    <col min="27" max="27" width="0" hidden="1" customWidth="1"/>
    <col min="28" max="28" width="11.44140625" hidden="1" customWidth="1"/>
    <col min="29" max="30" width="2" hidden="1" customWidth="1"/>
    <col min="31" max="35" width="11.44140625" hidden="1" customWidth="1"/>
    <col min="36" max="36" width="0" hidden="1" customWidth="1"/>
    <col min="38" max="38" width="0" hidden="1" customWidth="1"/>
  </cols>
  <sheetData>
    <row r="1" spans="2:38" ht="15" thickBot="1" x14ac:dyDescent="0.35"/>
    <row r="2" spans="2:38" ht="18.600000000000001" thickBot="1" x14ac:dyDescent="0.4">
      <c r="B2" s="132" t="str">
        <f>+IF(AD8=1,"Eingaben für den "&amp;AE8,"Eingaben für den Liquiditätsplan")</f>
        <v>Eingaben für den Liquiditätsplan der Firma Müller GmbH und Co. KG für das Jahr 2023</v>
      </c>
      <c r="C2" s="133"/>
      <c r="D2" s="133"/>
      <c r="E2" s="133"/>
      <c r="F2" s="133"/>
      <c r="G2" s="133"/>
      <c r="H2" s="133"/>
      <c r="I2" s="133"/>
      <c r="J2" s="133"/>
      <c r="K2" s="133"/>
      <c r="L2" s="133"/>
      <c r="M2" s="133"/>
      <c r="N2" s="133"/>
      <c r="O2" s="133"/>
      <c r="P2" s="133"/>
      <c r="Q2" s="133"/>
      <c r="R2" s="133"/>
      <c r="S2" s="133"/>
      <c r="T2" s="133"/>
      <c r="U2" s="133"/>
      <c r="V2" s="133"/>
      <c r="W2" s="134"/>
    </row>
    <row r="3" spans="2:38" x14ac:dyDescent="0.3">
      <c r="B3" s="4"/>
      <c r="W3" s="5"/>
    </row>
    <row r="4" spans="2:38" x14ac:dyDescent="0.3">
      <c r="B4" s="4"/>
      <c r="D4" s="135" t="s">
        <v>69</v>
      </c>
      <c r="E4" s="136"/>
      <c r="F4" s="136"/>
      <c r="G4" s="136"/>
      <c r="H4" s="136"/>
      <c r="I4" s="136"/>
      <c r="J4" s="136"/>
      <c r="K4" s="136"/>
      <c r="L4" s="136"/>
      <c r="M4" s="136"/>
      <c r="N4" s="136"/>
      <c r="O4" s="136"/>
      <c r="P4" s="136"/>
      <c r="Q4" s="136"/>
      <c r="R4" s="136"/>
      <c r="S4" s="136"/>
      <c r="T4" s="136"/>
      <c r="U4" s="136"/>
      <c r="V4" s="137"/>
      <c r="W4" s="5"/>
      <c r="AL4">
        <f ca="1">+YEAR(TODAY())-3</f>
        <v>2020</v>
      </c>
    </row>
    <row r="5" spans="2:38" ht="15" thickBot="1" x14ac:dyDescent="0.35">
      <c r="B5" s="4"/>
      <c r="W5" s="5"/>
      <c r="AL5">
        <f ca="1">1+AL4</f>
        <v>2021</v>
      </c>
    </row>
    <row r="6" spans="2:38" x14ac:dyDescent="0.3">
      <c r="B6" s="4"/>
      <c r="E6" s="72" t="s">
        <v>0</v>
      </c>
      <c r="F6" s="147" t="s">
        <v>1</v>
      </c>
      <c r="G6" s="148"/>
      <c r="H6" s="149"/>
      <c r="J6" s="85" t="s">
        <v>23</v>
      </c>
      <c r="K6" s="86"/>
      <c r="L6" s="86"/>
      <c r="M6" s="83">
        <v>120000</v>
      </c>
      <c r="W6" s="5"/>
      <c r="AB6" s="1">
        <f>+IF(F6="",0,1)</f>
        <v>1</v>
      </c>
      <c r="AE6" t="s">
        <v>9</v>
      </c>
      <c r="AF6" t="s">
        <v>10</v>
      </c>
      <c r="AL6">
        <f t="shared" ref="AL6:AL12" ca="1" si="0">1+AL5</f>
        <v>2022</v>
      </c>
    </row>
    <row r="7" spans="2:38" ht="15" thickBot="1" x14ac:dyDescent="0.35">
      <c r="B7" s="4"/>
      <c r="E7" s="73" t="s">
        <v>25</v>
      </c>
      <c r="F7" s="126">
        <v>2023</v>
      </c>
      <c r="J7" s="87" t="s">
        <v>24</v>
      </c>
      <c r="K7" s="88"/>
      <c r="L7" s="88"/>
      <c r="M7" s="84">
        <v>50000</v>
      </c>
      <c r="W7" s="5"/>
      <c r="AB7" s="1">
        <f>+IF(ISNUMBER(F7),1,0)</f>
        <v>1</v>
      </c>
      <c r="AE7" s="2" t="str">
        <f>IF(ISNUMBER(F7),DAY(F7)&amp;"."&amp;MONTH(F7)&amp;"."&amp;YEAR(F7),"")</f>
        <v>15.7.1905</v>
      </c>
      <c r="AF7" s="2" t="str">
        <f>IF(ISNUMBER(F7),DAY(F7)&amp;"."&amp;MONTH(F7)&amp;"."&amp;YEAR(F7)-1,"")</f>
        <v>15.7.1904</v>
      </c>
      <c r="AL7">
        <f t="shared" ca="1" si="0"/>
        <v>2023</v>
      </c>
    </row>
    <row r="8" spans="2:38" ht="15" thickBot="1" x14ac:dyDescent="0.35">
      <c r="B8" s="4"/>
      <c r="W8" s="5"/>
      <c r="AB8" s="2">
        <f>+SUM(AB6:AB7)</f>
        <v>2</v>
      </c>
      <c r="AC8" s="1">
        <v>2</v>
      </c>
      <c r="AD8" s="2">
        <f>+IF(AB8=AC8,1,0)</f>
        <v>1</v>
      </c>
      <c r="AE8" s="2" t="str">
        <f>+IF(AD8=1,"Liquiditätsplan der Firma "&amp;F6&amp;" für das Jahr "&amp;F7,"Liquiditätsplan")</f>
        <v>Liquiditätsplan der Firma Müller GmbH und Co. KG für das Jahr 2023</v>
      </c>
      <c r="AL8">
        <f t="shared" ca="1" si="0"/>
        <v>2024</v>
      </c>
    </row>
    <row r="9" spans="2:38" hidden="1" x14ac:dyDescent="0.3">
      <c r="B9" s="4"/>
      <c r="W9" s="5"/>
      <c r="AL9">
        <f t="shared" ca="1" si="0"/>
        <v>2025</v>
      </c>
    </row>
    <row r="10" spans="2:38" hidden="1" x14ac:dyDescent="0.3">
      <c r="B10" s="4"/>
      <c r="W10" s="5"/>
      <c r="AL10">
        <f t="shared" ca="1" si="0"/>
        <v>2026</v>
      </c>
    </row>
    <row r="11" spans="2:38" ht="15" hidden="1" thickBot="1" x14ac:dyDescent="0.35">
      <c r="B11" s="4"/>
      <c r="U11">
        <v>3</v>
      </c>
      <c r="W11" s="5"/>
      <c r="AL11">
        <f t="shared" ca="1" si="0"/>
        <v>2027</v>
      </c>
    </row>
    <row r="12" spans="2:38" s="27" customFormat="1" ht="16.2" thickBot="1" x14ac:dyDescent="0.35">
      <c r="B12" s="120"/>
      <c r="H12" s="115">
        <f>+DATE($F$7,1,1)</f>
        <v>44927</v>
      </c>
      <c r="I12" s="116">
        <f>+DATE($F$7,2,1)</f>
        <v>44958</v>
      </c>
      <c r="J12" s="116">
        <f>+DATE($F$7,3,1)</f>
        <v>44986</v>
      </c>
      <c r="K12" s="116">
        <f>+DATE($F$7,4,1)</f>
        <v>45017</v>
      </c>
      <c r="L12" s="116">
        <f>+DATE($F$7,5,1)</f>
        <v>45047</v>
      </c>
      <c r="M12" s="116">
        <f>+DATE($F$7,6,1)</f>
        <v>45078</v>
      </c>
      <c r="N12" s="116">
        <f>+DATE($F$7,7,1)</f>
        <v>45108</v>
      </c>
      <c r="O12" s="116">
        <f>+DATE($F$7,8,1)</f>
        <v>45139</v>
      </c>
      <c r="P12" s="116">
        <f>+DATE($F$7,9,1)</f>
        <v>45170</v>
      </c>
      <c r="Q12" s="116">
        <f>+DATE($F$7,10,1)</f>
        <v>45200</v>
      </c>
      <c r="R12" s="116">
        <f>+DATE($F$7,11,1)</f>
        <v>45231</v>
      </c>
      <c r="S12" s="116">
        <f>+DATE($F$7,12,1)</f>
        <v>45261</v>
      </c>
      <c r="T12" s="121" t="s">
        <v>37</v>
      </c>
      <c r="W12" s="122"/>
      <c r="AL12" s="27">
        <f t="shared" ca="1" si="0"/>
        <v>2028</v>
      </c>
    </row>
    <row r="13" spans="2:38" ht="15" thickBot="1" x14ac:dyDescent="0.35">
      <c r="B13" s="4"/>
      <c r="H13" s="89"/>
      <c r="I13" s="89"/>
      <c r="J13" s="89"/>
      <c r="K13" s="89"/>
      <c r="L13" s="89"/>
      <c r="M13" s="89"/>
      <c r="N13" s="89"/>
      <c r="O13" s="89"/>
      <c r="P13" s="89"/>
      <c r="Q13" s="89"/>
      <c r="R13" s="89"/>
      <c r="S13" s="89"/>
      <c r="T13" s="89"/>
      <c r="W13" s="5"/>
    </row>
    <row r="14" spans="2:38" ht="16.2" thickBot="1" x14ac:dyDescent="0.35">
      <c r="B14" s="4"/>
      <c r="E14" s="74" t="s">
        <v>31</v>
      </c>
      <c r="F14" s="75"/>
      <c r="H14" s="141" t="str">
        <f>+E14</f>
        <v>Einzahlungen aus Umsätzen</v>
      </c>
      <c r="I14" s="142"/>
      <c r="J14" s="142"/>
      <c r="K14" s="142"/>
      <c r="L14" s="142"/>
      <c r="M14" s="142"/>
      <c r="N14" s="142"/>
      <c r="O14" s="142"/>
      <c r="P14" s="142"/>
      <c r="Q14" s="142"/>
      <c r="R14" s="142"/>
      <c r="S14" s="142"/>
      <c r="T14" s="143"/>
      <c r="W14" s="5"/>
    </row>
    <row r="15" spans="2:38" x14ac:dyDescent="0.3">
      <c r="B15" s="4"/>
      <c r="E15" s="21" t="s">
        <v>32</v>
      </c>
      <c r="F15" s="22"/>
      <c r="H15" s="32">
        <v>3100000</v>
      </c>
      <c r="I15" s="30">
        <v>3100000</v>
      </c>
      <c r="J15" s="30">
        <v>3100000</v>
      </c>
      <c r="K15" s="30">
        <v>3300000</v>
      </c>
      <c r="L15" s="30">
        <v>3100000</v>
      </c>
      <c r="M15" s="30">
        <v>3100000</v>
      </c>
      <c r="N15" s="30">
        <v>2950000</v>
      </c>
      <c r="O15" s="30">
        <v>3000000</v>
      </c>
      <c r="P15" s="30">
        <v>3250000</v>
      </c>
      <c r="Q15" s="30">
        <v>3100000</v>
      </c>
      <c r="R15" s="30">
        <v>2900000</v>
      </c>
      <c r="S15" s="39">
        <v>3100000</v>
      </c>
      <c r="T15" s="42">
        <f>+SUM(H15:S15)</f>
        <v>37100000</v>
      </c>
      <c r="W15" s="5"/>
    </row>
    <row r="16" spans="2:38" x14ac:dyDescent="0.3">
      <c r="B16" s="4"/>
      <c r="E16" s="23" t="s">
        <v>33</v>
      </c>
      <c r="F16" s="24"/>
      <c r="H16" s="33">
        <v>120000</v>
      </c>
      <c r="I16" s="18">
        <v>120000</v>
      </c>
      <c r="J16" s="18">
        <v>120000</v>
      </c>
      <c r="K16" s="18">
        <v>120000</v>
      </c>
      <c r="L16" s="18">
        <v>120000</v>
      </c>
      <c r="M16" s="18">
        <v>120000</v>
      </c>
      <c r="N16" s="18">
        <v>120000</v>
      </c>
      <c r="O16" s="18">
        <v>120000</v>
      </c>
      <c r="P16" s="18">
        <v>120000</v>
      </c>
      <c r="Q16" s="18">
        <v>120000</v>
      </c>
      <c r="R16" s="18">
        <v>120000</v>
      </c>
      <c r="S16" s="40">
        <v>120000</v>
      </c>
      <c r="T16" s="43">
        <f t="shared" ref="T16:T18" si="1">+SUM(H16:S16)</f>
        <v>1440000</v>
      </c>
      <c r="W16" s="5"/>
    </row>
    <row r="17" spans="2:23" x14ac:dyDescent="0.3">
      <c r="B17" s="4"/>
      <c r="E17" s="23" t="s">
        <v>34</v>
      </c>
      <c r="F17" s="24"/>
      <c r="H17" s="33">
        <v>120000</v>
      </c>
      <c r="I17" s="18">
        <v>120000</v>
      </c>
      <c r="J17" s="18">
        <v>120000</v>
      </c>
      <c r="K17" s="18">
        <v>120000</v>
      </c>
      <c r="L17" s="18">
        <v>120000</v>
      </c>
      <c r="M17" s="18">
        <v>120000</v>
      </c>
      <c r="N17" s="18">
        <v>120000</v>
      </c>
      <c r="O17" s="18">
        <v>120000</v>
      </c>
      <c r="P17" s="18">
        <v>120000</v>
      </c>
      <c r="Q17" s="18">
        <v>120000</v>
      </c>
      <c r="R17" s="18">
        <v>120000</v>
      </c>
      <c r="S17" s="40">
        <v>120000</v>
      </c>
      <c r="T17" s="43">
        <f t="shared" si="1"/>
        <v>1440000</v>
      </c>
      <c r="W17" s="5"/>
    </row>
    <row r="18" spans="2:23" ht="15" thickBot="1" x14ac:dyDescent="0.35">
      <c r="B18" s="4"/>
      <c r="E18" s="54" t="s">
        <v>35</v>
      </c>
      <c r="F18" s="55"/>
      <c r="H18" s="37">
        <v>0</v>
      </c>
      <c r="I18" s="38">
        <v>60000</v>
      </c>
      <c r="J18" s="38">
        <v>0</v>
      </c>
      <c r="K18" s="38">
        <v>0</v>
      </c>
      <c r="L18" s="38">
        <v>0</v>
      </c>
      <c r="M18" s="38">
        <v>60000</v>
      </c>
      <c r="N18" s="38">
        <v>0</v>
      </c>
      <c r="O18" s="38">
        <v>0</v>
      </c>
      <c r="P18" s="38">
        <v>0</v>
      </c>
      <c r="Q18" s="38">
        <v>120000</v>
      </c>
      <c r="R18" s="38">
        <v>0</v>
      </c>
      <c r="S18" s="41">
        <v>0</v>
      </c>
      <c r="T18" s="44">
        <f t="shared" si="1"/>
        <v>240000</v>
      </c>
      <c r="W18" s="5"/>
    </row>
    <row r="19" spans="2:23" s="20" customFormat="1" ht="15" thickBot="1" x14ac:dyDescent="0.35">
      <c r="B19" s="90"/>
      <c r="E19" s="78" t="s">
        <v>36</v>
      </c>
      <c r="F19" s="79"/>
      <c r="H19" s="60">
        <f t="shared" ref="H19:T19" si="2">SUM(H15:H18)</f>
        <v>3340000</v>
      </c>
      <c r="I19" s="61">
        <f t="shared" si="2"/>
        <v>3400000</v>
      </c>
      <c r="J19" s="61">
        <f t="shared" si="2"/>
        <v>3340000</v>
      </c>
      <c r="K19" s="61">
        <f t="shared" si="2"/>
        <v>3540000</v>
      </c>
      <c r="L19" s="61">
        <f t="shared" si="2"/>
        <v>3340000</v>
      </c>
      <c r="M19" s="61">
        <f t="shared" si="2"/>
        <v>3400000</v>
      </c>
      <c r="N19" s="61">
        <f t="shared" si="2"/>
        <v>3190000</v>
      </c>
      <c r="O19" s="61">
        <f t="shared" si="2"/>
        <v>3240000</v>
      </c>
      <c r="P19" s="61">
        <f t="shared" si="2"/>
        <v>3490000</v>
      </c>
      <c r="Q19" s="61">
        <f t="shared" si="2"/>
        <v>3460000</v>
      </c>
      <c r="R19" s="61">
        <f t="shared" si="2"/>
        <v>3140000</v>
      </c>
      <c r="S19" s="62">
        <f t="shared" si="2"/>
        <v>3340000</v>
      </c>
      <c r="T19" s="63">
        <f t="shared" si="2"/>
        <v>40220000</v>
      </c>
      <c r="W19" s="91"/>
    </row>
    <row r="20" spans="2:23" x14ac:dyDescent="0.3">
      <c r="B20" s="4"/>
      <c r="W20" s="5"/>
    </row>
    <row r="21" spans="2:23" ht="15" thickBot="1" x14ac:dyDescent="0.35">
      <c r="B21" s="4"/>
      <c r="W21" s="5"/>
    </row>
    <row r="22" spans="2:23" ht="16.2" thickBot="1" x14ac:dyDescent="0.35">
      <c r="B22" s="4"/>
      <c r="E22" s="74" t="s">
        <v>51</v>
      </c>
      <c r="F22" s="76"/>
      <c r="H22" s="144" t="str">
        <f>+E22</f>
        <v>Auszahlungen für Material</v>
      </c>
      <c r="I22" s="145"/>
      <c r="J22" s="145"/>
      <c r="K22" s="145"/>
      <c r="L22" s="145"/>
      <c r="M22" s="145"/>
      <c r="N22" s="145"/>
      <c r="O22" s="145"/>
      <c r="P22" s="145"/>
      <c r="Q22" s="145"/>
      <c r="R22" s="145"/>
      <c r="S22" s="145"/>
      <c r="T22" s="146"/>
      <c r="W22" s="5"/>
    </row>
    <row r="23" spans="2:23" x14ac:dyDescent="0.3">
      <c r="B23" s="4"/>
      <c r="E23" s="50" t="s">
        <v>72</v>
      </c>
      <c r="F23" s="51"/>
      <c r="H23" s="32">
        <v>2500000</v>
      </c>
      <c r="I23" s="30">
        <v>2500000</v>
      </c>
      <c r="J23" s="30">
        <v>2500000</v>
      </c>
      <c r="K23" s="30">
        <v>2500000</v>
      </c>
      <c r="L23" s="30">
        <v>2500000</v>
      </c>
      <c r="M23" s="30">
        <v>2500000</v>
      </c>
      <c r="N23" s="30">
        <v>2500000</v>
      </c>
      <c r="O23" s="30">
        <v>2200000</v>
      </c>
      <c r="P23" s="30">
        <v>2500000</v>
      </c>
      <c r="Q23" s="30">
        <v>2500000</v>
      </c>
      <c r="R23" s="30">
        <v>2500000</v>
      </c>
      <c r="S23" s="39">
        <v>2500000</v>
      </c>
      <c r="T23" s="42">
        <f>+SUM(H23:S23)</f>
        <v>29700000</v>
      </c>
      <c r="W23" s="5"/>
    </row>
    <row r="24" spans="2:23" x14ac:dyDescent="0.3">
      <c r="B24" s="4"/>
      <c r="E24" s="23" t="s">
        <v>52</v>
      </c>
      <c r="F24" s="24"/>
      <c r="H24" s="33">
        <v>90000</v>
      </c>
      <c r="I24" s="18">
        <v>90000</v>
      </c>
      <c r="J24" s="18">
        <v>90000</v>
      </c>
      <c r="K24" s="18">
        <v>90000</v>
      </c>
      <c r="L24" s="18">
        <v>90000</v>
      </c>
      <c r="M24" s="18">
        <v>90000</v>
      </c>
      <c r="N24" s="18">
        <v>90000</v>
      </c>
      <c r="O24" s="18">
        <v>90000</v>
      </c>
      <c r="P24" s="18">
        <v>90000</v>
      </c>
      <c r="Q24" s="18">
        <v>90000</v>
      </c>
      <c r="R24" s="18">
        <v>90000</v>
      </c>
      <c r="S24" s="40">
        <v>90000</v>
      </c>
      <c r="T24" s="43">
        <f t="shared" ref="T24:T26" si="3">+SUM(H24:S24)</f>
        <v>1080000</v>
      </c>
      <c r="W24" s="5"/>
    </row>
    <row r="25" spans="2:23" x14ac:dyDescent="0.3">
      <c r="B25" s="4"/>
      <c r="E25" s="23" t="s">
        <v>53</v>
      </c>
      <c r="F25" s="24"/>
      <c r="H25" s="33">
        <v>90000</v>
      </c>
      <c r="I25" s="18">
        <v>90000</v>
      </c>
      <c r="J25" s="18">
        <v>90000</v>
      </c>
      <c r="K25" s="18">
        <v>90000</v>
      </c>
      <c r="L25" s="18">
        <v>90000</v>
      </c>
      <c r="M25" s="18">
        <v>90000</v>
      </c>
      <c r="N25" s="18">
        <v>90000</v>
      </c>
      <c r="O25" s="18">
        <v>90000</v>
      </c>
      <c r="P25" s="18">
        <v>90000</v>
      </c>
      <c r="Q25" s="18">
        <v>90000</v>
      </c>
      <c r="R25" s="18">
        <v>90000</v>
      </c>
      <c r="S25" s="40">
        <v>90000</v>
      </c>
      <c r="T25" s="43">
        <f t="shared" si="3"/>
        <v>1080000</v>
      </c>
      <c r="W25" s="5"/>
    </row>
    <row r="26" spans="2:23" ht="15" thickBot="1" x14ac:dyDescent="0.35">
      <c r="B26" s="4"/>
      <c r="E26" s="54" t="s">
        <v>53</v>
      </c>
      <c r="F26" s="55"/>
      <c r="H26" s="37">
        <v>0</v>
      </c>
      <c r="I26" s="38">
        <v>45000</v>
      </c>
      <c r="J26" s="38">
        <v>0</v>
      </c>
      <c r="K26" s="38">
        <v>0</v>
      </c>
      <c r="L26" s="38">
        <v>0</v>
      </c>
      <c r="M26" s="38">
        <v>45000</v>
      </c>
      <c r="N26" s="38">
        <v>0</v>
      </c>
      <c r="O26" s="38">
        <v>0</v>
      </c>
      <c r="P26" s="38">
        <v>0</v>
      </c>
      <c r="Q26" s="38">
        <v>90000</v>
      </c>
      <c r="R26" s="38">
        <v>0</v>
      </c>
      <c r="S26" s="41">
        <v>0</v>
      </c>
      <c r="T26" s="44">
        <f t="shared" si="3"/>
        <v>180000</v>
      </c>
      <c r="W26" s="5"/>
    </row>
    <row r="27" spans="2:23" s="20" customFormat="1" ht="15" thickBot="1" x14ac:dyDescent="0.35">
      <c r="B27" s="90"/>
      <c r="E27" s="80" t="s">
        <v>54</v>
      </c>
      <c r="F27" s="79"/>
      <c r="H27" s="60">
        <f t="shared" ref="H27:T27" si="4">SUM(H23:H26)</f>
        <v>2680000</v>
      </c>
      <c r="I27" s="61">
        <f t="shared" si="4"/>
        <v>2725000</v>
      </c>
      <c r="J27" s="61">
        <f t="shared" si="4"/>
        <v>2680000</v>
      </c>
      <c r="K27" s="61">
        <f t="shared" si="4"/>
        <v>2680000</v>
      </c>
      <c r="L27" s="61">
        <f t="shared" si="4"/>
        <v>2680000</v>
      </c>
      <c r="M27" s="61">
        <f t="shared" si="4"/>
        <v>2725000</v>
      </c>
      <c r="N27" s="61">
        <f t="shared" si="4"/>
        <v>2680000</v>
      </c>
      <c r="O27" s="61">
        <f t="shared" si="4"/>
        <v>2380000</v>
      </c>
      <c r="P27" s="61">
        <f t="shared" si="4"/>
        <v>2680000</v>
      </c>
      <c r="Q27" s="61">
        <f t="shared" si="4"/>
        <v>2770000</v>
      </c>
      <c r="R27" s="61">
        <f t="shared" si="4"/>
        <v>2680000</v>
      </c>
      <c r="S27" s="62">
        <f t="shared" si="4"/>
        <v>2680000</v>
      </c>
      <c r="T27" s="63">
        <f t="shared" si="4"/>
        <v>32040000</v>
      </c>
      <c r="W27" s="91"/>
    </row>
    <row r="28" spans="2:23" ht="15" thickBot="1" x14ac:dyDescent="0.35">
      <c r="B28" s="4"/>
      <c r="W28" s="5"/>
    </row>
    <row r="29" spans="2:23" ht="16.2" thickBot="1" x14ac:dyDescent="0.35">
      <c r="B29" s="4"/>
      <c r="E29" s="74" t="s">
        <v>61</v>
      </c>
      <c r="F29" s="76"/>
      <c r="H29" s="141" t="str">
        <f>+E29</f>
        <v>Regelmäßige Auszahlungen für Betriebskosten</v>
      </c>
      <c r="I29" s="142"/>
      <c r="J29" s="142"/>
      <c r="K29" s="142"/>
      <c r="L29" s="142"/>
      <c r="M29" s="142"/>
      <c r="N29" s="142"/>
      <c r="O29" s="142"/>
      <c r="P29" s="142"/>
      <c r="Q29" s="142"/>
      <c r="R29" s="142"/>
      <c r="S29" s="142"/>
      <c r="T29" s="143"/>
      <c r="W29" s="5"/>
    </row>
    <row r="30" spans="2:23" x14ac:dyDescent="0.3">
      <c r="B30" s="4"/>
      <c r="E30" s="56" t="s">
        <v>38</v>
      </c>
      <c r="F30" s="51"/>
      <c r="H30" s="32">
        <v>375000</v>
      </c>
      <c r="I30" s="30">
        <v>375000</v>
      </c>
      <c r="J30" s="30">
        <v>375000</v>
      </c>
      <c r="K30" s="30">
        <v>375000</v>
      </c>
      <c r="L30" s="30">
        <v>375000</v>
      </c>
      <c r="M30" s="30">
        <v>375000</v>
      </c>
      <c r="N30" s="30">
        <v>375000</v>
      </c>
      <c r="O30" s="30">
        <v>375000</v>
      </c>
      <c r="P30" s="30">
        <v>375000</v>
      </c>
      <c r="Q30" s="30">
        <v>375000</v>
      </c>
      <c r="R30" s="30">
        <v>375000</v>
      </c>
      <c r="S30" s="39">
        <v>375000</v>
      </c>
      <c r="T30" s="42">
        <f t="shared" ref="T30:T48" si="5">+SUM(H30:S30)</f>
        <v>4500000</v>
      </c>
      <c r="W30" s="5"/>
    </row>
    <row r="31" spans="2:23" x14ac:dyDescent="0.3">
      <c r="B31" s="4"/>
      <c r="E31" s="57" t="s">
        <v>39</v>
      </c>
      <c r="F31" s="24"/>
      <c r="H31" s="33">
        <v>210000</v>
      </c>
      <c r="I31" s="18">
        <v>210000</v>
      </c>
      <c r="J31" s="18">
        <v>210000</v>
      </c>
      <c r="K31" s="18">
        <v>210000</v>
      </c>
      <c r="L31" s="18">
        <v>210000</v>
      </c>
      <c r="M31" s="18">
        <v>210000</v>
      </c>
      <c r="N31" s="18">
        <v>210000</v>
      </c>
      <c r="O31" s="18">
        <v>210000</v>
      </c>
      <c r="P31" s="18">
        <v>210000</v>
      </c>
      <c r="Q31" s="18">
        <v>210000</v>
      </c>
      <c r="R31" s="18">
        <v>210000</v>
      </c>
      <c r="S31" s="40">
        <v>210000</v>
      </c>
      <c r="T31" s="43">
        <f t="shared" si="5"/>
        <v>2520000</v>
      </c>
      <c r="W31" s="5"/>
    </row>
    <row r="32" spans="2:23" x14ac:dyDescent="0.3">
      <c r="B32" s="4"/>
      <c r="E32" s="57" t="s">
        <v>40</v>
      </c>
      <c r="F32" s="24"/>
      <c r="H32" s="33">
        <v>60000</v>
      </c>
      <c r="I32" s="18">
        <v>60000</v>
      </c>
      <c r="J32" s="18">
        <v>60000</v>
      </c>
      <c r="K32" s="18">
        <v>60000</v>
      </c>
      <c r="L32" s="18">
        <v>60000</v>
      </c>
      <c r="M32" s="18">
        <v>60000</v>
      </c>
      <c r="N32" s="18">
        <v>60000</v>
      </c>
      <c r="O32" s="18">
        <v>60000</v>
      </c>
      <c r="P32" s="18">
        <v>60000</v>
      </c>
      <c r="Q32" s="18">
        <v>60000</v>
      </c>
      <c r="R32" s="18">
        <v>60000</v>
      </c>
      <c r="S32" s="40">
        <v>60000</v>
      </c>
      <c r="T32" s="43">
        <f t="shared" si="5"/>
        <v>720000</v>
      </c>
      <c r="W32" s="5"/>
    </row>
    <row r="33" spans="2:23" x14ac:dyDescent="0.3">
      <c r="B33" s="4"/>
      <c r="E33" s="57" t="s">
        <v>41</v>
      </c>
      <c r="F33" s="24"/>
      <c r="H33" s="33">
        <v>10000</v>
      </c>
      <c r="I33" s="18">
        <v>10000</v>
      </c>
      <c r="J33" s="18">
        <v>10000</v>
      </c>
      <c r="K33" s="18">
        <v>10000</v>
      </c>
      <c r="L33" s="18">
        <v>10000</v>
      </c>
      <c r="M33" s="18">
        <v>10000</v>
      </c>
      <c r="N33" s="18">
        <v>10000</v>
      </c>
      <c r="O33" s="18">
        <v>10000</v>
      </c>
      <c r="P33" s="18">
        <v>10000</v>
      </c>
      <c r="Q33" s="18">
        <v>10000</v>
      </c>
      <c r="R33" s="18">
        <v>10000</v>
      </c>
      <c r="S33" s="40">
        <v>10000</v>
      </c>
      <c r="T33" s="43">
        <f t="shared" si="5"/>
        <v>120000</v>
      </c>
      <c r="W33" s="5"/>
    </row>
    <row r="34" spans="2:23" x14ac:dyDescent="0.3">
      <c r="B34" s="4"/>
      <c r="E34" s="57" t="s">
        <v>42</v>
      </c>
      <c r="F34" s="24"/>
      <c r="H34" s="33">
        <v>10000</v>
      </c>
      <c r="I34" s="18">
        <v>10000</v>
      </c>
      <c r="J34" s="18">
        <v>10000</v>
      </c>
      <c r="K34" s="18">
        <v>10000</v>
      </c>
      <c r="L34" s="18">
        <v>10000</v>
      </c>
      <c r="M34" s="18">
        <v>10000</v>
      </c>
      <c r="N34" s="18">
        <v>10000</v>
      </c>
      <c r="O34" s="18">
        <v>10000</v>
      </c>
      <c r="P34" s="18">
        <v>10000</v>
      </c>
      <c r="Q34" s="18">
        <v>10000</v>
      </c>
      <c r="R34" s="18">
        <v>10000</v>
      </c>
      <c r="S34" s="40">
        <v>10000</v>
      </c>
      <c r="T34" s="43">
        <f t="shared" si="5"/>
        <v>120000</v>
      </c>
      <c r="W34" s="5"/>
    </row>
    <row r="35" spans="2:23" x14ac:dyDescent="0.3">
      <c r="B35" s="4"/>
      <c r="E35" s="57" t="s">
        <v>43</v>
      </c>
      <c r="F35" s="24"/>
      <c r="H35" s="33"/>
      <c r="I35" s="18"/>
      <c r="J35" s="18"/>
      <c r="K35" s="18"/>
      <c r="L35" s="18"/>
      <c r="M35" s="18"/>
      <c r="N35" s="18"/>
      <c r="O35" s="18"/>
      <c r="P35" s="18"/>
      <c r="Q35" s="18"/>
      <c r="R35" s="18"/>
      <c r="S35" s="40"/>
      <c r="T35" s="43">
        <f t="shared" si="5"/>
        <v>0</v>
      </c>
      <c r="W35" s="5"/>
    </row>
    <row r="36" spans="2:23" x14ac:dyDescent="0.3">
      <c r="B36" s="4"/>
      <c r="E36" s="57" t="s">
        <v>44</v>
      </c>
      <c r="F36" s="24"/>
      <c r="H36" s="33"/>
      <c r="I36" s="18"/>
      <c r="J36" s="18"/>
      <c r="K36" s="18"/>
      <c r="L36" s="18"/>
      <c r="M36" s="18"/>
      <c r="N36" s="18"/>
      <c r="O36" s="18"/>
      <c r="P36" s="18"/>
      <c r="Q36" s="18"/>
      <c r="R36" s="18"/>
      <c r="S36" s="40"/>
      <c r="T36" s="43">
        <f t="shared" si="5"/>
        <v>0</v>
      </c>
      <c r="W36" s="5"/>
    </row>
    <row r="37" spans="2:23" x14ac:dyDescent="0.3">
      <c r="B37" s="4"/>
      <c r="E37" s="57" t="s">
        <v>26</v>
      </c>
      <c r="F37" s="24"/>
      <c r="H37" s="33"/>
      <c r="I37" s="18"/>
      <c r="J37" s="18"/>
      <c r="K37" s="18"/>
      <c r="L37" s="18"/>
      <c r="M37" s="18"/>
      <c r="N37" s="18"/>
      <c r="O37" s="18"/>
      <c r="P37" s="18"/>
      <c r="Q37" s="18"/>
      <c r="R37" s="18"/>
      <c r="S37" s="40"/>
      <c r="T37" s="43">
        <f t="shared" si="5"/>
        <v>0</v>
      </c>
      <c r="W37" s="5"/>
    </row>
    <row r="38" spans="2:23" x14ac:dyDescent="0.3">
      <c r="B38" s="4"/>
      <c r="E38" s="57" t="s">
        <v>45</v>
      </c>
      <c r="F38" s="24"/>
      <c r="H38" s="33"/>
      <c r="I38" s="18"/>
      <c r="J38" s="18"/>
      <c r="K38" s="18"/>
      <c r="L38" s="18"/>
      <c r="M38" s="18"/>
      <c r="N38" s="18"/>
      <c r="O38" s="18"/>
      <c r="P38" s="18"/>
      <c r="Q38" s="18"/>
      <c r="R38" s="18"/>
      <c r="S38" s="40"/>
      <c r="T38" s="43">
        <f t="shared" si="5"/>
        <v>0</v>
      </c>
      <c r="W38" s="5"/>
    </row>
    <row r="39" spans="2:23" x14ac:dyDescent="0.3">
      <c r="B39" s="4"/>
      <c r="E39" s="57" t="s">
        <v>46</v>
      </c>
      <c r="F39" s="24"/>
      <c r="H39" s="33"/>
      <c r="I39" s="18"/>
      <c r="J39" s="18"/>
      <c r="K39" s="18"/>
      <c r="L39" s="18"/>
      <c r="M39" s="18"/>
      <c r="N39" s="18"/>
      <c r="O39" s="18"/>
      <c r="P39" s="18"/>
      <c r="Q39" s="18"/>
      <c r="R39" s="18"/>
      <c r="S39" s="40"/>
      <c r="T39" s="43">
        <f t="shared" si="5"/>
        <v>0</v>
      </c>
      <c r="W39" s="5"/>
    </row>
    <row r="40" spans="2:23" x14ac:dyDescent="0.3">
      <c r="B40" s="4"/>
      <c r="E40" s="57" t="s">
        <v>47</v>
      </c>
      <c r="F40" s="24"/>
      <c r="H40" s="33"/>
      <c r="I40" s="18"/>
      <c r="J40" s="18"/>
      <c r="K40" s="18"/>
      <c r="L40" s="18"/>
      <c r="M40" s="18"/>
      <c r="N40" s="18"/>
      <c r="O40" s="18"/>
      <c r="P40" s="18"/>
      <c r="Q40" s="18"/>
      <c r="R40" s="18"/>
      <c r="S40" s="40"/>
      <c r="T40" s="43">
        <f t="shared" si="5"/>
        <v>0</v>
      </c>
      <c r="W40" s="5"/>
    </row>
    <row r="41" spans="2:23" x14ac:dyDescent="0.3">
      <c r="B41" s="4"/>
      <c r="E41" s="57" t="s">
        <v>48</v>
      </c>
      <c r="F41" s="24"/>
      <c r="H41" s="33"/>
      <c r="I41" s="18"/>
      <c r="J41" s="18"/>
      <c r="K41" s="18"/>
      <c r="L41" s="18"/>
      <c r="M41" s="18"/>
      <c r="N41" s="18"/>
      <c r="O41" s="18"/>
      <c r="P41" s="18"/>
      <c r="Q41" s="18"/>
      <c r="R41" s="18"/>
      <c r="S41" s="40"/>
      <c r="T41" s="43">
        <f t="shared" si="5"/>
        <v>0</v>
      </c>
      <c r="W41" s="5"/>
    </row>
    <row r="42" spans="2:23" x14ac:dyDescent="0.3">
      <c r="B42" s="4"/>
      <c r="E42" s="57" t="s">
        <v>49</v>
      </c>
      <c r="F42" s="24"/>
      <c r="H42" s="33"/>
      <c r="I42" s="18"/>
      <c r="J42" s="18"/>
      <c r="K42" s="18"/>
      <c r="L42" s="18"/>
      <c r="M42" s="18"/>
      <c r="N42" s="18"/>
      <c r="O42" s="18"/>
      <c r="P42" s="18"/>
      <c r="Q42" s="18"/>
      <c r="R42" s="18"/>
      <c r="S42" s="40"/>
      <c r="T42" s="43">
        <f t="shared" si="5"/>
        <v>0</v>
      </c>
      <c r="W42" s="5"/>
    </row>
    <row r="43" spans="2:23" x14ac:dyDescent="0.3">
      <c r="B43" s="4"/>
      <c r="E43" s="57" t="s">
        <v>50</v>
      </c>
      <c r="F43" s="24"/>
      <c r="H43" s="33"/>
      <c r="I43" s="18"/>
      <c r="J43" s="18"/>
      <c r="K43" s="18"/>
      <c r="L43" s="18"/>
      <c r="M43" s="18"/>
      <c r="N43" s="18"/>
      <c r="O43" s="18"/>
      <c r="P43" s="18"/>
      <c r="Q43" s="18"/>
      <c r="R43" s="18"/>
      <c r="S43" s="40"/>
      <c r="T43" s="43">
        <f t="shared" si="5"/>
        <v>0</v>
      </c>
      <c r="W43" s="5"/>
    </row>
    <row r="44" spans="2:23" x14ac:dyDescent="0.3">
      <c r="B44" s="4"/>
      <c r="E44" s="57" t="s">
        <v>55</v>
      </c>
      <c r="F44" s="24"/>
      <c r="H44" s="33"/>
      <c r="I44" s="18"/>
      <c r="J44" s="18"/>
      <c r="K44" s="18"/>
      <c r="L44" s="18"/>
      <c r="M44" s="18"/>
      <c r="N44" s="18"/>
      <c r="O44" s="18"/>
      <c r="P44" s="18"/>
      <c r="Q44" s="18"/>
      <c r="R44" s="18"/>
      <c r="S44" s="40"/>
      <c r="T44" s="43">
        <f t="shared" si="5"/>
        <v>0</v>
      </c>
      <c r="W44" s="5"/>
    </row>
    <row r="45" spans="2:23" x14ac:dyDescent="0.3">
      <c r="B45" s="4"/>
      <c r="E45" s="57" t="s">
        <v>56</v>
      </c>
      <c r="F45" s="24"/>
      <c r="H45" s="33"/>
      <c r="I45" s="18"/>
      <c r="J45" s="18"/>
      <c r="K45" s="18"/>
      <c r="L45" s="18"/>
      <c r="M45" s="18"/>
      <c r="N45" s="18"/>
      <c r="O45" s="18"/>
      <c r="P45" s="18"/>
      <c r="Q45" s="18"/>
      <c r="R45" s="18"/>
      <c r="S45" s="40"/>
      <c r="T45" s="43">
        <f t="shared" si="5"/>
        <v>0</v>
      </c>
      <c r="W45" s="5"/>
    </row>
    <row r="46" spans="2:23" x14ac:dyDescent="0.3">
      <c r="B46" s="4"/>
      <c r="E46" s="57" t="s">
        <v>56</v>
      </c>
      <c r="F46" s="24"/>
      <c r="H46" s="33"/>
      <c r="I46" s="18"/>
      <c r="J46" s="18"/>
      <c r="K46" s="18"/>
      <c r="L46" s="18"/>
      <c r="M46" s="18"/>
      <c r="N46" s="18"/>
      <c r="O46" s="18"/>
      <c r="P46" s="18"/>
      <c r="Q46" s="18"/>
      <c r="R46" s="18"/>
      <c r="S46" s="40"/>
      <c r="T46" s="43">
        <f t="shared" si="5"/>
        <v>0</v>
      </c>
      <c r="W46" s="5"/>
    </row>
    <row r="47" spans="2:23" x14ac:dyDescent="0.3">
      <c r="B47" s="4"/>
      <c r="E47" s="57" t="s">
        <v>56</v>
      </c>
      <c r="F47" s="24"/>
      <c r="H47" s="33"/>
      <c r="I47" s="18"/>
      <c r="J47" s="18"/>
      <c r="K47" s="18"/>
      <c r="L47" s="18"/>
      <c r="M47" s="18"/>
      <c r="N47" s="18"/>
      <c r="O47" s="18"/>
      <c r="P47" s="18"/>
      <c r="Q47" s="18"/>
      <c r="R47" s="18"/>
      <c r="S47" s="40"/>
      <c r="T47" s="43">
        <f t="shared" si="5"/>
        <v>0</v>
      </c>
      <c r="W47" s="5"/>
    </row>
    <row r="48" spans="2:23" ht="15" thickBot="1" x14ac:dyDescent="0.35">
      <c r="B48" s="4"/>
      <c r="E48" s="58" t="s">
        <v>56</v>
      </c>
      <c r="F48" s="55"/>
      <c r="H48" s="37"/>
      <c r="I48" s="38"/>
      <c r="J48" s="38"/>
      <c r="K48" s="38"/>
      <c r="L48" s="38"/>
      <c r="M48" s="38"/>
      <c r="N48" s="38"/>
      <c r="O48" s="38"/>
      <c r="P48" s="38"/>
      <c r="Q48" s="38"/>
      <c r="R48" s="38"/>
      <c r="S48" s="41"/>
      <c r="T48" s="44">
        <f t="shared" si="5"/>
        <v>0</v>
      </c>
      <c r="W48" s="5"/>
    </row>
    <row r="49" spans="2:23" s="20" customFormat="1" ht="15" thickBot="1" x14ac:dyDescent="0.35">
      <c r="B49" s="90"/>
      <c r="E49" s="80" t="s">
        <v>79</v>
      </c>
      <c r="F49" s="79"/>
      <c r="H49" s="60">
        <f>SUM(H30:H48)</f>
        <v>665000</v>
      </c>
      <c r="I49" s="61">
        <f t="shared" ref="I49:T49" si="6">SUM(I30:I48)</f>
        <v>665000</v>
      </c>
      <c r="J49" s="61">
        <f t="shared" si="6"/>
        <v>665000</v>
      </c>
      <c r="K49" s="61">
        <f t="shared" si="6"/>
        <v>665000</v>
      </c>
      <c r="L49" s="61">
        <f t="shared" si="6"/>
        <v>665000</v>
      </c>
      <c r="M49" s="61">
        <f t="shared" si="6"/>
        <v>665000</v>
      </c>
      <c r="N49" s="61">
        <f t="shared" si="6"/>
        <v>665000</v>
      </c>
      <c r="O49" s="61">
        <f t="shared" si="6"/>
        <v>665000</v>
      </c>
      <c r="P49" s="61">
        <f t="shared" si="6"/>
        <v>665000</v>
      </c>
      <c r="Q49" s="61">
        <f t="shared" si="6"/>
        <v>665000</v>
      </c>
      <c r="R49" s="61">
        <f t="shared" si="6"/>
        <v>665000</v>
      </c>
      <c r="S49" s="62">
        <f t="shared" si="6"/>
        <v>665000</v>
      </c>
      <c r="T49" s="63">
        <f t="shared" si="6"/>
        <v>7980000</v>
      </c>
      <c r="W49" s="91"/>
    </row>
    <row r="50" spans="2:23" ht="15" thickBot="1" x14ac:dyDescent="0.35">
      <c r="B50" s="4"/>
      <c r="W50" s="5"/>
    </row>
    <row r="51" spans="2:23" ht="16.2" thickBot="1" x14ac:dyDescent="0.35">
      <c r="B51" s="4"/>
      <c r="E51" s="74" t="s">
        <v>75</v>
      </c>
      <c r="F51" s="76"/>
      <c r="H51" s="141" t="str">
        <f>+E51</f>
        <v>Sonstige Ein-/Auszahlungen</v>
      </c>
      <c r="I51" s="142"/>
      <c r="J51" s="142"/>
      <c r="K51" s="142"/>
      <c r="L51" s="142"/>
      <c r="M51" s="142"/>
      <c r="N51" s="142"/>
      <c r="O51" s="142"/>
      <c r="P51" s="142"/>
      <c r="Q51" s="142"/>
      <c r="R51" s="142"/>
      <c r="S51" s="142"/>
      <c r="T51" s="143"/>
      <c r="W51" s="5"/>
    </row>
    <row r="52" spans="2:23" x14ac:dyDescent="0.3">
      <c r="B52" s="4"/>
      <c r="E52" s="56" t="s">
        <v>27</v>
      </c>
      <c r="F52" s="51"/>
      <c r="H52" s="32">
        <v>-25000</v>
      </c>
      <c r="I52" s="30"/>
      <c r="J52" s="30"/>
      <c r="K52" s="30">
        <v>-25000</v>
      </c>
      <c r="L52" s="30"/>
      <c r="M52" s="30"/>
      <c r="N52" s="30">
        <v>-25000</v>
      </c>
      <c r="O52" s="30"/>
      <c r="P52" s="30"/>
      <c r="Q52" s="30">
        <v>-25000</v>
      </c>
      <c r="R52" s="30"/>
      <c r="S52" s="39"/>
      <c r="T52" s="42">
        <f t="shared" ref="T52:T55" si="7">+SUM(H52:S52)</f>
        <v>-100000</v>
      </c>
      <c r="W52" s="5"/>
    </row>
    <row r="53" spans="2:23" x14ac:dyDescent="0.3">
      <c r="B53" s="4"/>
      <c r="E53" s="57" t="s">
        <v>73</v>
      </c>
      <c r="F53" s="24"/>
      <c r="H53" s="33"/>
      <c r="I53" s="18"/>
      <c r="J53" s="18"/>
      <c r="K53" s="18">
        <v>-150000</v>
      </c>
      <c r="L53" s="18"/>
      <c r="M53" s="18"/>
      <c r="N53" s="18"/>
      <c r="O53" s="18">
        <v>-75000</v>
      </c>
      <c r="P53" s="18"/>
      <c r="Q53" s="18"/>
      <c r="R53" s="18"/>
      <c r="S53" s="40"/>
      <c r="T53" s="43">
        <f t="shared" si="7"/>
        <v>-225000</v>
      </c>
      <c r="W53" s="5"/>
    </row>
    <row r="54" spans="2:23" x14ac:dyDescent="0.3">
      <c r="B54" s="4"/>
      <c r="E54" s="57" t="s">
        <v>28</v>
      </c>
      <c r="F54" s="24"/>
      <c r="H54" s="33"/>
      <c r="I54" s="18"/>
      <c r="J54" s="18"/>
      <c r="K54" s="18"/>
      <c r="L54" s="18"/>
      <c r="M54" s="18"/>
      <c r="N54" s="18"/>
      <c r="O54" s="18"/>
      <c r="P54" s="18"/>
      <c r="Q54" s="18"/>
      <c r="R54" s="18"/>
      <c r="S54" s="40"/>
      <c r="T54" s="43">
        <f t="shared" si="7"/>
        <v>0</v>
      </c>
      <c r="W54" s="5"/>
    </row>
    <row r="55" spans="2:23" ht="15" thickBot="1" x14ac:dyDescent="0.35">
      <c r="B55" s="4"/>
      <c r="E55" s="58" t="s">
        <v>71</v>
      </c>
      <c r="F55" s="55"/>
      <c r="H55" s="37"/>
      <c r="I55" s="38"/>
      <c r="J55" s="38"/>
      <c r="K55" s="38"/>
      <c r="L55" s="38"/>
      <c r="M55" s="38"/>
      <c r="N55" s="38"/>
      <c r="O55" s="38"/>
      <c r="P55" s="38"/>
      <c r="Q55" s="38"/>
      <c r="R55" s="38"/>
      <c r="S55" s="41"/>
      <c r="T55" s="44">
        <f t="shared" si="7"/>
        <v>0</v>
      </c>
      <c r="W55" s="5"/>
    </row>
    <row r="56" spans="2:23" s="20" customFormat="1" ht="15" thickBot="1" x14ac:dyDescent="0.35">
      <c r="B56" s="90"/>
      <c r="E56" s="81" t="s">
        <v>76</v>
      </c>
      <c r="F56" s="82"/>
      <c r="H56" s="60">
        <f t="shared" ref="H56:T56" si="8">SUM(H52:H55)</f>
        <v>-25000</v>
      </c>
      <c r="I56" s="61">
        <f t="shared" si="8"/>
        <v>0</v>
      </c>
      <c r="J56" s="61">
        <f t="shared" si="8"/>
        <v>0</v>
      </c>
      <c r="K56" s="61">
        <f t="shared" si="8"/>
        <v>-175000</v>
      </c>
      <c r="L56" s="61">
        <f t="shared" si="8"/>
        <v>0</v>
      </c>
      <c r="M56" s="61">
        <f t="shared" si="8"/>
        <v>0</v>
      </c>
      <c r="N56" s="61">
        <f t="shared" si="8"/>
        <v>-25000</v>
      </c>
      <c r="O56" s="61">
        <f t="shared" si="8"/>
        <v>-75000</v>
      </c>
      <c r="P56" s="61">
        <f t="shared" si="8"/>
        <v>0</v>
      </c>
      <c r="Q56" s="61">
        <f t="shared" si="8"/>
        <v>-25000</v>
      </c>
      <c r="R56" s="61">
        <f t="shared" si="8"/>
        <v>0</v>
      </c>
      <c r="S56" s="62">
        <f t="shared" si="8"/>
        <v>0</v>
      </c>
      <c r="T56" s="63">
        <f t="shared" si="8"/>
        <v>-325000</v>
      </c>
      <c r="W56" s="91"/>
    </row>
    <row r="57" spans="2:23" hidden="1" x14ac:dyDescent="0.3">
      <c r="B57" s="4"/>
      <c r="W57" s="5"/>
    </row>
    <row r="58" spans="2:23" hidden="1" x14ac:dyDescent="0.3">
      <c r="B58" s="4"/>
      <c r="W58" s="5"/>
    </row>
    <row r="59" spans="2:23" ht="15" hidden="1" thickBot="1" x14ac:dyDescent="0.35">
      <c r="B59" s="4"/>
      <c r="W59" s="5"/>
    </row>
    <row r="60" spans="2:23" ht="16.2" hidden="1" thickBot="1" x14ac:dyDescent="0.35">
      <c r="B60" s="4"/>
      <c r="E60" s="74" t="s">
        <v>77</v>
      </c>
      <c r="F60" s="76"/>
      <c r="H60" s="141" t="str">
        <f>+E60</f>
        <v>Liquiditätsveränderung</v>
      </c>
      <c r="I60" s="142"/>
      <c r="J60" s="142"/>
      <c r="K60" s="142"/>
      <c r="L60" s="142"/>
      <c r="M60" s="142"/>
      <c r="N60" s="142"/>
      <c r="O60" s="142"/>
      <c r="P60" s="142"/>
      <c r="Q60" s="142"/>
      <c r="R60" s="142"/>
      <c r="S60" s="142"/>
      <c r="T60" s="143"/>
      <c r="W60" s="5"/>
    </row>
    <row r="61" spans="2:23" hidden="1" x14ac:dyDescent="0.3">
      <c r="B61" s="4"/>
      <c r="E61" s="59" t="s">
        <v>58</v>
      </c>
      <c r="F61" s="22"/>
      <c r="H61" s="45">
        <f>+SUM(H19)</f>
        <v>3340000</v>
      </c>
      <c r="I61" s="31">
        <f t="shared" ref="I61:S61" si="9">+SUM(I19)</f>
        <v>3400000</v>
      </c>
      <c r="J61" s="31">
        <f t="shared" si="9"/>
        <v>3340000</v>
      </c>
      <c r="K61" s="31">
        <f t="shared" si="9"/>
        <v>3540000</v>
      </c>
      <c r="L61" s="31">
        <f t="shared" si="9"/>
        <v>3340000</v>
      </c>
      <c r="M61" s="31">
        <f t="shared" si="9"/>
        <v>3400000</v>
      </c>
      <c r="N61" s="31">
        <f t="shared" si="9"/>
        <v>3190000</v>
      </c>
      <c r="O61" s="31">
        <f t="shared" si="9"/>
        <v>3240000</v>
      </c>
      <c r="P61" s="31">
        <f t="shared" si="9"/>
        <v>3490000</v>
      </c>
      <c r="Q61" s="31">
        <f t="shared" si="9"/>
        <v>3460000</v>
      </c>
      <c r="R61" s="31">
        <f t="shared" si="9"/>
        <v>3140000</v>
      </c>
      <c r="S61" s="47">
        <f t="shared" si="9"/>
        <v>3340000</v>
      </c>
      <c r="T61" s="42">
        <f t="shared" ref="T61:T64" si="10">+SUM(H61:S61)</f>
        <v>40220000</v>
      </c>
      <c r="W61" s="5"/>
    </row>
    <row r="62" spans="2:23" hidden="1" x14ac:dyDescent="0.3">
      <c r="B62" s="4"/>
      <c r="E62" s="57" t="s">
        <v>59</v>
      </c>
      <c r="F62" s="24"/>
      <c r="H62" s="46">
        <f>+SUM(H27,H49)</f>
        <v>3345000</v>
      </c>
      <c r="I62" s="19">
        <f t="shared" ref="I62:S62" si="11">+SUM(I27,I49)</f>
        <v>3390000</v>
      </c>
      <c r="J62" s="19">
        <f t="shared" si="11"/>
        <v>3345000</v>
      </c>
      <c r="K62" s="19">
        <f t="shared" si="11"/>
        <v>3345000</v>
      </c>
      <c r="L62" s="19">
        <f t="shared" si="11"/>
        <v>3345000</v>
      </c>
      <c r="M62" s="19">
        <f t="shared" si="11"/>
        <v>3390000</v>
      </c>
      <c r="N62" s="19">
        <f t="shared" si="11"/>
        <v>3345000</v>
      </c>
      <c r="O62" s="19">
        <f t="shared" si="11"/>
        <v>3045000</v>
      </c>
      <c r="P62" s="19">
        <f t="shared" si="11"/>
        <v>3345000</v>
      </c>
      <c r="Q62" s="19">
        <f t="shared" si="11"/>
        <v>3435000</v>
      </c>
      <c r="R62" s="19">
        <f t="shared" si="11"/>
        <v>3345000</v>
      </c>
      <c r="S62" s="48">
        <f t="shared" si="11"/>
        <v>3345000</v>
      </c>
      <c r="T62" s="43">
        <f t="shared" si="10"/>
        <v>40020000</v>
      </c>
      <c r="W62" s="5"/>
    </row>
    <row r="63" spans="2:23" ht="15" hidden="1" thickBot="1" x14ac:dyDescent="0.35">
      <c r="B63" s="4"/>
      <c r="E63" s="58" t="s">
        <v>60</v>
      </c>
      <c r="F63" s="55"/>
      <c r="H63" s="35">
        <f>+H56</f>
        <v>-25000</v>
      </c>
      <c r="I63" s="36">
        <f t="shared" ref="I63:S63" si="12">+I56</f>
        <v>0</v>
      </c>
      <c r="J63" s="36">
        <f t="shared" si="12"/>
        <v>0</v>
      </c>
      <c r="K63" s="36">
        <f t="shared" si="12"/>
        <v>-175000</v>
      </c>
      <c r="L63" s="36">
        <f t="shared" si="12"/>
        <v>0</v>
      </c>
      <c r="M63" s="36">
        <f t="shared" si="12"/>
        <v>0</v>
      </c>
      <c r="N63" s="36">
        <f t="shared" si="12"/>
        <v>-25000</v>
      </c>
      <c r="O63" s="36">
        <f t="shared" si="12"/>
        <v>-75000</v>
      </c>
      <c r="P63" s="36">
        <f t="shared" si="12"/>
        <v>0</v>
      </c>
      <c r="Q63" s="36">
        <f t="shared" si="12"/>
        <v>-25000</v>
      </c>
      <c r="R63" s="36">
        <f t="shared" si="12"/>
        <v>0</v>
      </c>
      <c r="S63" s="49">
        <f t="shared" si="12"/>
        <v>0</v>
      </c>
      <c r="T63" s="44">
        <f t="shared" si="10"/>
        <v>-325000</v>
      </c>
      <c r="W63" s="5"/>
    </row>
    <row r="64" spans="2:23" s="20" customFormat="1" ht="15" hidden="1" thickBot="1" x14ac:dyDescent="0.35">
      <c r="B64" s="90"/>
      <c r="E64" s="25" t="s">
        <v>78</v>
      </c>
      <c r="F64" s="26"/>
      <c r="H64" s="60">
        <f>+SUM(H61,-H62,H63)</f>
        <v>-30000</v>
      </c>
      <c r="I64" s="61">
        <f t="shared" ref="I64:S64" si="13">+SUM(I61,-I62,I63)</f>
        <v>10000</v>
      </c>
      <c r="J64" s="61">
        <f t="shared" si="13"/>
        <v>-5000</v>
      </c>
      <c r="K64" s="61">
        <f t="shared" si="13"/>
        <v>20000</v>
      </c>
      <c r="L64" s="61">
        <f t="shared" si="13"/>
        <v>-5000</v>
      </c>
      <c r="M64" s="61">
        <f t="shared" si="13"/>
        <v>10000</v>
      </c>
      <c r="N64" s="61">
        <f t="shared" si="13"/>
        <v>-180000</v>
      </c>
      <c r="O64" s="61">
        <f t="shared" si="13"/>
        <v>120000</v>
      </c>
      <c r="P64" s="61">
        <f t="shared" si="13"/>
        <v>145000</v>
      </c>
      <c r="Q64" s="61">
        <f t="shared" si="13"/>
        <v>0</v>
      </c>
      <c r="R64" s="61">
        <f t="shared" si="13"/>
        <v>-205000</v>
      </c>
      <c r="S64" s="62">
        <f t="shared" si="13"/>
        <v>-5000</v>
      </c>
      <c r="T64" s="63">
        <f t="shared" si="10"/>
        <v>-125000</v>
      </c>
      <c r="W64" s="91"/>
    </row>
    <row r="65" spans="2:23" s="20" customFormat="1" ht="15" hidden="1" thickBot="1" x14ac:dyDescent="0.35">
      <c r="B65" s="90"/>
      <c r="E65" s="25" t="s">
        <v>29</v>
      </c>
      <c r="F65" s="26"/>
      <c r="H65" s="64">
        <f>+H64</f>
        <v>-30000</v>
      </c>
      <c r="I65" s="65">
        <f t="shared" ref="I65:S65" si="14">+I64+H65</f>
        <v>-20000</v>
      </c>
      <c r="J65" s="65">
        <f t="shared" si="14"/>
        <v>-25000</v>
      </c>
      <c r="K65" s="65">
        <f t="shared" si="14"/>
        <v>-5000</v>
      </c>
      <c r="L65" s="65">
        <f t="shared" si="14"/>
        <v>-10000</v>
      </c>
      <c r="M65" s="65">
        <f t="shared" si="14"/>
        <v>0</v>
      </c>
      <c r="N65" s="65">
        <f t="shared" si="14"/>
        <v>-180000</v>
      </c>
      <c r="O65" s="65">
        <f t="shared" si="14"/>
        <v>-60000</v>
      </c>
      <c r="P65" s="65">
        <f t="shared" si="14"/>
        <v>85000</v>
      </c>
      <c r="Q65" s="65">
        <f t="shared" si="14"/>
        <v>85000</v>
      </c>
      <c r="R65" s="65">
        <f t="shared" si="14"/>
        <v>-120000</v>
      </c>
      <c r="S65" s="66">
        <f t="shared" si="14"/>
        <v>-125000</v>
      </c>
      <c r="W65" s="91"/>
    </row>
    <row r="66" spans="2:23" ht="15" hidden="1" thickBot="1" x14ac:dyDescent="0.35">
      <c r="B66" s="4"/>
      <c r="W66" s="5"/>
    </row>
    <row r="67" spans="2:23" ht="16.2" hidden="1" thickBot="1" x14ac:dyDescent="0.35">
      <c r="B67" s="4"/>
      <c r="E67" s="74" t="s">
        <v>62</v>
      </c>
      <c r="F67" s="76"/>
      <c r="H67" s="138" t="str">
        <f>+E67</f>
        <v>Liquiditätsstatus</v>
      </c>
      <c r="I67" s="139"/>
      <c r="J67" s="139"/>
      <c r="K67" s="139"/>
      <c r="L67" s="139"/>
      <c r="M67" s="139"/>
      <c r="N67" s="139"/>
      <c r="O67" s="139"/>
      <c r="P67" s="139"/>
      <c r="Q67" s="139"/>
      <c r="R67" s="139"/>
      <c r="S67" s="140"/>
      <c r="W67" s="5"/>
    </row>
    <row r="68" spans="2:23" hidden="1" x14ac:dyDescent="0.3">
      <c r="B68" s="4"/>
      <c r="E68" s="67" t="s">
        <v>67</v>
      </c>
      <c r="F68" s="53">
        <f>+M6</f>
        <v>120000</v>
      </c>
      <c r="H68" s="46">
        <f>+F68+H64</f>
        <v>90000</v>
      </c>
      <c r="I68" s="19">
        <f>+H68+I64</f>
        <v>100000</v>
      </c>
      <c r="J68" s="19">
        <f t="shared" ref="J68:S68" si="15">+I68+J64</f>
        <v>95000</v>
      </c>
      <c r="K68" s="19">
        <f t="shared" si="15"/>
        <v>115000</v>
      </c>
      <c r="L68" s="19">
        <f t="shared" si="15"/>
        <v>110000</v>
      </c>
      <c r="M68" s="19">
        <f t="shared" si="15"/>
        <v>120000</v>
      </c>
      <c r="N68" s="19">
        <f t="shared" si="15"/>
        <v>-60000</v>
      </c>
      <c r="O68" s="19">
        <f t="shared" si="15"/>
        <v>60000</v>
      </c>
      <c r="P68" s="19">
        <f t="shared" si="15"/>
        <v>205000</v>
      </c>
      <c r="Q68" s="19">
        <f t="shared" si="15"/>
        <v>205000</v>
      </c>
      <c r="R68" s="19">
        <f t="shared" si="15"/>
        <v>0</v>
      </c>
      <c r="S68" s="34">
        <f t="shared" si="15"/>
        <v>-5000</v>
      </c>
      <c r="W68" s="5"/>
    </row>
    <row r="69" spans="2:23" ht="15" hidden="1" thickBot="1" x14ac:dyDescent="0.35">
      <c r="B69" s="4"/>
      <c r="E69" s="68" t="s">
        <v>30</v>
      </c>
      <c r="F69" s="52">
        <f>+M7</f>
        <v>50000</v>
      </c>
      <c r="H69" s="46">
        <f>+$F$69</f>
        <v>50000</v>
      </c>
      <c r="I69" s="19">
        <f t="shared" ref="I69:S69" si="16">+$F$69</f>
        <v>50000</v>
      </c>
      <c r="J69" s="19">
        <f t="shared" si="16"/>
        <v>50000</v>
      </c>
      <c r="K69" s="19">
        <f t="shared" si="16"/>
        <v>50000</v>
      </c>
      <c r="L69" s="19">
        <f t="shared" si="16"/>
        <v>50000</v>
      </c>
      <c r="M69" s="19">
        <f t="shared" si="16"/>
        <v>50000</v>
      </c>
      <c r="N69" s="19">
        <f t="shared" si="16"/>
        <v>50000</v>
      </c>
      <c r="O69" s="19">
        <f t="shared" si="16"/>
        <v>50000</v>
      </c>
      <c r="P69" s="19">
        <f t="shared" si="16"/>
        <v>50000</v>
      </c>
      <c r="Q69" s="19">
        <f t="shared" si="16"/>
        <v>50000</v>
      </c>
      <c r="R69" s="19">
        <f t="shared" si="16"/>
        <v>50000</v>
      </c>
      <c r="S69" s="34">
        <f t="shared" si="16"/>
        <v>50000</v>
      </c>
      <c r="W69" s="5"/>
    </row>
    <row r="70" spans="2:23" s="20" customFormat="1" ht="15" hidden="1" thickBot="1" x14ac:dyDescent="0.35">
      <c r="B70" s="90"/>
      <c r="E70" s="25" t="s">
        <v>57</v>
      </c>
      <c r="F70" s="26"/>
      <c r="H70" s="69">
        <f>SUM(H68:H69)</f>
        <v>140000</v>
      </c>
      <c r="I70" s="70">
        <f t="shared" ref="I70:S70" si="17">SUM(I68:I69)</f>
        <v>150000</v>
      </c>
      <c r="J70" s="70">
        <f t="shared" si="17"/>
        <v>145000</v>
      </c>
      <c r="K70" s="70">
        <f t="shared" si="17"/>
        <v>165000</v>
      </c>
      <c r="L70" s="70">
        <f t="shared" si="17"/>
        <v>160000</v>
      </c>
      <c r="M70" s="70">
        <f t="shared" si="17"/>
        <v>170000</v>
      </c>
      <c r="N70" s="70">
        <f t="shared" si="17"/>
        <v>-10000</v>
      </c>
      <c r="O70" s="70">
        <f t="shared" si="17"/>
        <v>110000</v>
      </c>
      <c r="P70" s="70">
        <f t="shared" si="17"/>
        <v>255000</v>
      </c>
      <c r="Q70" s="70">
        <f t="shared" si="17"/>
        <v>255000</v>
      </c>
      <c r="R70" s="70">
        <f t="shared" si="17"/>
        <v>50000</v>
      </c>
      <c r="S70" s="71">
        <f t="shared" si="17"/>
        <v>45000</v>
      </c>
      <c r="W70" s="91"/>
    </row>
    <row r="71" spans="2:23" ht="15" thickBot="1" x14ac:dyDescent="0.35">
      <c r="B71" s="6"/>
      <c r="C71" s="7"/>
      <c r="D71" s="7"/>
      <c r="E71" s="7"/>
      <c r="F71" s="7"/>
      <c r="G71" s="7"/>
      <c r="H71" s="7"/>
      <c r="I71" s="7"/>
      <c r="J71" s="7"/>
      <c r="K71" s="7"/>
      <c r="L71" s="7"/>
      <c r="M71" s="7"/>
      <c r="N71" s="7"/>
      <c r="O71" s="7"/>
      <c r="P71" s="7"/>
      <c r="Q71" s="7"/>
      <c r="R71" s="7"/>
      <c r="S71" s="7"/>
      <c r="T71" s="7"/>
      <c r="U71" s="7"/>
      <c r="V71" s="7"/>
      <c r="W71" s="8"/>
    </row>
    <row r="73" spans="2:23" x14ac:dyDescent="0.3">
      <c r="B73" s="11" t="s">
        <v>20</v>
      </c>
    </row>
    <row r="74" spans="2:23" x14ac:dyDescent="0.3">
      <c r="B74" s="11" t="s">
        <v>21</v>
      </c>
    </row>
    <row r="75" spans="2:23" x14ac:dyDescent="0.3">
      <c r="B75" s="11" t="s">
        <v>22</v>
      </c>
    </row>
  </sheetData>
  <mergeCells count="9">
    <mergeCell ref="B2:W2"/>
    <mergeCell ref="D4:V4"/>
    <mergeCell ref="H67:S67"/>
    <mergeCell ref="H60:T60"/>
    <mergeCell ref="H51:T51"/>
    <mergeCell ref="H29:T29"/>
    <mergeCell ref="H22:T22"/>
    <mergeCell ref="H14:T14"/>
    <mergeCell ref="F6:H6"/>
  </mergeCells>
  <dataValidations count="6">
    <dataValidation type="list" allowBlank="1" showInputMessage="1" showErrorMessage="1" errorTitle="Planjahr auswählen" error="Bitte hier das Jahr auswählen, für das die Liquiditätsplanung durchgeführt wird." sqref="F7" xr:uid="{4A404FB7-2BAC-4534-BBE1-18245C29F0D5}">
      <formula1>$AL$4:$AL$12</formula1>
    </dataValidation>
    <dataValidation type="whole" allowBlank="1" showInputMessage="1" showErrorMessage="1" errorTitle="Vortrag eingeben" error="Hier bitte den Vortrag der liquiden Mittel ohne Nachkommastellen eingeben. Bei einem negativen Konto-Saldo können hier auch negative Zahlen eingegeben werden." sqref="M6" xr:uid="{1F20C769-D874-41A7-9D5E-3D4F3F2B0B5C}">
      <formula1>-999999999</formula1>
      <formula2>999999999</formula2>
    </dataValidation>
    <dataValidation type="whole" allowBlank="1" showInputMessage="1" showErrorMessage="1" errorTitle="Zahlungseingänge" error="Zahlungseingänge als positive, ganze Zahl (ohne Nachkommastellen) eingeben." sqref="H15:S18" xr:uid="{5111C0B7-759F-49F4-8F6B-5F5EC79DF2E4}">
      <formula1>0</formula1>
      <formula2>999999999</formula2>
    </dataValidation>
    <dataValidation allowBlank="1" showInputMessage="1" showErrorMessage="1" errorTitle="Auszahlungen" error="Die Auszalungen für Material als positive, ganze Zahl (ohne Nachkommastellen) eingeben." sqref="H23:S26" xr:uid="{A522559F-176D-4658-B514-B5894B2E7F24}"/>
    <dataValidation type="whole" allowBlank="1" showInputMessage="1" showErrorMessage="1" errorTitle="Betriebskosten" error="Die Auszahlungen für Betriebskosten als positive, ganze Zahl (ohne Nachkommastellen) eingeben." sqref="H30:S48" xr:uid="{D2AD79A6-8407-4FF8-B68D-C487A7C517D8}">
      <formula1>0</formula1>
      <formula2>999999999</formula2>
    </dataValidation>
    <dataValidation type="whole" allowBlank="1" showInputMessage="1" showErrorMessage="1" errorTitle="Sonstige Ein-/auszahlungen" error="Die sonstigen Ein- und Auszahlungen als ganze Zahl (ohne Nachkommastellen) eingeben. Zahlungsausgänge als negativen Wert, Zahlungseingänge als positiven Wert erfassen." sqref="H52:S55" xr:uid="{C1FDAD95-A105-46BF-AC50-3B41C305C24D}">
      <formula1>-999999999</formula1>
      <formula2>999999999</formula2>
    </dataValidation>
  </dataValidations>
  <printOptions horizontalCentered="1" verticalCentered="1"/>
  <pageMargins left="0.31496062992125984" right="0.31496062992125984" top="0.59055118110236227" bottom="0.39370078740157483" header="0.31496062992125984" footer="0.31496062992125984"/>
  <pageSetup paperSize="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AE3DD-2D38-46FB-A15E-168D5AE199AC}">
  <sheetPr>
    <tabColor theme="5" tint="-0.249977111117893"/>
    <pageSetUpPr fitToPage="1"/>
  </sheetPr>
  <dimension ref="B1:Y84"/>
  <sheetViews>
    <sheetView showGridLines="0" tabSelected="1" topLeftCell="A2" zoomScale="52" zoomScaleNormal="80" workbookViewId="0">
      <selection activeCell="B2" sqref="B2:W2"/>
    </sheetView>
  </sheetViews>
  <sheetFormatPr baseColWidth="10" defaultRowHeight="14.4" x14ac:dyDescent="0.3"/>
  <cols>
    <col min="1" max="1" width="1.88671875" customWidth="1"/>
    <col min="2" max="2" width="0.88671875" customWidth="1"/>
    <col min="3" max="3" width="1.109375" customWidth="1"/>
    <col min="4" max="4" width="0" hidden="1" customWidth="1"/>
    <col min="5" max="5" width="38.33203125" customWidth="1"/>
    <col min="6" max="6" width="13.6640625" hidden="1" customWidth="1"/>
    <col min="7" max="7" width="13.6640625" customWidth="1"/>
    <col min="8" max="8" width="1.44140625" customWidth="1"/>
    <col min="9" max="20" width="13.6640625" customWidth="1"/>
    <col min="21" max="21" width="14.33203125" bestFit="1" customWidth="1"/>
    <col min="22" max="22" width="1.88671875" customWidth="1"/>
    <col min="23" max="23" width="0.5546875" customWidth="1"/>
    <col min="25" max="25" width="0" hidden="1" customWidth="1"/>
    <col min="28" max="28" width="11.44140625" customWidth="1"/>
    <col min="29" max="30" width="2" customWidth="1"/>
    <col min="31" max="34" width="11.44140625" customWidth="1"/>
  </cols>
  <sheetData>
    <row r="1" spans="2:25" ht="15" thickBot="1" x14ac:dyDescent="0.35"/>
    <row r="2" spans="2:25" s="131" customFormat="1" ht="21.6" thickBot="1" x14ac:dyDescent="0.45">
      <c r="B2" s="150" t="str">
        <f>+Eingaben!AE8</f>
        <v>Liquiditätsplan der Firma Müller GmbH und Co. KG für das Jahr 2023</v>
      </c>
      <c r="C2" s="151"/>
      <c r="D2" s="151"/>
      <c r="E2" s="151"/>
      <c r="F2" s="151"/>
      <c r="G2" s="151"/>
      <c r="H2" s="151"/>
      <c r="I2" s="151"/>
      <c r="J2" s="151"/>
      <c r="K2" s="151"/>
      <c r="L2" s="151"/>
      <c r="M2" s="151"/>
      <c r="N2" s="151"/>
      <c r="O2" s="151"/>
      <c r="P2" s="151"/>
      <c r="Q2" s="151"/>
      <c r="R2" s="151"/>
      <c r="S2" s="151"/>
      <c r="T2" s="151"/>
      <c r="U2" s="151"/>
      <c r="V2" s="151"/>
      <c r="W2" s="152"/>
    </row>
    <row r="3" spans="2:25" ht="4.5" customHeight="1" x14ac:dyDescent="0.3">
      <c r="B3" s="4"/>
      <c r="W3" s="5"/>
    </row>
    <row r="4" spans="2:25" ht="15" thickBot="1" x14ac:dyDescent="0.35">
      <c r="B4" s="4"/>
      <c r="W4" s="5"/>
    </row>
    <row r="5" spans="2:25" ht="13.95" hidden="1" customHeight="1" x14ac:dyDescent="0.3">
      <c r="B5" s="4"/>
      <c r="W5" s="5"/>
    </row>
    <row r="6" spans="2:25" ht="13.95" hidden="1" customHeight="1" thickBot="1" x14ac:dyDescent="0.35">
      <c r="B6" s="4"/>
      <c r="W6" s="5"/>
    </row>
    <row r="7" spans="2:25" s="27" customFormat="1" ht="15.75" customHeight="1" thickBot="1" x14ac:dyDescent="0.35">
      <c r="B7" s="120"/>
      <c r="I7" s="115">
        <f>+Eingaben!H12</f>
        <v>44927</v>
      </c>
      <c r="J7" s="116">
        <f>+Eingaben!I12</f>
        <v>44958</v>
      </c>
      <c r="K7" s="116">
        <f>+Eingaben!J12</f>
        <v>44986</v>
      </c>
      <c r="L7" s="116">
        <f>+Eingaben!K12</f>
        <v>45017</v>
      </c>
      <c r="M7" s="116">
        <f>+Eingaben!L12</f>
        <v>45047</v>
      </c>
      <c r="N7" s="116">
        <f>+Eingaben!M12</f>
        <v>45078</v>
      </c>
      <c r="O7" s="116">
        <f>+Eingaben!N12</f>
        <v>45108</v>
      </c>
      <c r="P7" s="116">
        <f>+Eingaben!O12</f>
        <v>45139</v>
      </c>
      <c r="Q7" s="116">
        <f>+Eingaben!P12</f>
        <v>45170</v>
      </c>
      <c r="R7" s="116">
        <f>+Eingaben!Q12</f>
        <v>45200</v>
      </c>
      <c r="S7" s="116">
        <f>+Eingaben!R12</f>
        <v>45231</v>
      </c>
      <c r="T7" s="116">
        <f>+Eingaben!S12</f>
        <v>45261</v>
      </c>
      <c r="U7" s="117" t="str">
        <f>+Eingaben!T12</f>
        <v>Summe</v>
      </c>
      <c r="V7" s="118"/>
      <c r="W7" s="123"/>
      <c r="X7" s="118"/>
      <c r="Y7" s="119"/>
    </row>
    <row r="8" spans="2:25" ht="15.75" customHeight="1" thickBot="1" x14ac:dyDescent="0.35">
      <c r="B8" s="4"/>
      <c r="W8" s="5"/>
    </row>
    <row r="9" spans="2:25" ht="15.75" customHeight="1" thickBot="1" x14ac:dyDescent="0.35">
      <c r="B9" s="4"/>
      <c r="E9" s="127" t="s">
        <v>66</v>
      </c>
      <c r="F9" s="109"/>
      <c r="G9" s="110"/>
      <c r="I9" s="141" t="s">
        <v>66</v>
      </c>
      <c r="J9" s="142"/>
      <c r="K9" s="142"/>
      <c r="L9" s="142"/>
      <c r="M9" s="142"/>
      <c r="N9" s="142"/>
      <c r="O9" s="142"/>
      <c r="P9" s="142"/>
      <c r="Q9" s="142"/>
      <c r="R9" s="142"/>
      <c r="S9" s="142"/>
      <c r="T9" s="142"/>
      <c r="U9" s="143"/>
      <c r="W9" s="5"/>
    </row>
    <row r="10" spans="2:25" ht="15.75" customHeight="1" x14ac:dyDescent="0.3">
      <c r="B10" s="4"/>
      <c r="E10" s="57" t="s">
        <v>31</v>
      </c>
      <c r="F10" s="28"/>
      <c r="G10" s="24"/>
      <c r="I10" s="94">
        <f>+IF(ISNUMBER(Eingaben!H19),Eingaben!H19,"")</f>
        <v>3340000</v>
      </c>
      <c r="J10" s="95">
        <f>+IF(ISNUMBER(Eingaben!I19),Eingaben!I19,"")</f>
        <v>3400000</v>
      </c>
      <c r="K10" s="95">
        <f>+IF(ISNUMBER(Eingaben!J19),Eingaben!J19,"")</f>
        <v>3340000</v>
      </c>
      <c r="L10" s="95">
        <f>+IF(ISNUMBER(Eingaben!K19),Eingaben!K19,"")</f>
        <v>3540000</v>
      </c>
      <c r="M10" s="95">
        <f>+IF(ISNUMBER(Eingaben!L19),Eingaben!L19,"")</f>
        <v>3340000</v>
      </c>
      <c r="N10" s="95">
        <f>+IF(ISNUMBER(Eingaben!M19),Eingaben!M19,"")</f>
        <v>3400000</v>
      </c>
      <c r="O10" s="95">
        <f>+IF(ISNUMBER(Eingaben!N19),Eingaben!N19,"")</f>
        <v>3190000</v>
      </c>
      <c r="P10" s="95">
        <f>+IF(ISNUMBER(Eingaben!O19),Eingaben!O19,"")</f>
        <v>3240000</v>
      </c>
      <c r="Q10" s="95">
        <f>+IF(ISNUMBER(Eingaben!P19),Eingaben!P19,"")</f>
        <v>3490000</v>
      </c>
      <c r="R10" s="95">
        <f>+IF(ISNUMBER(Eingaben!Q19),Eingaben!Q19,"")</f>
        <v>3460000</v>
      </c>
      <c r="S10" s="95">
        <f>+IF(ISNUMBER(Eingaben!R19),Eingaben!R19,"")</f>
        <v>3140000</v>
      </c>
      <c r="T10" s="95">
        <f>+IF(ISNUMBER(Eingaben!S19),Eingaben!S19,"")</f>
        <v>3340000</v>
      </c>
      <c r="U10" s="104">
        <f>+IF(SUM(I10:T10)&lt;&gt;0,SUM(I10:T10),"")</f>
        <v>40220000</v>
      </c>
      <c r="W10" s="5"/>
    </row>
    <row r="11" spans="2:25" ht="15.75" customHeight="1" x14ac:dyDescent="0.3">
      <c r="B11" s="4"/>
      <c r="E11" s="23" t="s">
        <v>63</v>
      </c>
      <c r="F11" s="28"/>
      <c r="G11" s="24"/>
      <c r="I11" s="96">
        <f>-IF(ISNUMBER(Eingaben!H27),Eingaben!H27,"")</f>
        <v>-2680000</v>
      </c>
      <c r="J11" s="29">
        <f>-IF(ISNUMBER(Eingaben!I27),Eingaben!I27,"")</f>
        <v>-2725000</v>
      </c>
      <c r="K11" s="29">
        <f>-IF(ISNUMBER(Eingaben!J27),Eingaben!J27,"")</f>
        <v>-2680000</v>
      </c>
      <c r="L11" s="29">
        <f>-IF(ISNUMBER(Eingaben!K27),Eingaben!K27,"")</f>
        <v>-2680000</v>
      </c>
      <c r="M11" s="29">
        <f>-IF(ISNUMBER(Eingaben!L27),Eingaben!L27,"")</f>
        <v>-2680000</v>
      </c>
      <c r="N11" s="29">
        <f>-IF(ISNUMBER(Eingaben!M27),Eingaben!M27,"")</f>
        <v>-2725000</v>
      </c>
      <c r="O11" s="29">
        <f>-IF(ISNUMBER(Eingaben!N27),Eingaben!N27,"")</f>
        <v>-2680000</v>
      </c>
      <c r="P11" s="29">
        <f>-IF(ISNUMBER(Eingaben!O27),Eingaben!O27,"")</f>
        <v>-2380000</v>
      </c>
      <c r="Q11" s="29">
        <f>-IF(ISNUMBER(Eingaben!P27),Eingaben!P27,"")</f>
        <v>-2680000</v>
      </c>
      <c r="R11" s="29">
        <f>-IF(ISNUMBER(Eingaben!Q27),Eingaben!Q27,"")</f>
        <v>-2770000</v>
      </c>
      <c r="S11" s="29">
        <f>-IF(ISNUMBER(Eingaben!R27),Eingaben!R27,"")</f>
        <v>-2680000</v>
      </c>
      <c r="T11" s="29">
        <f>-IF(ISNUMBER(Eingaben!S27),Eingaben!S27,"")</f>
        <v>-2680000</v>
      </c>
      <c r="U11" s="105">
        <f>+IF(SUM(I11:T11)&lt;&gt;0,SUM(I11:T11),"")</f>
        <v>-32040000</v>
      </c>
      <c r="W11" s="5"/>
    </row>
    <row r="12" spans="2:25" ht="15.75" customHeight="1" x14ac:dyDescent="0.3">
      <c r="B12" s="4"/>
      <c r="E12" s="23" t="s">
        <v>64</v>
      </c>
      <c r="F12" s="28"/>
      <c r="G12" s="24"/>
      <c r="I12" s="96">
        <f>-IF(ISNUMBER(Eingaben!H49),Eingaben!H49,"")</f>
        <v>-665000</v>
      </c>
      <c r="J12" s="29">
        <f>-IF(ISNUMBER(Eingaben!I49),Eingaben!I49,"")</f>
        <v>-665000</v>
      </c>
      <c r="K12" s="29">
        <f>-IF(ISNUMBER(Eingaben!J49),Eingaben!J49,"")</f>
        <v>-665000</v>
      </c>
      <c r="L12" s="29">
        <f>-IF(ISNUMBER(Eingaben!K49),Eingaben!K49,"")</f>
        <v>-665000</v>
      </c>
      <c r="M12" s="29">
        <f>-IF(ISNUMBER(Eingaben!L49),Eingaben!L49,"")</f>
        <v>-665000</v>
      </c>
      <c r="N12" s="29">
        <f>-IF(ISNUMBER(Eingaben!M49),Eingaben!M49,"")</f>
        <v>-665000</v>
      </c>
      <c r="O12" s="29">
        <f>-IF(ISNUMBER(Eingaben!N49),Eingaben!N49,"")</f>
        <v>-665000</v>
      </c>
      <c r="P12" s="29">
        <f>-IF(ISNUMBER(Eingaben!O49),Eingaben!O49,"")</f>
        <v>-665000</v>
      </c>
      <c r="Q12" s="29">
        <f>-IF(ISNUMBER(Eingaben!P49),Eingaben!P49,"")</f>
        <v>-665000</v>
      </c>
      <c r="R12" s="29">
        <f>-IF(ISNUMBER(Eingaben!Q49),Eingaben!Q49,"")</f>
        <v>-665000</v>
      </c>
      <c r="S12" s="29">
        <f>-IF(ISNUMBER(Eingaben!R49),Eingaben!R49,"")</f>
        <v>-665000</v>
      </c>
      <c r="T12" s="29">
        <f>-IF(ISNUMBER(Eingaben!S49),Eingaben!S49,"")</f>
        <v>-665000</v>
      </c>
      <c r="U12" s="105">
        <f>+IF(SUM(I12:T12)&lt;&gt;0,SUM(I12:T12),"")</f>
        <v>-7980000</v>
      </c>
      <c r="W12" s="5"/>
    </row>
    <row r="13" spans="2:25" ht="15.75" customHeight="1" thickBot="1" x14ac:dyDescent="0.35">
      <c r="B13" s="4"/>
      <c r="E13" s="58" t="s">
        <v>74</v>
      </c>
      <c r="F13" s="111"/>
      <c r="G13" s="55"/>
      <c r="I13" s="97">
        <f>+IF(ISNUMBER(Eingaben!H56),Eingaben!H56,"")</f>
        <v>-25000</v>
      </c>
      <c r="J13" s="98">
        <f>+IF(ISNUMBER(Eingaben!I56),Eingaben!I56,"")</f>
        <v>0</v>
      </c>
      <c r="K13" s="98">
        <f>+IF(ISNUMBER(Eingaben!J56),Eingaben!J56,"")</f>
        <v>0</v>
      </c>
      <c r="L13" s="98">
        <f>+IF(ISNUMBER(Eingaben!K56),Eingaben!K56,"")</f>
        <v>-175000</v>
      </c>
      <c r="M13" s="98">
        <f>+IF(ISNUMBER(Eingaben!L56),Eingaben!L56,"")</f>
        <v>0</v>
      </c>
      <c r="N13" s="98">
        <f>+IF(ISNUMBER(Eingaben!M56),Eingaben!M56,"")</f>
        <v>0</v>
      </c>
      <c r="O13" s="98">
        <f>+IF(ISNUMBER(Eingaben!N56),Eingaben!N56,"")</f>
        <v>-25000</v>
      </c>
      <c r="P13" s="98">
        <f>+IF(ISNUMBER(Eingaben!O56),Eingaben!O56,"")</f>
        <v>-75000</v>
      </c>
      <c r="Q13" s="98">
        <f>+IF(ISNUMBER(Eingaben!P56),Eingaben!P56,"")</f>
        <v>0</v>
      </c>
      <c r="R13" s="98">
        <f>+IF(ISNUMBER(Eingaben!Q56),Eingaben!Q56,"")</f>
        <v>-25000</v>
      </c>
      <c r="S13" s="98">
        <f>+IF(ISNUMBER(Eingaben!R56),Eingaben!R56,"")</f>
        <v>0</v>
      </c>
      <c r="T13" s="98">
        <f>+IF(ISNUMBER(Eingaben!S56),Eingaben!S56,"")</f>
        <v>0</v>
      </c>
      <c r="U13" s="106">
        <f>+IF(SUM(I13:T13)&lt;&gt;0,SUM(I13:T13),"")</f>
        <v>-325000</v>
      </c>
      <c r="W13" s="5"/>
    </row>
    <row r="14" spans="2:25" s="20" customFormat="1" ht="15.75" customHeight="1" thickBot="1" x14ac:dyDescent="0.35">
      <c r="B14" s="90"/>
      <c r="E14" s="77" t="s">
        <v>65</v>
      </c>
      <c r="F14" s="108"/>
      <c r="G14" s="26"/>
      <c r="I14" s="99">
        <f>+SUM(I10:I13)</f>
        <v>-30000</v>
      </c>
      <c r="J14" s="100">
        <f t="shared" ref="J14:U14" si="0">+SUM(J10:J13)</f>
        <v>10000</v>
      </c>
      <c r="K14" s="100">
        <f t="shared" si="0"/>
        <v>-5000</v>
      </c>
      <c r="L14" s="100">
        <f t="shared" si="0"/>
        <v>20000</v>
      </c>
      <c r="M14" s="100">
        <f t="shared" si="0"/>
        <v>-5000</v>
      </c>
      <c r="N14" s="100">
        <f t="shared" si="0"/>
        <v>10000</v>
      </c>
      <c r="O14" s="100">
        <f t="shared" si="0"/>
        <v>-180000</v>
      </c>
      <c r="P14" s="100">
        <f t="shared" si="0"/>
        <v>120000</v>
      </c>
      <c r="Q14" s="100">
        <f t="shared" si="0"/>
        <v>145000</v>
      </c>
      <c r="R14" s="100">
        <f t="shared" si="0"/>
        <v>0</v>
      </c>
      <c r="S14" s="100">
        <f t="shared" si="0"/>
        <v>-205000</v>
      </c>
      <c r="T14" s="100">
        <f t="shared" si="0"/>
        <v>-5000</v>
      </c>
      <c r="U14" s="107">
        <f t="shared" si="0"/>
        <v>-125000</v>
      </c>
      <c r="W14" s="91"/>
    </row>
    <row r="15" spans="2:25" s="20" customFormat="1" ht="15.75" customHeight="1" thickBot="1" x14ac:dyDescent="0.35">
      <c r="B15" s="90"/>
      <c r="E15" s="77" t="s">
        <v>68</v>
      </c>
      <c r="F15" s="108"/>
      <c r="G15" s="26"/>
      <c r="I15" s="101">
        <f>+I14</f>
        <v>-30000</v>
      </c>
      <c r="J15" s="102">
        <f>+I15+J14</f>
        <v>-20000</v>
      </c>
      <c r="K15" s="102">
        <f t="shared" ref="K15:T15" si="1">+J15+K14</f>
        <v>-25000</v>
      </c>
      <c r="L15" s="102">
        <f t="shared" si="1"/>
        <v>-5000</v>
      </c>
      <c r="M15" s="102">
        <f t="shared" si="1"/>
        <v>-10000</v>
      </c>
      <c r="N15" s="102">
        <f t="shared" si="1"/>
        <v>0</v>
      </c>
      <c r="O15" s="102">
        <f t="shared" si="1"/>
        <v>-180000</v>
      </c>
      <c r="P15" s="102">
        <f t="shared" si="1"/>
        <v>-60000</v>
      </c>
      <c r="Q15" s="102">
        <f t="shared" si="1"/>
        <v>85000</v>
      </c>
      <c r="R15" s="102">
        <f t="shared" si="1"/>
        <v>85000</v>
      </c>
      <c r="S15" s="102">
        <f t="shared" si="1"/>
        <v>-120000</v>
      </c>
      <c r="T15" s="103">
        <f t="shared" si="1"/>
        <v>-125000</v>
      </c>
      <c r="U15" s="124"/>
      <c r="W15" s="91"/>
    </row>
    <row r="16" spans="2:25" ht="15.75" customHeight="1" thickBot="1" x14ac:dyDescent="0.35">
      <c r="B16" s="4"/>
      <c r="W16" s="5"/>
    </row>
    <row r="17" spans="2:23" s="27" customFormat="1" ht="15.75" customHeight="1" thickBot="1" x14ac:dyDescent="0.35">
      <c r="B17" s="120"/>
      <c r="E17" s="128" t="s">
        <v>62</v>
      </c>
      <c r="F17" s="129"/>
      <c r="G17" s="130"/>
      <c r="I17" s="141" t="s">
        <v>62</v>
      </c>
      <c r="J17" s="142"/>
      <c r="K17" s="142"/>
      <c r="L17" s="142"/>
      <c r="M17" s="142"/>
      <c r="N17" s="142"/>
      <c r="O17" s="142"/>
      <c r="P17" s="142"/>
      <c r="Q17" s="142"/>
      <c r="R17" s="142"/>
      <c r="S17" s="142"/>
      <c r="T17" s="143"/>
      <c r="W17" s="122"/>
    </row>
    <row r="18" spans="2:23" ht="15.75" customHeight="1" x14ac:dyDescent="0.3">
      <c r="B18" s="4"/>
      <c r="E18" s="67" t="s">
        <v>67</v>
      </c>
      <c r="G18" s="92">
        <f>+IF(ISNUMBER(Eingaben!F68),Eingaben!F68,"")</f>
        <v>120000</v>
      </c>
      <c r="H18" s="125"/>
      <c r="I18" s="94">
        <f>+G18+I14</f>
        <v>90000</v>
      </c>
      <c r="J18" s="95">
        <f t="shared" ref="J18:T18" si="2">+I18+J14</f>
        <v>100000</v>
      </c>
      <c r="K18" s="95">
        <f t="shared" si="2"/>
        <v>95000</v>
      </c>
      <c r="L18" s="95">
        <f t="shared" si="2"/>
        <v>115000</v>
      </c>
      <c r="M18" s="95">
        <f t="shared" si="2"/>
        <v>110000</v>
      </c>
      <c r="N18" s="95">
        <f t="shared" si="2"/>
        <v>120000</v>
      </c>
      <c r="O18" s="95">
        <f t="shared" si="2"/>
        <v>-60000</v>
      </c>
      <c r="P18" s="95">
        <f t="shared" si="2"/>
        <v>60000</v>
      </c>
      <c r="Q18" s="95">
        <f t="shared" si="2"/>
        <v>205000</v>
      </c>
      <c r="R18" s="95">
        <f t="shared" si="2"/>
        <v>205000</v>
      </c>
      <c r="S18" s="95">
        <f t="shared" si="2"/>
        <v>0</v>
      </c>
      <c r="T18" s="104">
        <f t="shared" si="2"/>
        <v>-5000</v>
      </c>
      <c r="W18" s="5"/>
    </row>
    <row r="19" spans="2:23" ht="15.75" customHeight="1" thickBot="1" x14ac:dyDescent="0.35">
      <c r="B19" s="4"/>
      <c r="E19" s="68" t="s">
        <v>30</v>
      </c>
      <c r="G19" s="93">
        <f>+IF(ISNUMBER(Eingaben!F69),Eingaben!F69,"")</f>
        <v>50000</v>
      </c>
      <c r="H19" s="125"/>
      <c r="I19" s="96">
        <f>+$G$19</f>
        <v>50000</v>
      </c>
      <c r="J19" s="29">
        <f t="shared" ref="J19:T19" si="3">+$G$19</f>
        <v>50000</v>
      </c>
      <c r="K19" s="29">
        <f t="shared" si="3"/>
        <v>50000</v>
      </c>
      <c r="L19" s="29">
        <f t="shared" si="3"/>
        <v>50000</v>
      </c>
      <c r="M19" s="29">
        <f t="shared" si="3"/>
        <v>50000</v>
      </c>
      <c r="N19" s="29">
        <f t="shared" si="3"/>
        <v>50000</v>
      </c>
      <c r="O19" s="29">
        <f t="shared" si="3"/>
        <v>50000</v>
      </c>
      <c r="P19" s="29">
        <f t="shared" si="3"/>
        <v>50000</v>
      </c>
      <c r="Q19" s="29">
        <f t="shared" si="3"/>
        <v>50000</v>
      </c>
      <c r="R19" s="29">
        <f t="shared" si="3"/>
        <v>50000</v>
      </c>
      <c r="S19" s="29">
        <f t="shared" si="3"/>
        <v>50000</v>
      </c>
      <c r="T19" s="105">
        <f t="shared" si="3"/>
        <v>50000</v>
      </c>
      <c r="W19" s="5"/>
    </row>
    <row r="20" spans="2:23" s="20" customFormat="1" ht="15.75" customHeight="1" thickBot="1" x14ac:dyDescent="0.35">
      <c r="B20" s="90"/>
      <c r="E20" s="25" t="s">
        <v>57</v>
      </c>
      <c r="F20" s="108"/>
      <c r="G20" s="26"/>
      <c r="I20" s="112">
        <f>+I19+I18</f>
        <v>140000</v>
      </c>
      <c r="J20" s="113">
        <f t="shared" ref="J20:T20" si="4">+J19+J18</f>
        <v>150000</v>
      </c>
      <c r="K20" s="113">
        <f t="shared" si="4"/>
        <v>145000</v>
      </c>
      <c r="L20" s="113">
        <f t="shared" si="4"/>
        <v>165000</v>
      </c>
      <c r="M20" s="113">
        <f t="shared" si="4"/>
        <v>160000</v>
      </c>
      <c r="N20" s="113">
        <f t="shared" si="4"/>
        <v>170000</v>
      </c>
      <c r="O20" s="113">
        <f t="shared" si="4"/>
        <v>-10000</v>
      </c>
      <c r="P20" s="113">
        <f t="shared" si="4"/>
        <v>110000</v>
      </c>
      <c r="Q20" s="113">
        <f t="shared" si="4"/>
        <v>255000</v>
      </c>
      <c r="R20" s="113">
        <f t="shared" si="4"/>
        <v>255000</v>
      </c>
      <c r="S20" s="113">
        <f t="shared" si="4"/>
        <v>50000</v>
      </c>
      <c r="T20" s="114">
        <f t="shared" si="4"/>
        <v>45000</v>
      </c>
      <c r="W20" s="91"/>
    </row>
    <row r="21" spans="2:23" ht="15.75" customHeight="1" x14ac:dyDescent="0.3">
      <c r="B21" s="4"/>
      <c r="W21" s="5"/>
    </row>
    <row r="22" spans="2:23" ht="15.75" customHeight="1" x14ac:dyDescent="0.3">
      <c r="B22" s="4"/>
      <c r="W22" s="5"/>
    </row>
    <row r="23" spans="2:23" ht="15.75" customHeight="1" x14ac:dyDescent="0.3">
      <c r="B23" s="4"/>
      <c r="W23" s="5"/>
    </row>
    <row r="24" spans="2:23" ht="15.75" customHeight="1" x14ac:dyDescent="0.3">
      <c r="B24" s="4"/>
      <c r="W24" s="5"/>
    </row>
    <row r="25" spans="2:23" ht="15.75" customHeight="1" x14ac:dyDescent="0.3">
      <c r="B25" s="4"/>
      <c r="W25" s="5"/>
    </row>
    <row r="26" spans="2:23" ht="15.75" customHeight="1" x14ac:dyDescent="0.3">
      <c r="B26" s="4"/>
      <c r="W26" s="5"/>
    </row>
    <row r="27" spans="2:23" ht="15.75" customHeight="1" x14ac:dyDescent="0.3">
      <c r="B27" s="4"/>
      <c r="W27" s="5"/>
    </row>
    <row r="28" spans="2:23" ht="15.75" customHeight="1" x14ac:dyDescent="0.3">
      <c r="B28" s="4"/>
      <c r="W28" s="5"/>
    </row>
    <row r="29" spans="2:23" ht="15.75" customHeight="1" x14ac:dyDescent="0.3">
      <c r="B29" s="4"/>
      <c r="W29" s="5"/>
    </row>
    <row r="30" spans="2:23" ht="15.75" customHeight="1" x14ac:dyDescent="0.3">
      <c r="B30" s="4"/>
      <c r="W30" s="5"/>
    </row>
    <row r="31" spans="2:23" ht="15.75" hidden="1" customHeight="1" x14ac:dyDescent="0.3">
      <c r="B31" s="4"/>
      <c r="W31" s="5"/>
    </row>
    <row r="32" spans="2:23" ht="15.75" hidden="1" customHeight="1" x14ac:dyDescent="0.3">
      <c r="B32" s="4"/>
      <c r="W32" s="5"/>
    </row>
    <row r="33" spans="2:23" ht="15.75" hidden="1" customHeight="1" x14ac:dyDescent="0.3">
      <c r="B33" s="4"/>
      <c r="W33" s="5"/>
    </row>
    <row r="34" spans="2:23" ht="15.75" hidden="1" customHeight="1" x14ac:dyDescent="0.3">
      <c r="B34" s="4"/>
      <c r="W34" s="5"/>
    </row>
    <row r="35" spans="2:23" ht="15.75" hidden="1" customHeight="1" x14ac:dyDescent="0.3">
      <c r="B35" s="4"/>
      <c r="W35" s="5"/>
    </row>
    <row r="36" spans="2:23" ht="15.75" customHeight="1" x14ac:dyDescent="0.3">
      <c r="B36" s="4"/>
      <c r="W36" s="5"/>
    </row>
    <row r="37" spans="2:23" ht="15.75" customHeight="1" x14ac:dyDescent="0.3">
      <c r="B37" s="4"/>
      <c r="W37" s="5"/>
    </row>
    <row r="38" spans="2:23" ht="15.75" customHeight="1" x14ac:dyDescent="0.3">
      <c r="B38" s="4"/>
      <c r="W38" s="5"/>
    </row>
    <row r="39" spans="2:23" ht="15.75" customHeight="1" x14ac:dyDescent="0.3">
      <c r="B39" s="4"/>
      <c r="W39" s="5"/>
    </row>
    <row r="40" spans="2:23" ht="15.75" customHeight="1" x14ac:dyDescent="0.3">
      <c r="B40" s="4"/>
      <c r="W40" s="5"/>
    </row>
    <row r="41" spans="2:23" ht="15.75" customHeight="1" x14ac:dyDescent="0.3">
      <c r="B41" s="4"/>
      <c r="W41" s="5"/>
    </row>
    <row r="42" spans="2:23" ht="15.75" customHeight="1" x14ac:dyDescent="0.3">
      <c r="B42" s="4"/>
      <c r="W42" s="5"/>
    </row>
    <row r="43" spans="2:23" ht="15.75" customHeight="1" x14ac:dyDescent="0.3">
      <c r="B43" s="4"/>
      <c r="W43" s="5"/>
    </row>
    <row r="44" spans="2:23" ht="15.75" customHeight="1" x14ac:dyDescent="0.3">
      <c r="B44" s="4"/>
      <c r="W44" s="5"/>
    </row>
    <row r="45" spans="2:23" ht="15.75" customHeight="1" x14ac:dyDescent="0.3">
      <c r="B45" s="4"/>
      <c r="W45" s="5"/>
    </row>
    <row r="46" spans="2:23" ht="15.75" customHeight="1" x14ac:dyDescent="0.3">
      <c r="B46" s="4"/>
      <c r="W46" s="5"/>
    </row>
    <row r="47" spans="2:23" ht="15.75" customHeight="1" x14ac:dyDescent="0.3">
      <c r="B47" s="4"/>
      <c r="W47" s="5"/>
    </row>
    <row r="48" spans="2:23" ht="15.75" customHeight="1" x14ac:dyDescent="0.3">
      <c r="B48" s="4"/>
      <c r="W48" s="5"/>
    </row>
    <row r="49" spans="2:23" ht="15.75" customHeight="1" x14ac:dyDescent="0.3">
      <c r="B49" s="4"/>
      <c r="W49" s="5"/>
    </row>
    <row r="50" spans="2:23" ht="15.75" customHeight="1" x14ac:dyDescent="0.3">
      <c r="B50" s="4"/>
      <c r="W50" s="5"/>
    </row>
    <row r="51" spans="2:23" ht="15.75" customHeight="1" x14ac:dyDescent="0.3">
      <c r="B51" s="4"/>
      <c r="W51" s="5"/>
    </row>
    <row r="52" spans="2:23" ht="15.75" customHeight="1" x14ac:dyDescent="0.3">
      <c r="B52" s="4"/>
      <c r="W52" s="5"/>
    </row>
    <row r="53" spans="2:23" ht="15.75" customHeight="1" x14ac:dyDescent="0.3">
      <c r="B53" s="4"/>
      <c r="W53" s="5"/>
    </row>
    <row r="54" spans="2:23" ht="15.75" hidden="1" customHeight="1" x14ac:dyDescent="0.3">
      <c r="B54" s="4"/>
      <c r="W54" s="5"/>
    </row>
    <row r="55" spans="2:23" ht="15.75" hidden="1" customHeight="1" x14ac:dyDescent="0.3">
      <c r="B55" s="4"/>
      <c r="W55" s="5"/>
    </row>
    <row r="56" spans="2:23" ht="15.75" hidden="1" customHeight="1" x14ac:dyDescent="0.3">
      <c r="B56" s="4"/>
      <c r="W56" s="5"/>
    </row>
    <row r="57" spans="2:23" ht="15.75" hidden="1" customHeight="1" x14ac:dyDescent="0.3">
      <c r="B57" s="4"/>
      <c r="W57" s="5"/>
    </row>
    <row r="58" spans="2:23" ht="15.75" hidden="1" customHeight="1" x14ac:dyDescent="0.3">
      <c r="B58" s="4"/>
      <c r="W58" s="5"/>
    </row>
    <row r="59" spans="2:23" ht="15.75" customHeight="1" x14ac:dyDescent="0.3">
      <c r="B59" s="4"/>
      <c r="W59" s="5"/>
    </row>
    <row r="60" spans="2:23" ht="15.75" customHeight="1" x14ac:dyDescent="0.3">
      <c r="B60" s="4"/>
      <c r="W60" s="5"/>
    </row>
    <row r="61" spans="2:23" ht="15.75" customHeight="1" x14ac:dyDescent="0.3">
      <c r="B61" s="4"/>
      <c r="W61" s="5"/>
    </row>
    <row r="62" spans="2:23" ht="15.75" customHeight="1" x14ac:dyDescent="0.3">
      <c r="B62" s="4"/>
      <c r="W62" s="5"/>
    </row>
    <row r="63" spans="2:23" ht="15.75" customHeight="1" x14ac:dyDescent="0.3">
      <c r="B63" s="4"/>
      <c r="W63" s="5"/>
    </row>
    <row r="64" spans="2:23" ht="15.75" customHeight="1" x14ac:dyDescent="0.3">
      <c r="B64" s="4"/>
      <c r="W64" s="5"/>
    </row>
    <row r="65" spans="2:23" ht="15.75" customHeight="1" x14ac:dyDescent="0.3">
      <c r="B65" s="4"/>
      <c r="W65" s="5"/>
    </row>
    <row r="66" spans="2:23" ht="15.75" customHeight="1" x14ac:dyDescent="0.3">
      <c r="B66" s="4"/>
      <c r="W66" s="5"/>
    </row>
    <row r="67" spans="2:23" ht="15.75" customHeight="1" x14ac:dyDescent="0.3">
      <c r="B67" s="4"/>
      <c r="W67" s="5"/>
    </row>
    <row r="68" spans="2:23" ht="15.75" customHeight="1" x14ac:dyDescent="0.3">
      <c r="B68" s="4"/>
      <c r="W68" s="5"/>
    </row>
    <row r="69" spans="2:23" ht="15.75" customHeight="1" x14ac:dyDescent="0.3">
      <c r="B69" s="4"/>
      <c r="W69" s="5"/>
    </row>
    <row r="70" spans="2:23" ht="15.75" customHeight="1" x14ac:dyDescent="0.3">
      <c r="B70" s="4"/>
      <c r="W70" s="5"/>
    </row>
    <row r="71" spans="2:23" ht="15.75" customHeight="1" x14ac:dyDescent="0.3">
      <c r="B71" s="4"/>
      <c r="W71" s="5"/>
    </row>
    <row r="72" spans="2:23" ht="15.75" customHeight="1" x14ac:dyDescent="0.3">
      <c r="B72" s="4"/>
      <c r="W72" s="5"/>
    </row>
    <row r="73" spans="2:23" ht="15.75" customHeight="1" x14ac:dyDescent="0.3">
      <c r="B73" s="4"/>
      <c r="W73" s="5"/>
    </row>
    <row r="74" spans="2:23" ht="15.75" customHeight="1" x14ac:dyDescent="0.3">
      <c r="B74" s="4"/>
      <c r="W74" s="5"/>
    </row>
    <row r="75" spans="2:23" ht="15.75" customHeight="1" thickBot="1" x14ac:dyDescent="0.35">
      <c r="B75" s="6"/>
      <c r="C75" s="7"/>
      <c r="D75" s="7"/>
      <c r="E75" s="7"/>
      <c r="F75" s="7"/>
      <c r="G75" s="7"/>
      <c r="H75" s="7"/>
      <c r="I75" s="7"/>
      <c r="J75" s="7"/>
      <c r="K75" s="7"/>
      <c r="L75" s="7"/>
      <c r="M75" s="7"/>
      <c r="N75" s="7"/>
      <c r="O75" s="7"/>
      <c r="P75" s="7"/>
      <c r="Q75" s="7"/>
      <c r="R75" s="7"/>
      <c r="S75" s="7"/>
      <c r="T75" s="7"/>
      <c r="U75" s="7"/>
      <c r="V75" s="7"/>
      <c r="W75" s="8"/>
    </row>
    <row r="76" spans="2:23" ht="15.75" customHeight="1" x14ac:dyDescent="0.3"/>
    <row r="77" spans="2:23" ht="15.75" customHeight="1" x14ac:dyDescent="0.3">
      <c r="B77" s="11" t="s">
        <v>20</v>
      </c>
    </row>
    <row r="78" spans="2:23" ht="15.75" customHeight="1" x14ac:dyDescent="0.3">
      <c r="B78" s="11" t="s">
        <v>21</v>
      </c>
    </row>
    <row r="79" spans="2:23" ht="15.75" customHeight="1" x14ac:dyDescent="0.3">
      <c r="B79" s="11" t="s">
        <v>22</v>
      </c>
    </row>
    <row r="80" spans="2:23" ht="15.75" customHeight="1" x14ac:dyDescent="0.3"/>
    <row r="81" ht="15.75" customHeight="1" x14ac:dyDescent="0.3"/>
    <row r="82" ht="15.75" customHeight="1" x14ac:dyDescent="0.3"/>
    <row r="83" ht="15.75" customHeight="1" x14ac:dyDescent="0.3"/>
    <row r="84" ht="15.75" customHeight="1" x14ac:dyDescent="0.3"/>
  </sheetData>
  <mergeCells count="3">
    <mergeCell ref="I17:T17"/>
    <mergeCell ref="I9:U9"/>
    <mergeCell ref="B2:W2"/>
  </mergeCells>
  <conditionalFormatting sqref="D4:F4">
    <cfRule type="expression" dxfId="2" priority="5">
      <formula>#REF!&lt;&gt;0</formula>
    </cfRule>
  </conditionalFormatting>
  <conditionalFormatting sqref="I18:T18">
    <cfRule type="cellIs" dxfId="1" priority="1" operator="lessThan">
      <formula>0</formula>
    </cfRule>
  </conditionalFormatting>
  <conditionalFormatting sqref="I20:T20">
    <cfRule type="cellIs" dxfId="0" priority="2" operator="lessThan">
      <formula>0</formula>
    </cfRule>
  </conditionalFormatting>
  <printOptions horizontalCentered="1"/>
  <pageMargins left="0.31496062992125984" right="0.31496062992125984" top="0.59055118110236227" bottom="0.39370078740157483" header="0.31496062992125984" footer="0.31496062992125984"/>
  <pageSetup paperSize="9" scale="5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9C324-0796-4525-97BE-A8750E3DBCCD}">
  <dimension ref="B2:D10"/>
  <sheetViews>
    <sheetView workbookViewId="0">
      <selection activeCell="C7" sqref="C7"/>
    </sheetView>
  </sheetViews>
  <sheetFormatPr baseColWidth="10" defaultRowHeight="14.4" x14ac:dyDescent="0.3"/>
  <cols>
    <col min="2" max="2" width="13.88671875" bestFit="1" customWidth="1"/>
    <col min="3" max="3" width="16.109375" customWidth="1"/>
  </cols>
  <sheetData>
    <row r="2" spans="2:4" x14ac:dyDescent="0.3">
      <c r="B2" t="s">
        <v>2</v>
      </c>
      <c r="C2" t="s">
        <v>3</v>
      </c>
      <c r="D2" t="s">
        <v>4</v>
      </c>
    </row>
    <row r="4" spans="2:4" x14ac:dyDescent="0.3">
      <c r="B4" t="s">
        <v>5</v>
      </c>
    </row>
    <row r="5" spans="2:4" x14ac:dyDescent="0.3">
      <c r="B5" t="s">
        <v>6</v>
      </c>
      <c r="C5" s="1"/>
    </row>
    <row r="7" spans="2:4" x14ac:dyDescent="0.3">
      <c r="B7" t="s">
        <v>7</v>
      </c>
      <c r="C7" s="2"/>
    </row>
    <row r="10" spans="2:4" ht="15.6" x14ac:dyDescent="0.3">
      <c r="B10" t="s">
        <v>8</v>
      </c>
      <c r="C10" s="3" t="s">
        <v>8</v>
      </c>
    </row>
  </sheetData>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9C0657C80C9EB42A8AE8AF1E32C18B5" ma:contentTypeVersion="17" ma:contentTypeDescription="Ein neues Dokument erstellen." ma:contentTypeScope="" ma:versionID="7266b70c08a81e8a2aed64642cc83b8a">
  <xsd:schema xmlns:xsd="http://www.w3.org/2001/XMLSchema" xmlns:xs="http://www.w3.org/2001/XMLSchema" xmlns:p="http://schemas.microsoft.com/office/2006/metadata/properties" xmlns:ns2="bbb3f655-f267-4a84-b742-532fbc77d0ab" xmlns:ns3="f5f3c0c8-cb47-4a26-91a1-a44bb4539247" targetNamespace="http://schemas.microsoft.com/office/2006/metadata/properties" ma:root="true" ma:fieldsID="1f82d46ad9d5b4341a6c71d652089739" ns2:_="" ns3:_="">
    <xsd:import namespace="bbb3f655-f267-4a84-b742-532fbc77d0ab"/>
    <xsd:import namespace="f5f3c0c8-cb47-4a26-91a1-a44bb453924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b3f655-f267-4a84-b742-532fbc77d0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0a4a64a0-82bc-48a6-9867-8208b236fb3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f3c0c8-cb47-4a26-91a1-a44bb4539247"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60bcdc34-3acf-42b1-abfa-b6ef944057a8}" ma:internalName="TaxCatchAll" ma:showField="CatchAllData" ma:web="f5f3c0c8-cb47-4a26-91a1-a44bb453924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5f3c0c8-cb47-4a26-91a1-a44bb4539247" xsi:nil="true"/>
    <lcf76f155ced4ddcb4097134ff3c332f xmlns="bbb3f655-f267-4a84-b742-532fbc77d0a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72905E2-5F84-4C50-A03C-E5C1EC854452}"/>
</file>

<file path=customXml/itemProps2.xml><?xml version="1.0" encoding="utf-8"?>
<ds:datastoreItem xmlns:ds="http://schemas.openxmlformats.org/officeDocument/2006/customXml" ds:itemID="{82CFA2EC-06A2-423B-ADFB-9B33BD5260A2}">
  <ds:schemaRefs>
    <ds:schemaRef ds:uri="http://schemas.microsoft.com/sharepoint/v3/contenttype/forms"/>
  </ds:schemaRefs>
</ds:datastoreItem>
</file>

<file path=customXml/itemProps3.xml><?xml version="1.0" encoding="utf-8"?>
<ds:datastoreItem xmlns:ds="http://schemas.openxmlformats.org/officeDocument/2006/customXml" ds:itemID="{6555C8C9-3F28-4635-A668-28C88462553F}">
  <ds:schemaRefs>
    <ds:schemaRef ds:uri="http://schemas.microsoft.com/office/2006/metadata/properties"/>
    <ds:schemaRef ds:uri="http://schemas.microsoft.com/office/infopath/2007/PartnerControls"/>
    <ds:schemaRef ds:uri="f5f3c0c8-cb47-4a26-91a1-a44bb4539247"/>
    <ds:schemaRef ds:uri="bbb3f655-f267-4a84-b742-532fbc77d0ab"/>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Info</vt:lpstr>
      <vt:lpstr>Eingaben</vt:lpstr>
      <vt:lpstr>Liquiditätsplan</vt:lpstr>
      <vt:lpstr>InterneParameter</vt:lpstr>
      <vt:lpstr>Eingaben!Druckbereich</vt:lpstr>
      <vt:lpstr>Info!Druckbereich</vt:lpstr>
      <vt:lpstr>Liquiditätsplan!Druckbereich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Konetzny, Michael</dc:creator>
  <cp:lastModifiedBy>NeK - Neele Kremer</cp:lastModifiedBy>
  <cp:lastPrinted>2023-01-11T09:16:32Z</cp:lastPrinted>
  <dcterms:created xsi:type="dcterms:W3CDTF">2023-01-04T09:23:27Z</dcterms:created>
  <dcterms:modified xsi:type="dcterms:W3CDTF">2023-04-18T12:50:33Z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0x010100E9C0657C80C9EB42A8AE8AF1E32C18B5</vt:lpwstr>
  </property>
  <property fmtid="{D5CDD505-2E9C-101B-9397-08002B2CF9AE}" pid="3" name="MediaServiceImageTags">
    <vt:lpwstr/>
  </property>
</Properties>
</file>