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DieseArbeitsmappe" defaultThemeVersion="166925"/>
  <mc:AlternateContent xmlns:mc="http://schemas.openxmlformats.org/markup-compatibility/2006">
    <mc:Choice Requires="x15">
      <x15ac:absPath xmlns:x15ac="http://schemas.microsoft.com/office/spreadsheetml/2010/11/ac" url="https://vnrag.sharepoint.com/sites/mediaforwork2/Freigegebene Dokumente/Team PW &amp; MIB/3. Personalwissen/3. Online Marketing PW/3.1 Lead-Generierung/Prämien für Leads/Exceltools/aktualisiert 09_2022/"/>
    </mc:Choice>
  </mc:AlternateContent>
  <xr:revisionPtr revIDLastSave="2" documentId="13_ncr:1_{E9B7EDC3-FD85-46EA-9204-11E6E5AF7C32}" xr6:coauthVersionLast="47" xr6:coauthVersionMax="47" xr10:uidLastSave="{07A4EF19-FA6A-45C5-B023-454D22FB3445}"/>
  <bookViews>
    <workbookView xWindow="-120" yWindow="-120" windowWidth="29040" windowHeight="15840" tabRatio="832" activeTab="6" xr2:uid="{00000000-000D-0000-FFFF-FFFF00000000}"/>
  </bookViews>
  <sheets>
    <sheet name="Stammdaten und Parameter" sheetId="1" r:id="rId1"/>
    <sheet name="Hinweise" sheetId="5" r:id="rId2"/>
    <sheet name="Personalkostenanteile" sheetId="27" r:id="rId3"/>
    <sheet name="PK-Datenblatt" sheetId="28" r:id="rId4"/>
    <sheet name="Auswertung" sheetId="31" r:id="rId5"/>
    <sheet name="PK-Entwicklung" sheetId="29" r:id="rId6"/>
    <sheet name="PK - Kennzahlen" sheetId="30" r:id="rId7"/>
  </sheets>
  <definedNames>
    <definedName name="_xlnm.Print_Area" localSheetId="4">Auswertung!$B$2:$Q$53</definedName>
    <definedName name="_xlnm.Print_Area" localSheetId="1">Hinweise!$B$3:$F$13</definedName>
    <definedName name="_xlnm.Print_Area" localSheetId="2">Personalkostenanteile!$B$3:$G$47</definedName>
    <definedName name="_xlnm.Print_Area" localSheetId="6">'PK - Kennzahlen'!$B$2:$P$72</definedName>
    <definedName name="_xlnm.Print_Area" localSheetId="3">'PK-Datenblatt'!$B$2:$Q$49</definedName>
    <definedName name="_xlnm.Print_Area" localSheetId="5">'PK-Entwicklung'!$B$2:$K$72</definedName>
    <definedName name="_xlnm.Print_Area" localSheetId="0">'Stammdaten und Parameter'!$B$3:$H$17</definedName>
  </definedNames>
  <calcPr calcId="191029"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8" l="1"/>
  <c r="D6" i="29" s="1"/>
  <c r="D9" i="29" s="1"/>
  <c r="D8" i="27"/>
  <c r="K6" i="1"/>
  <c r="K7" i="1" s="1"/>
  <c r="K8" i="1" s="1"/>
  <c r="K9" i="1" s="1"/>
  <c r="K10" i="1" s="1"/>
  <c r="K11" i="1" s="1"/>
  <c r="K12" i="1" s="1"/>
  <c r="K13" i="1" s="1"/>
  <c r="K14" i="1" s="1"/>
  <c r="K15" i="1" s="1"/>
  <c r="K16" i="1" s="1"/>
  <c r="K17" i="1" s="1"/>
  <c r="K18" i="1" s="1"/>
  <c r="U6" i="28"/>
  <c r="E26" i="27"/>
  <c r="F26" i="27"/>
  <c r="P4" i="28"/>
  <c r="B4" i="28"/>
  <c r="P4" i="31"/>
  <c r="B4" i="31"/>
  <c r="P12" i="28"/>
  <c r="P39" i="28" s="1"/>
  <c r="O27" i="31"/>
  <c r="O36" i="31" s="1"/>
  <c r="O18" i="31"/>
  <c r="O19" i="31"/>
  <c r="O29" i="31"/>
  <c r="O38" i="31" s="1"/>
  <c r="O20" i="31"/>
  <c r="O21" i="31"/>
  <c r="O22" i="31"/>
  <c r="O23" i="31"/>
  <c r="O24" i="31"/>
  <c r="P24" i="31" s="1"/>
  <c r="O10" i="31"/>
  <c r="O11" i="31"/>
  <c r="O12" i="31"/>
  <c r="P12" i="31" s="1"/>
  <c r="O13" i="31"/>
  <c r="P13" i="31" s="1"/>
  <c r="P11" i="31"/>
  <c r="P10" i="31"/>
  <c r="M18" i="31"/>
  <c r="M19" i="31"/>
  <c r="M20" i="31"/>
  <c r="M21" i="31"/>
  <c r="M22" i="31"/>
  <c r="M23" i="31"/>
  <c r="M24" i="31"/>
  <c r="N24" i="31" s="1"/>
  <c r="N22" i="31"/>
  <c r="N19" i="31"/>
  <c r="N18" i="31"/>
  <c r="M10" i="31"/>
  <c r="M11" i="31"/>
  <c r="M12" i="31"/>
  <c r="M13" i="31" s="1"/>
  <c r="K18" i="31"/>
  <c r="K19" i="31"/>
  <c r="K24" i="31" s="1"/>
  <c r="K20" i="31"/>
  <c r="K21" i="31"/>
  <c r="K22" i="31"/>
  <c r="K23" i="31"/>
  <c r="K10" i="31"/>
  <c r="K13" i="31" s="1"/>
  <c r="K11" i="31"/>
  <c r="K12" i="31"/>
  <c r="I18" i="31"/>
  <c r="I19" i="31"/>
  <c r="I20" i="31"/>
  <c r="I30" i="31"/>
  <c r="I39" i="31" s="1"/>
  <c r="I21" i="31"/>
  <c r="I22" i="31"/>
  <c r="I32" i="31"/>
  <c r="I41" i="31" s="1"/>
  <c r="I23" i="31"/>
  <c r="I10" i="31"/>
  <c r="J10" i="31" s="1"/>
  <c r="I11" i="31"/>
  <c r="J11" i="31" s="1"/>
  <c r="I12" i="31"/>
  <c r="J12" i="31" s="1"/>
  <c r="I13" i="31"/>
  <c r="J13" i="31"/>
  <c r="G18" i="31"/>
  <c r="G28" i="31"/>
  <c r="G37" i="31" s="1"/>
  <c r="G19" i="31"/>
  <c r="G20" i="31"/>
  <c r="G30" i="31"/>
  <c r="G39" i="31" s="1"/>
  <c r="G21" i="31"/>
  <c r="G22" i="31"/>
  <c r="G32" i="31"/>
  <c r="G41" i="31" s="1"/>
  <c r="G23" i="31"/>
  <c r="G24" i="31"/>
  <c r="H20" i="31" s="1"/>
  <c r="H22" i="31"/>
  <c r="H21" i="31"/>
  <c r="G10" i="31"/>
  <c r="G11" i="31"/>
  <c r="G12" i="31"/>
  <c r="H12" i="31" s="1"/>
  <c r="G13" i="31"/>
  <c r="H13" i="31" s="1"/>
  <c r="E18" i="31"/>
  <c r="E19" i="31"/>
  <c r="E20" i="31"/>
  <c r="E24" i="31" s="1"/>
  <c r="E21" i="31"/>
  <c r="F21" i="31" s="1"/>
  <c r="E22" i="31"/>
  <c r="E23" i="31"/>
  <c r="E48" i="28"/>
  <c r="E15" i="31" s="1"/>
  <c r="F12" i="28"/>
  <c r="E27" i="31"/>
  <c r="E36" i="31"/>
  <c r="E44" i="28"/>
  <c r="E32" i="31"/>
  <c r="E41" i="31"/>
  <c r="E50" i="31" s="1"/>
  <c r="E10" i="31"/>
  <c r="F10" i="31" s="1"/>
  <c r="E11" i="31"/>
  <c r="E12" i="31"/>
  <c r="F12" i="31" s="1"/>
  <c r="E13" i="31"/>
  <c r="F13" i="31" s="1"/>
  <c r="F11" i="31"/>
  <c r="O48" i="28"/>
  <c r="N20" i="30" s="1"/>
  <c r="O39" i="28"/>
  <c r="M48" i="28"/>
  <c r="M15" i="31" s="1"/>
  <c r="M39" i="28"/>
  <c r="K48" i="28"/>
  <c r="K39" i="28"/>
  <c r="J20" i="30"/>
  <c r="I48" i="28"/>
  <c r="I39" i="28"/>
  <c r="H20" i="30"/>
  <c r="G48" i="28"/>
  <c r="G15" i="31" s="1"/>
  <c r="G39" i="28"/>
  <c r="P17" i="28"/>
  <c r="O28" i="31" s="1"/>
  <c r="P22" i="28"/>
  <c r="P27" i="28"/>
  <c r="O30" i="31" s="1"/>
  <c r="P32" i="28"/>
  <c r="I14" i="29" s="1"/>
  <c r="P37" i="28"/>
  <c r="O32" i="31" s="1"/>
  <c r="O44" i="28"/>
  <c r="N12" i="28"/>
  <c r="M27" i="31" s="1"/>
  <c r="N17" i="28"/>
  <c r="M28" i="31" s="1"/>
  <c r="N22" i="28"/>
  <c r="M29" i="31" s="1"/>
  <c r="N27" i="28"/>
  <c r="M30" i="31" s="1"/>
  <c r="N32" i="28"/>
  <c r="M31" i="31" s="1"/>
  <c r="N37" i="28"/>
  <c r="M32" i="31" s="1"/>
  <c r="M44" i="28"/>
  <c r="L12" i="28"/>
  <c r="K27" i="31" s="1"/>
  <c r="L17" i="28"/>
  <c r="L39" i="28" s="1"/>
  <c r="L22" i="28"/>
  <c r="K29" i="31" s="1"/>
  <c r="L27" i="28"/>
  <c r="K30" i="31" s="1"/>
  <c r="L32" i="28"/>
  <c r="K31" i="31" s="1"/>
  <c r="L37" i="28"/>
  <c r="K32" i="31" s="1"/>
  <c r="K44" i="28"/>
  <c r="J12" i="28"/>
  <c r="I27" i="31" s="1"/>
  <c r="J17" i="28"/>
  <c r="I28" i="31" s="1"/>
  <c r="J22" i="28"/>
  <c r="I29" i="31" s="1"/>
  <c r="J27" i="28"/>
  <c r="J32" i="28"/>
  <c r="I31" i="31" s="1"/>
  <c r="J37" i="28"/>
  <c r="I44" i="28"/>
  <c r="H12" i="28"/>
  <c r="G27" i="31" s="1"/>
  <c r="H17" i="28"/>
  <c r="H22" i="28"/>
  <c r="G29" i="31" s="1"/>
  <c r="H27" i="28"/>
  <c r="H32" i="28"/>
  <c r="G31" i="31" s="1"/>
  <c r="H37" i="28"/>
  <c r="G44" i="28"/>
  <c r="N10" i="30"/>
  <c r="N9" i="30"/>
  <c r="N8" i="30"/>
  <c r="L10" i="30"/>
  <c r="L9" i="30"/>
  <c r="L8" i="30"/>
  <c r="J10" i="30"/>
  <c r="J9" i="30"/>
  <c r="J8" i="30"/>
  <c r="H10" i="30"/>
  <c r="H9" i="30"/>
  <c r="H8" i="30"/>
  <c r="F10" i="30"/>
  <c r="F9" i="30"/>
  <c r="F8" i="30"/>
  <c r="D10" i="30"/>
  <c r="D9" i="30"/>
  <c r="D8" i="30"/>
  <c r="J4" i="29"/>
  <c r="O4" i="30"/>
  <c r="F22" i="28"/>
  <c r="D12" i="29" s="1"/>
  <c r="F17" i="28"/>
  <c r="F39" i="28" s="1"/>
  <c r="F27" i="28"/>
  <c r="E30" i="31" s="1"/>
  <c r="F32" i="28"/>
  <c r="E31" i="31" s="1"/>
  <c r="F37" i="28"/>
  <c r="B4" i="30"/>
  <c r="B4" i="29"/>
  <c r="G13" i="29"/>
  <c r="F13" i="29"/>
  <c r="E13" i="29"/>
  <c r="D13" i="29"/>
  <c r="O46" i="28"/>
  <c r="I11" i="29"/>
  <c r="I12" i="29"/>
  <c r="I15" i="29"/>
  <c r="H10" i="29"/>
  <c r="H11" i="29"/>
  <c r="H12" i="29"/>
  <c r="H14" i="29"/>
  <c r="H15" i="29"/>
  <c r="G10" i="29"/>
  <c r="G14" i="29"/>
  <c r="G15" i="29"/>
  <c r="F12" i="29"/>
  <c r="F14" i="29"/>
  <c r="F15" i="29"/>
  <c r="E11" i="29"/>
  <c r="E12" i="29"/>
  <c r="E14" i="29"/>
  <c r="E15" i="29"/>
  <c r="D10" i="29"/>
  <c r="D11" i="29"/>
  <c r="D14" i="29"/>
  <c r="D15" i="29"/>
  <c r="O47" i="28"/>
  <c r="F41" i="27"/>
  <c r="D44" i="27"/>
  <c r="E41" i="27" s="1"/>
  <c r="F40" i="27"/>
  <c r="E40" i="27"/>
  <c r="F28" i="27"/>
  <c r="E28" i="27"/>
  <c r="F27" i="27"/>
  <c r="E27" i="27"/>
  <c r="F14" i="27"/>
  <c r="E14" i="27"/>
  <c r="G5" i="27"/>
  <c r="B5" i="27"/>
  <c r="D16" i="27"/>
  <c r="E11" i="27"/>
  <c r="D31" i="27"/>
  <c r="F31" i="27" s="1"/>
  <c r="F46" i="27" s="1"/>
  <c r="D46" i="27"/>
  <c r="F11" i="27"/>
  <c r="E12" i="27"/>
  <c r="F12" i="27"/>
  <c r="E13" i="27"/>
  <c r="F13" i="27"/>
  <c r="E15" i="27"/>
  <c r="F15" i="27"/>
  <c r="E16" i="27"/>
  <c r="F16" i="27"/>
  <c r="K16" i="27"/>
  <c r="E18" i="27"/>
  <c r="E31" i="27" s="1"/>
  <c r="F18" i="27"/>
  <c r="K18" i="27"/>
  <c r="E19" i="27"/>
  <c r="F19" i="27"/>
  <c r="E20" i="27"/>
  <c r="F20" i="27"/>
  <c r="E21" i="27"/>
  <c r="F21" i="27"/>
  <c r="E22" i="27"/>
  <c r="F22" i="27"/>
  <c r="E23" i="27"/>
  <c r="F23" i="27"/>
  <c r="E24" i="27"/>
  <c r="F24" i="27"/>
  <c r="E25" i="27"/>
  <c r="F25" i="27"/>
  <c r="E29" i="27"/>
  <c r="F29" i="27"/>
  <c r="E30" i="27"/>
  <c r="F30" i="27"/>
  <c r="E33" i="27"/>
  <c r="F33" i="27"/>
  <c r="E34" i="27"/>
  <c r="F34" i="27"/>
  <c r="E35" i="27"/>
  <c r="F35" i="27"/>
  <c r="E36" i="27"/>
  <c r="F36" i="27"/>
  <c r="E37" i="27"/>
  <c r="F37" i="27"/>
  <c r="E38" i="27"/>
  <c r="F38" i="27"/>
  <c r="E39" i="27"/>
  <c r="F39" i="27"/>
  <c r="E42" i="27"/>
  <c r="F42" i="27"/>
  <c r="E43" i="27"/>
  <c r="F43" i="27"/>
  <c r="F44" i="27"/>
  <c r="D7" i="30" l="1"/>
  <c r="D14" i="30" s="1"/>
  <c r="D19" i="30" s="1"/>
  <c r="H6" i="28"/>
  <c r="J6" i="28" s="1"/>
  <c r="J6" i="31" s="1"/>
  <c r="F6" i="31"/>
  <c r="K39" i="31"/>
  <c r="O37" i="31"/>
  <c r="L18" i="31"/>
  <c r="L24" i="31"/>
  <c r="L19" i="31"/>
  <c r="L22" i="31"/>
  <c r="L20" i="31"/>
  <c r="D7" i="29"/>
  <c r="D17" i="29" s="1"/>
  <c r="G40" i="31"/>
  <c r="K38" i="31"/>
  <c r="M37" i="31"/>
  <c r="F24" i="31"/>
  <c r="F23" i="31"/>
  <c r="F18" i="31"/>
  <c r="F22" i="31"/>
  <c r="F19" i="31"/>
  <c r="J23" i="31"/>
  <c r="I40" i="31"/>
  <c r="M38" i="31"/>
  <c r="I38" i="31"/>
  <c r="G7" i="29"/>
  <c r="J15" i="30"/>
  <c r="M33" i="31"/>
  <c r="N33" i="31" s="1"/>
  <c r="M36" i="31"/>
  <c r="G46" i="31"/>
  <c r="I50" i="31"/>
  <c r="L11" i="31"/>
  <c r="N10" i="31"/>
  <c r="N12" i="31"/>
  <c r="N11" i="31"/>
  <c r="N13" i="31"/>
  <c r="O47" i="31"/>
  <c r="E39" i="31"/>
  <c r="I37" i="31"/>
  <c r="L10" i="31"/>
  <c r="L13" i="31"/>
  <c r="L12" i="31"/>
  <c r="J27" i="31"/>
  <c r="I33" i="31"/>
  <c r="J33" i="31" s="1"/>
  <c r="I36" i="31"/>
  <c r="O41" i="31"/>
  <c r="G50" i="31"/>
  <c r="L23" i="31"/>
  <c r="K36" i="31"/>
  <c r="H27" i="31"/>
  <c r="G33" i="31"/>
  <c r="G36" i="31"/>
  <c r="M41" i="31"/>
  <c r="N32" i="31"/>
  <c r="K15" i="31"/>
  <c r="I48" i="31"/>
  <c r="O45" i="31"/>
  <c r="E44" i="27"/>
  <c r="K41" i="31"/>
  <c r="M40" i="31"/>
  <c r="N31" i="31"/>
  <c r="O39" i="31"/>
  <c r="L21" i="31"/>
  <c r="N15" i="30"/>
  <c r="I7" i="29"/>
  <c r="I17" i="29" s="1"/>
  <c r="H29" i="31"/>
  <c r="G38" i="31"/>
  <c r="E40" i="31"/>
  <c r="K40" i="31"/>
  <c r="N30" i="31"/>
  <c r="M39" i="31"/>
  <c r="G48" i="31"/>
  <c r="H13" i="29"/>
  <c r="P18" i="31"/>
  <c r="E10" i="29"/>
  <c r="F11" i="29"/>
  <c r="G12" i="29"/>
  <c r="I10" i="29"/>
  <c r="I13" i="29"/>
  <c r="H39" i="28"/>
  <c r="F20" i="30"/>
  <c r="F20" i="31"/>
  <c r="E29" i="31"/>
  <c r="H23" i="31"/>
  <c r="H32" i="31"/>
  <c r="K28" i="31"/>
  <c r="K33" i="31" s="1"/>
  <c r="N20" i="31"/>
  <c r="P19" i="31"/>
  <c r="O15" i="31"/>
  <c r="J30" i="31"/>
  <c r="F10" i="29"/>
  <c r="G11" i="29"/>
  <c r="J39" i="28"/>
  <c r="L20" i="30"/>
  <c r="H24" i="31"/>
  <c r="J32" i="31"/>
  <c r="N21" i="31"/>
  <c r="P20" i="31"/>
  <c r="O31" i="31"/>
  <c r="O33" i="31" s="1"/>
  <c r="H10" i="31"/>
  <c r="P21" i="31"/>
  <c r="K17" i="27"/>
  <c r="N39" i="28"/>
  <c r="E28" i="31"/>
  <c r="H11" i="31"/>
  <c r="H18" i="31"/>
  <c r="I24" i="31"/>
  <c r="J19" i="31" s="1"/>
  <c r="N23" i="31"/>
  <c r="P22" i="31"/>
  <c r="E45" i="31"/>
  <c r="H19" i="31"/>
  <c r="H28" i="31"/>
  <c r="P23" i="31"/>
  <c r="H7" i="30" l="1"/>
  <c r="H14" i="30" s="1"/>
  <c r="H19" i="30" s="1"/>
  <c r="L6" i="28"/>
  <c r="L6" i="31" s="1"/>
  <c r="H6" i="31"/>
  <c r="F6" i="29"/>
  <c r="F9" i="29" s="1"/>
  <c r="F7" i="30"/>
  <c r="F14" i="30" s="1"/>
  <c r="F19" i="30" s="1"/>
  <c r="E6" i="29"/>
  <c r="E9" i="29" s="1"/>
  <c r="L33" i="31"/>
  <c r="L30" i="31"/>
  <c r="L29" i="31"/>
  <c r="L31" i="31"/>
  <c r="L27" i="31"/>
  <c r="L32" i="31"/>
  <c r="P33" i="31"/>
  <c r="P32" i="31"/>
  <c r="P29" i="31"/>
  <c r="P30" i="31"/>
  <c r="P28" i="31"/>
  <c r="P27" i="31"/>
  <c r="E37" i="31"/>
  <c r="E38" i="31"/>
  <c r="F29" i="31"/>
  <c r="M48" i="31"/>
  <c r="I42" i="31"/>
  <c r="I45" i="31"/>
  <c r="M42" i="31"/>
  <c r="N42" i="31" s="1"/>
  <c r="M45" i="31"/>
  <c r="N36" i="31"/>
  <c r="J31" i="31"/>
  <c r="N28" i="31"/>
  <c r="H7" i="29"/>
  <c r="H17" i="29" s="1"/>
  <c r="L15" i="30"/>
  <c r="K50" i="31"/>
  <c r="L41" i="31"/>
  <c r="E48" i="31"/>
  <c r="I49" i="31"/>
  <c r="J40" i="31"/>
  <c r="N37" i="31"/>
  <c r="M46" i="31"/>
  <c r="F15" i="30"/>
  <c r="E7" i="29"/>
  <c r="E17" i="29" s="1"/>
  <c r="J18" i="31"/>
  <c r="K49" i="31"/>
  <c r="G45" i="31"/>
  <c r="G42" i="31"/>
  <c r="J21" i="31"/>
  <c r="G17" i="29"/>
  <c r="E49" i="31"/>
  <c r="O48" i="31"/>
  <c r="H33" i="31"/>
  <c r="H30" i="31"/>
  <c r="J29" i="31"/>
  <c r="G49" i="31"/>
  <c r="H40" i="31"/>
  <c r="J20" i="31"/>
  <c r="J24" i="31"/>
  <c r="H15" i="30"/>
  <c r="F7" i="29"/>
  <c r="F17" i="29" s="1"/>
  <c r="K37" i="31"/>
  <c r="L28" i="31"/>
  <c r="J38" i="31"/>
  <c r="I47" i="31"/>
  <c r="H31" i="31"/>
  <c r="O46" i="31"/>
  <c r="N41" i="31"/>
  <c r="M50" i="31"/>
  <c r="K47" i="31"/>
  <c r="O40" i="31"/>
  <c r="P31" i="31"/>
  <c r="E33" i="31"/>
  <c r="F28" i="31" s="1"/>
  <c r="J22" i="31"/>
  <c r="O50" i="31"/>
  <c r="J28" i="31"/>
  <c r="I15" i="31"/>
  <c r="N29" i="31"/>
  <c r="K48" i="31"/>
  <c r="H38" i="31"/>
  <c r="G47" i="31"/>
  <c r="M49" i="31"/>
  <c r="N40" i="31"/>
  <c r="K42" i="31"/>
  <c r="L42" i="31" s="1"/>
  <c r="K45" i="31"/>
  <c r="J37" i="31"/>
  <c r="I46" i="31"/>
  <c r="N27" i="31"/>
  <c r="M47" i="31"/>
  <c r="N38" i="31"/>
  <c r="N6" i="28" l="1"/>
  <c r="N6" i="31" s="1"/>
  <c r="G6" i="29"/>
  <c r="G9" i="29" s="1"/>
  <c r="J7" i="30"/>
  <c r="J14" i="30" s="1"/>
  <c r="J19" i="30" s="1"/>
  <c r="L39" i="31"/>
  <c r="K46" i="31"/>
  <c r="L37" i="31"/>
  <c r="M51" i="31"/>
  <c r="N51" i="31" s="1"/>
  <c r="F38" i="31"/>
  <c r="E47" i="31"/>
  <c r="H42" i="31"/>
  <c r="H39" i="31"/>
  <c r="H37" i="31"/>
  <c r="H41" i="31"/>
  <c r="H36" i="31"/>
  <c r="I51" i="31"/>
  <c r="E46" i="31"/>
  <c r="E42" i="31"/>
  <c r="H45" i="31"/>
  <c r="G51" i="31"/>
  <c r="J42" i="31"/>
  <c r="J39" i="31"/>
  <c r="J41" i="31"/>
  <c r="L45" i="31"/>
  <c r="K51" i="31"/>
  <c r="L51" i="31" s="1"/>
  <c r="F33" i="31"/>
  <c r="F27" i="31"/>
  <c r="F31" i="31"/>
  <c r="F30" i="31"/>
  <c r="F32" i="31"/>
  <c r="L38" i="31"/>
  <c r="L40" i="31"/>
  <c r="J36" i="31"/>
  <c r="O49" i="31"/>
  <c r="O42" i="31"/>
  <c r="N49" i="31"/>
  <c r="L47" i="31"/>
  <c r="L49" i="31"/>
  <c r="N48" i="31"/>
  <c r="L48" i="31"/>
  <c r="L36" i="31"/>
  <c r="N47" i="31"/>
  <c r="H47" i="31"/>
  <c r="N50" i="31"/>
  <c r="N39" i="31"/>
  <c r="H6" i="29" l="1"/>
  <c r="H9" i="29" s="1"/>
  <c r="L7" i="30"/>
  <c r="L14" i="30" s="1"/>
  <c r="L19" i="30" s="1"/>
  <c r="P6" i="28"/>
  <c r="U7" i="28" s="1"/>
  <c r="U8" i="28" s="1"/>
  <c r="E39" i="28"/>
  <c r="J51" i="31"/>
  <c r="J50" i="31"/>
  <c r="J48" i="31"/>
  <c r="J46" i="31"/>
  <c r="H51" i="31"/>
  <c r="H46" i="31"/>
  <c r="H48" i="31"/>
  <c r="H50" i="31"/>
  <c r="J45" i="31"/>
  <c r="N45" i="31"/>
  <c r="J49" i="31"/>
  <c r="L50" i="31"/>
  <c r="H49" i="31"/>
  <c r="N46" i="31"/>
  <c r="F42" i="31"/>
  <c r="F41" i="31"/>
  <c r="F36" i="31"/>
  <c r="F39" i="31"/>
  <c r="F40" i="31"/>
  <c r="L46" i="31"/>
  <c r="J47" i="31"/>
  <c r="E51" i="31"/>
  <c r="P42" i="31"/>
  <c r="P36" i="31"/>
  <c r="P38" i="31"/>
  <c r="P41" i="31"/>
  <c r="P39" i="31"/>
  <c r="P37" i="31"/>
  <c r="P40" i="31"/>
  <c r="F37" i="31"/>
  <c r="O51" i="31"/>
  <c r="N7" i="30" l="1"/>
  <c r="N14" i="30" s="1"/>
  <c r="N19" i="30" s="1"/>
  <c r="I6" i="29"/>
  <c r="I9" i="29" s="1"/>
  <c r="P6" i="31"/>
  <c r="D15" i="30"/>
  <c r="D20" i="30"/>
  <c r="F51" i="31"/>
  <c r="F50" i="31"/>
  <c r="F45" i="31"/>
  <c r="F48" i="31"/>
  <c r="F49" i="31"/>
  <c r="F46" i="31"/>
  <c r="P51" i="31"/>
  <c r="P45" i="31"/>
  <c r="P47" i="31"/>
  <c r="P50" i="31"/>
  <c r="P48" i="31"/>
  <c r="P46" i="31"/>
  <c r="F47" i="31"/>
  <c r="P49" i="31"/>
</calcChain>
</file>

<file path=xl/sharedStrings.xml><?xml version="1.0" encoding="utf-8"?>
<sst xmlns="http://schemas.openxmlformats.org/spreadsheetml/2006/main" count="217" uniqueCount="100">
  <si>
    <t>Stammdaten</t>
  </si>
  <si>
    <t>Jahr</t>
  </si>
  <si>
    <t>Vorname</t>
  </si>
  <si>
    <t>Name</t>
  </si>
  <si>
    <t>Firma</t>
  </si>
  <si>
    <t>Allgemeine Hinweise</t>
  </si>
  <si>
    <t>Straße</t>
  </si>
  <si>
    <t>PLZ</t>
  </si>
  <si>
    <t>Ort</t>
  </si>
  <si>
    <t>47111</t>
  </si>
  <si>
    <t>Brutto-Lohnsumme</t>
  </si>
  <si>
    <t>Brutto-Gehaltssumme</t>
  </si>
  <si>
    <t>Zuschläge und Zulagen</t>
  </si>
  <si>
    <t>Besondere Zuwendungen (Prämien u. ä.)</t>
  </si>
  <si>
    <t>Entgelt für geleistete Arbeit</t>
  </si>
  <si>
    <t>Geleistete Arbeit</t>
  </si>
  <si>
    <t>Personalnebenkosten</t>
  </si>
  <si>
    <t>Arbeitgeberanteile zur Rentenversicherung</t>
  </si>
  <si>
    <t>Sonstige Personalkosten</t>
  </si>
  <si>
    <t>Arbeitgeberanteile zur Krankenversicherung</t>
  </si>
  <si>
    <t>Arbeitgeberanteile zur Arbeitslosenversicherung</t>
  </si>
  <si>
    <t>Beiträge zur Berufsgenossenschaft</t>
  </si>
  <si>
    <t>Aufwand nach dem SchwbG</t>
  </si>
  <si>
    <t>Aufwand nach dem MuSchG</t>
  </si>
  <si>
    <t>Bezahlte Abwesenheit für Urlaub und Feiertage</t>
  </si>
  <si>
    <t>Zusätzliches Urlaubsgeld</t>
  </si>
  <si>
    <t>Gesetzliche Lohnfortzahlung im Krankheitsfalle</t>
  </si>
  <si>
    <t>VWL des Arbeitgebers</t>
  </si>
  <si>
    <t>Aufwand nach dem BetrVG</t>
  </si>
  <si>
    <t>Personalnebenkosten aufgrund von Gesetz u. Tarif</t>
  </si>
  <si>
    <t>Kosten für Aus- und Fortbildung</t>
  </si>
  <si>
    <t>Altersversorgung und Unterstützung</t>
  </si>
  <si>
    <t>Gratifikationen</t>
  </si>
  <si>
    <t>Betriebliches Vorschlagswesen</t>
  </si>
  <si>
    <t>Gesundheitswesen</t>
  </si>
  <si>
    <t>Werksverpflegung</t>
  </si>
  <si>
    <t>betriebliche Sozialeinrichtungen wie Kindergarten</t>
  </si>
  <si>
    <t>Sonstiger freiwilliger Aufwand</t>
  </si>
  <si>
    <t>Kosten für Neueinstellungen</t>
  </si>
  <si>
    <t>Sonstige Personalnebenkosten</t>
  </si>
  <si>
    <t>Summe Personalkosten</t>
  </si>
  <si>
    <t>Zusammensetzung der Personalkosten</t>
  </si>
  <si>
    <t>Bezahlte Arbeitszeit</t>
  </si>
  <si>
    <t>Bezahlte Fehlzeit</t>
  </si>
  <si>
    <t>Management</t>
  </si>
  <si>
    <t>Bruttogehälter</t>
  </si>
  <si>
    <t>AG-Anteil Soz.Vers.</t>
  </si>
  <si>
    <t>Verwaltung</t>
  </si>
  <si>
    <t>Einkauf</t>
  </si>
  <si>
    <t>Vertrieb</t>
  </si>
  <si>
    <t>Produktion</t>
  </si>
  <si>
    <t>Summe</t>
  </si>
  <si>
    <t>Umsatz</t>
  </si>
  <si>
    <t>Wareneinsatz</t>
  </si>
  <si>
    <t>Wertschöpfung</t>
  </si>
  <si>
    <t>Kosten</t>
  </si>
  <si>
    <t>Gesamtsummen</t>
  </si>
  <si>
    <t>Mitarbeiter</t>
  </si>
  <si>
    <t>Personalkosten</t>
  </si>
  <si>
    <t>PK-Management</t>
  </si>
  <si>
    <t>PK-Verwaltung</t>
  </si>
  <si>
    <t>PK-Einkauf</t>
  </si>
  <si>
    <t>PK-Verkauf</t>
  </si>
  <si>
    <t>PK-Produktion</t>
  </si>
  <si>
    <t>Differ</t>
  </si>
  <si>
    <t>Lager</t>
  </si>
  <si>
    <t>PK-Lager</t>
  </si>
  <si>
    <t>Personalkosten Gesamtunternehmen / Abteilungen</t>
  </si>
  <si>
    <t>Brutto</t>
  </si>
  <si>
    <t>SozVers</t>
  </si>
  <si>
    <t>Nebenk.</t>
  </si>
  <si>
    <t>Kosten je bezahlter Stunde</t>
  </si>
  <si>
    <t>Kosten/Arbeitsstunde</t>
  </si>
  <si>
    <t>Wertschöpfung je Mitarbeiter</t>
  </si>
  <si>
    <t>%</t>
  </si>
  <si>
    <t>Gesamtkosten</t>
  </si>
  <si>
    <t>Kosten nach Abteilungen</t>
  </si>
  <si>
    <t>Kosten je Arbeitsstunde</t>
  </si>
  <si>
    <t>Anzahl Mitarbeiter</t>
  </si>
  <si>
    <t>Kosten je Mitarbeiter</t>
  </si>
  <si>
    <t>Durchschnitt</t>
  </si>
  <si>
    <t>Wertschöpfung je MA</t>
  </si>
  <si>
    <t>Eingabe der Personalkosten</t>
  </si>
  <si>
    <t>Personalkostenentwicklung - Stammdaten</t>
  </si>
  <si>
    <t>Personalkostenentwicklung - Hinweise zur Bedienung</t>
  </si>
  <si>
    <t>Abteilung</t>
  </si>
  <si>
    <t>Personalkosten - Kennzahlen</t>
  </si>
  <si>
    <t>Hinweise zum Tool Personalkostenentwicklung</t>
  </si>
  <si>
    <t>Kennzahlen zur Personalkostenentwicklung</t>
  </si>
  <si>
    <t>Max</t>
  </si>
  <si>
    <t>Mustermann</t>
  </si>
  <si>
    <t>Muster Company</t>
  </si>
  <si>
    <t>Muster-Straße 4711</t>
  </si>
  <si>
    <t>Muster-City</t>
  </si>
  <si>
    <t>Max-Jahr in Tabelle</t>
  </si>
  <si>
    <t>Differenz:</t>
  </si>
  <si>
    <t>Eingabe in Stammdaten</t>
  </si>
  <si>
    <t>© 2022 by mediaforwork - ein Unternehmensbereich der Verlag für die Deutsche Wirtschaft AG</t>
  </si>
  <si>
    <t>Die Vervielfältigung, Verbreitung oder Veräußerung der Daten oder Texte ist unzulässig und</t>
  </si>
  <si>
    <t>ausdrücklich nur mit Genehmigung des Verlags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</si>
</sst>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
  </numFmts>
  <fonts count="33" x14ac:knownFonts="1">
    <font>
      <sz val="10"/>
      <name val="Arial"/>
    </font>
    <font>
      <sz val="10"/>
      <name val="Arial"/>
      <family val="2"/>
    </font>
    <font>
      <b/>
      <sz val="10"/>
      <name val="Arial"/>
      <family val="2"/>
    </font>
    <font>
      <sz val="10"/>
      <name val="Arial"/>
      <family val="2"/>
    </font>
    <font>
      <sz val="9"/>
      <color indexed="8"/>
      <name val="Arial"/>
      <family val="2"/>
    </font>
    <font>
      <sz val="8"/>
      <name val="Arial"/>
      <family val="2"/>
    </font>
    <font>
      <b/>
      <sz val="10"/>
      <color indexed="9"/>
      <name val="Arial"/>
      <family val="2"/>
    </font>
    <font>
      <sz val="10"/>
      <color indexed="9"/>
      <name val="Arial"/>
      <family val="2"/>
    </font>
    <font>
      <sz val="10"/>
      <color indexed="8"/>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3"/>
      <color indexed="9"/>
      <name val="Arial"/>
      <family val="2"/>
    </font>
    <font>
      <sz val="14"/>
      <color indexed="9"/>
      <name val="Arial"/>
      <family val="2"/>
    </font>
    <font>
      <b/>
      <sz val="11"/>
      <color indexed="9"/>
      <name val="Arial"/>
      <family val="2"/>
    </font>
    <font>
      <b/>
      <sz val="12"/>
      <name val="Arial"/>
      <family val="2"/>
    </font>
    <font>
      <sz val="11"/>
      <color indexed="9"/>
      <name val="Arial"/>
      <family val="2"/>
    </font>
    <font>
      <sz val="9"/>
      <name val="Arial"/>
      <family val="2"/>
    </font>
    <font>
      <b/>
      <sz val="9"/>
      <name val="Arial"/>
      <family val="2"/>
    </font>
    <font>
      <b/>
      <sz val="12"/>
      <color indexed="9"/>
      <name val="Arial"/>
      <family val="2"/>
    </font>
    <font>
      <sz val="10"/>
      <color indexed="10"/>
      <name val="Arial"/>
      <family val="2"/>
    </font>
    <font>
      <b/>
      <sz val="14"/>
      <color indexed="9"/>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51"/>
        <bgColor indexed="64"/>
      </patternFill>
    </fill>
    <fill>
      <patternFill patternType="solid">
        <fgColor indexed="9"/>
        <bgColor indexed="64"/>
      </patternFill>
    </fill>
    <fill>
      <patternFill patternType="solid">
        <fgColor indexed="47"/>
        <bgColor indexed="64"/>
      </patternFill>
    </fill>
    <fill>
      <patternFill patternType="mediumGray">
        <fgColor indexed="8"/>
      </patternFill>
    </fill>
    <fill>
      <patternFill patternType="mediumGray"/>
    </fill>
  </fills>
  <borders count="4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43">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9" fillId="20" borderId="1" applyNumberFormat="0" applyAlignment="0" applyProtection="0"/>
    <xf numFmtId="0" fontId="10" fillId="20" borderId="2" applyNumberFormat="0" applyAlignment="0" applyProtection="0"/>
    <xf numFmtId="0" fontId="11" fillId="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21" borderId="0" applyNumberFormat="0" applyBorder="0" applyAlignment="0" applyProtection="0"/>
    <xf numFmtId="0" fontId="8" fillId="22" borderId="4" applyNumberFormat="0" applyFont="0" applyAlignment="0" applyProtection="0"/>
    <xf numFmtId="9" fontId="1" fillId="0" borderId="0" applyFont="0" applyFill="0" applyBorder="0" applyAlignment="0" applyProtection="0"/>
    <xf numFmtId="0" fontId="16" fillId="3" borderId="0" applyNumberFormat="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0" borderId="8" applyNumberFormat="0" applyFill="0" applyAlignment="0" applyProtection="0"/>
    <xf numFmtId="0" fontId="22" fillId="0" borderId="0" applyNumberFormat="0" applyFill="0" applyBorder="0" applyAlignment="0" applyProtection="0"/>
    <xf numFmtId="0" fontId="6" fillId="23" borderId="9" applyNumberFormat="0" applyAlignment="0" applyProtection="0"/>
  </cellStyleXfs>
  <cellXfs count="131">
    <xf numFmtId="0" fontId="0" fillId="0" borderId="0" xfId="0"/>
    <xf numFmtId="0" fontId="0" fillId="24" borderId="10" xfId="0" applyFill="1" applyBorder="1" applyAlignment="1" applyProtection="1">
      <alignment horizontal="left" wrapText="1"/>
      <protection hidden="1"/>
    </xf>
    <xf numFmtId="0" fontId="0" fillId="25" borderId="0" xfId="0" applyFill="1" applyAlignment="1" applyProtection="1">
      <alignment horizontal="left" wrapText="1"/>
      <protection hidden="1"/>
    </xf>
    <xf numFmtId="0" fontId="0" fillId="0" borderId="0" xfId="0" applyProtection="1">
      <protection hidden="1"/>
    </xf>
    <xf numFmtId="0" fontId="0" fillId="0" borderId="11" xfId="0"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4" fillId="0" borderId="0" xfId="0" applyFont="1" applyProtection="1">
      <protection hidden="1"/>
    </xf>
    <xf numFmtId="0" fontId="6" fillId="24" borderId="16" xfId="0" applyFont="1" applyFill="1" applyBorder="1" applyAlignment="1" applyProtection="1">
      <alignment horizontal="left"/>
      <protection hidden="1"/>
    </xf>
    <xf numFmtId="0" fontId="6" fillId="24" borderId="17" xfId="0" applyFont="1" applyFill="1" applyBorder="1" applyAlignment="1" applyProtection="1">
      <alignment horizontal="left" wrapText="1"/>
      <protection hidden="1"/>
    </xf>
    <xf numFmtId="0" fontId="2" fillId="26" borderId="18" xfId="0" applyFont="1" applyFill="1" applyBorder="1" applyAlignment="1" applyProtection="1">
      <alignment horizontal="left" wrapText="1"/>
      <protection hidden="1"/>
    </xf>
    <xf numFmtId="0" fontId="2" fillId="26" borderId="19" xfId="0" applyFont="1" applyFill="1" applyBorder="1" applyAlignment="1" applyProtection="1">
      <alignment horizontal="left" wrapText="1"/>
      <protection hidden="1"/>
    </xf>
    <xf numFmtId="0" fontId="2" fillId="26" borderId="20" xfId="0" applyFont="1" applyFill="1" applyBorder="1" applyAlignment="1" applyProtection="1">
      <alignment horizontal="left" wrapText="1"/>
      <protection hidden="1"/>
    </xf>
    <xf numFmtId="0" fontId="2" fillId="26" borderId="21" xfId="0" applyFont="1" applyFill="1" applyBorder="1" applyAlignment="1" applyProtection="1">
      <alignment horizontal="left" wrapText="1"/>
      <protection hidden="1"/>
    </xf>
    <xf numFmtId="0" fontId="2" fillId="26" borderId="0" xfId="0" applyFont="1" applyFill="1" applyAlignment="1" applyProtection="1">
      <alignment horizontal="left" wrapText="1"/>
      <protection hidden="1"/>
    </xf>
    <xf numFmtId="0" fontId="3" fillId="26" borderId="0" xfId="0" applyFont="1" applyFill="1" applyAlignment="1" applyProtection="1">
      <alignment horizontal="left"/>
      <protection hidden="1"/>
    </xf>
    <xf numFmtId="0" fontId="2" fillId="26" borderId="12" xfId="0" applyFont="1" applyFill="1" applyBorder="1" applyAlignment="1" applyProtection="1">
      <alignment horizontal="left" wrapText="1"/>
      <protection hidden="1"/>
    </xf>
    <xf numFmtId="0" fontId="2" fillId="26" borderId="22" xfId="0" applyFont="1" applyFill="1" applyBorder="1" applyAlignment="1" applyProtection="1">
      <alignment horizontal="left" wrapText="1"/>
      <protection hidden="1"/>
    </xf>
    <xf numFmtId="0" fontId="2" fillId="26" borderId="14" xfId="0" applyFont="1" applyFill="1" applyBorder="1" applyAlignment="1" applyProtection="1">
      <alignment horizontal="left" wrapText="1"/>
      <protection hidden="1"/>
    </xf>
    <xf numFmtId="0" fontId="2" fillId="26" borderId="15" xfId="0" applyFont="1" applyFill="1" applyBorder="1" applyAlignment="1" applyProtection="1">
      <alignment horizontal="left" wrapText="1"/>
      <protection hidden="1"/>
    </xf>
    <xf numFmtId="0" fontId="0" fillId="26" borderId="0" xfId="0" applyFill="1" applyProtection="1">
      <protection hidden="1"/>
    </xf>
    <xf numFmtId="1" fontId="3" fillId="25" borderId="23" xfId="0" applyNumberFormat="1" applyFont="1" applyFill="1" applyBorder="1" applyAlignment="1" applyProtection="1">
      <alignment horizontal="left"/>
      <protection locked="0"/>
    </xf>
    <xf numFmtId="0" fontId="26" fillId="0" borderId="0" xfId="0" applyFont="1" applyAlignment="1" applyProtection="1">
      <alignment horizontal="center" vertical="center"/>
      <protection hidden="1"/>
    </xf>
    <xf numFmtId="0" fontId="0" fillId="0" borderId="24" xfId="0" applyBorder="1" applyProtection="1">
      <protection hidden="1"/>
    </xf>
    <xf numFmtId="0" fontId="0" fillId="0" borderId="25" xfId="0" applyBorder="1" applyProtection="1">
      <protection hidden="1"/>
    </xf>
    <xf numFmtId="0" fontId="0" fillId="0" borderId="26" xfId="0" applyBorder="1" applyProtection="1">
      <protection hidden="1"/>
    </xf>
    <xf numFmtId="0" fontId="2" fillId="0" borderId="16" xfId="0" applyFont="1" applyBorder="1" applyProtection="1">
      <protection hidden="1"/>
    </xf>
    <xf numFmtId="2" fontId="25" fillId="24" borderId="27" xfId="0" applyNumberFormat="1" applyFont="1" applyFill="1" applyBorder="1" applyAlignment="1" applyProtection="1">
      <alignment horizontal="left" vertical="center"/>
      <protection hidden="1"/>
    </xf>
    <xf numFmtId="2" fontId="25" fillId="24" borderId="28" xfId="0" applyNumberFormat="1" applyFont="1" applyFill="1" applyBorder="1" applyAlignment="1" applyProtection="1">
      <alignment horizontal="center" vertical="center"/>
      <protection hidden="1"/>
    </xf>
    <xf numFmtId="2" fontId="27" fillId="24" borderId="28" xfId="0" applyNumberFormat="1" applyFont="1" applyFill="1" applyBorder="1" applyProtection="1">
      <protection hidden="1"/>
    </xf>
    <xf numFmtId="2" fontId="25" fillId="24" borderId="29" xfId="0" applyNumberFormat="1" applyFont="1" applyFill="1" applyBorder="1" applyAlignment="1" applyProtection="1">
      <alignment horizontal="right" vertical="center"/>
      <protection hidden="1"/>
    </xf>
    <xf numFmtId="3" fontId="0" fillId="0" borderId="0" xfId="0" applyNumberFormat="1" applyProtection="1">
      <protection hidden="1"/>
    </xf>
    <xf numFmtId="0" fontId="28" fillId="0" borderId="0" xfId="0" applyFont="1" applyProtection="1">
      <protection hidden="1"/>
    </xf>
    <xf numFmtId="0" fontId="7" fillId="24" borderId="28" xfId="0" applyFont="1" applyFill="1" applyBorder="1" applyProtection="1">
      <protection hidden="1"/>
    </xf>
    <xf numFmtId="3" fontId="0" fillId="0" borderId="25" xfId="0" applyNumberFormat="1" applyBorder="1" applyProtection="1">
      <protection hidden="1"/>
    </xf>
    <xf numFmtId="0" fontId="28" fillId="0" borderId="25" xfId="0" applyFont="1" applyBorder="1" applyProtection="1">
      <protection hidden="1"/>
    </xf>
    <xf numFmtId="0" fontId="2" fillId="0" borderId="0" xfId="0" applyFont="1" applyProtection="1">
      <protection hidden="1"/>
    </xf>
    <xf numFmtId="0" fontId="2" fillId="0" borderId="11" xfId="0" applyFont="1" applyBorder="1" applyProtection="1">
      <protection hidden="1"/>
    </xf>
    <xf numFmtId="0" fontId="2" fillId="0" borderId="12" xfId="0" applyFont="1" applyBorder="1" applyProtection="1">
      <protection hidden="1"/>
    </xf>
    <xf numFmtId="0" fontId="7" fillId="0" borderId="0" xfId="0" applyFont="1" applyProtection="1">
      <protection hidden="1"/>
    </xf>
    <xf numFmtId="164" fontId="7" fillId="0" borderId="0" xfId="0" applyNumberFormat="1" applyFont="1" applyProtection="1">
      <protection hidden="1"/>
    </xf>
    <xf numFmtId="0" fontId="28" fillId="0" borderId="30" xfId="0" applyFont="1" applyBorder="1" applyProtection="1">
      <protection hidden="1"/>
    </xf>
    <xf numFmtId="0" fontId="29" fillId="27" borderId="23" xfId="0" applyFont="1" applyFill="1" applyBorder="1" applyProtection="1">
      <protection hidden="1"/>
    </xf>
    <xf numFmtId="3" fontId="0" fillId="0" borderId="14" xfId="0" applyNumberFormat="1" applyBorder="1" applyProtection="1">
      <protection hidden="1"/>
    </xf>
    <xf numFmtId="0" fontId="28" fillId="0" borderId="14" xfId="0" applyFont="1" applyBorder="1" applyProtection="1">
      <protection hidden="1"/>
    </xf>
    <xf numFmtId="164" fontId="3" fillId="0" borderId="30" xfId="0" applyNumberFormat="1" applyFont="1" applyBorder="1" applyProtection="1">
      <protection hidden="1"/>
    </xf>
    <xf numFmtId="10" fontId="28" fillId="26" borderId="31" xfId="33" applyNumberFormat="1" applyFont="1" applyFill="1" applyBorder="1" applyProtection="1">
      <protection hidden="1"/>
    </xf>
    <xf numFmtId="10" fontId="28" fillId="26" borderId="30" xfId="33" applyNumberFormat="1" applyFont="1" applyFill="1" applyBorder="1" applyProtection="1">
      <protection hidden="1"/>
    </xf>
    <xf numFmtId="10" fontId="29" fillId="26" borderId="23" xfId="33" applyNumberFormat="1" applyFont="1" applyFill="1" applyBorder="1" applyProtection="1">
      <protection hidden="1"/>
    </xf>
    <xf numFmtId="164" fontId="2" fillId="26" borderId="23" xfId="0" applyNumberFormat="1" applyFont="1" applyFill="1" applyBorder="1" applyProtection="1">
      <protection hidden="1"/>
    </xf>
    <xf numFmtId="10" fontId="29" fillId="26" borderId="23" xfId="0" applyNumberFormat="1" applyFont="1" applyFill="1" applyBorder="1" applyProtection="1">
      <protection hidden="1"/>
    </xf>
    <xf numFmtId="164" fontId="3" fillId="0" borderId="31" xfId="0" applyNumberFormat="1" applyFont="1" applyBorder="1" applyProtection="1">
      <protection locked="0"/>
    </xf>
    <xf numFmtId="164" fontId="3" fillId="0" borderId="30" xfId="0" applyNumberFormat="1" applyFont="1" applyBorder="1" applyProtection="1">
      <protection locked="0"/>
    </xf>
    <xf numFmtId="0" fontId="7" fillId="24" borderId="28" xfId="0" applyFont="1" applyFill="1" applyBorder="1"/>
    <xf numFmtId="2" fontId="25" fillId="24" borderId="28" xfId="0" applyNumberFormat="1" applyFont="1" applyFill="1" applyBorder="1" applyAlignment="1" applyProtection="1">
      <alignment horizontal="right" vertical="center"/>
      <protection hidden="1"/>
    </xf>
    <xf numFmtId="0" fontId="7" fillId="24" borderId="29" xfId="0" applyFont="1" applyFill="1" applyBorder="1"/>
    <xf numFmtId="0" fontId="26" fillId="0" borderId="11" xfId="0" applyFont="1" applyBorder="1" applyAlignment="1" applyProtection="1">
      <alignment horizontal="center" vertical="center"/>
      <protection hidden="1"/>
    </xf>
    <xf numFmtId="0" fontId="0" fillId="0" borderId="12" xfId="0" applyBorder="1"/>
    <xf numFmtId="0" fontId="0" fillId="0" borderId="11" xfId="0" applyBorder="1"/>
    <xf numFmtId="3" fontId="0" fillId="0" borderId="0" xfId="0" applyNumberFormat="1"/>
    <xf numFmtId="3" fontId="0" fillId="0" borderId="12" xfId="0" applyNumberFormat="1" applyBorder="1"/>
    <xf numFmtId="3" fontId="31" fillId="0" borderId="0" xfId="0" applyNumberFormat="1" applyFont="1"/>
    <xf numFmtId="3" fontId="31" fillId="0" borderId="12" xfId="0" applyNumberFormat="1" applyFont="1" applyBorder="1"/>
    <xf numFmtId="0" fontId="0" fillId="0" borderId="13" xfId="0" applyBorder="1"/>
    <xf numFmtId="0" fontId="0" fillId="0" borderId="14" xfId="0" applyBorder="1"/>
    <xf numFmtId="0" fontId="0" fillId="0" borderId="15" xfId="0" applyBorder="1"/>
    <xf numFmtId="4" fontId="0" fillId="0" borderId="0" xfId="0" applyNumberFormat="1"/>
    <xf numFmtId="0" fontId="7" fillId="24" borderId="29" xfId="0" applyFont="1" applyFill="1" applyBorder="1" applyProtection="1">
      <protection hidden="1"/>
    </xf>
    <xf numFmtId="3" fontId="0" fillId="0" borderId="21" xfId="0" applyNumberFormat="1" applyBorder="1" applyProtection="1">
      <protection hidden="1"/>
    </xf>
    <xf numFmtId="3" fontId="0" fillId="0" borderId="32" xfId="0" applyNumberFormat="1" applyBorder="1" applyProtection="1">
      <protection hidden="1"/>
    </xf>
    <xf numFmtId="0" fontId="0" fillId="0" borderId="32" xfId="0" applyBorder="1" applyProtection="1">
      <protection hidden="1"/>
    </xf>
    <xf numFmtId="3" fontId="0" fillId="28" borderId="23" xfId="0" applyNumberFormat="1" applyFill="1" applyBorder="1" applyProtection="1">
      <protection hidden="1"/>
    </xf>
    <xf numFmtId="3" fontId="0" fillId="28" borderId="31" xfId="0" applyNumberFormat="1" applyFill="1" applyBorder="1" applyProtection="1">
      <protection hidden="1"/>
    </xf>
    <xf numFmtId="0" fontId="2" fillId="0" borderId="23" xfId="0" applyFont="1" applyBorder="1" applyProtection="1">
      <protection hidden="1"/>
    </xf>
    <xf numFmtId="3" fontId="2" fillId="0" borderId="16" xfId="0" applyNumberFormat="1" applyFont="1" applyBorder="1" applyProtection="1">
      <protection hidden="1"/>
    </xf>
    <xf numFmtId="3" fontId="2" fillId="26" borderId="17" xfId="0" applyNumberFormat="1" applyFont="1" applyFill="1" applyBorder="1" applyProtection="1">
      <protection hidden="1"/>
    </xf>
    <xf numFmtId="3" fontId="0" fillId="26" borderId="23" xfId="0" applyNumberFormat="1" applyFill="1" applyBorder="1" applyProtection="1">
      <protection hidden="1"/>
    </xf>
    <xf numFmtId="3" fontId="0" fillId="0" borderId="23" xfId="0" applyNumberFormat="1" applyBorder="1" applyProtection="1">
      <protection locked="0"/>
    </xf>
    <xf numFmtId="3" fontId="0" fillId="0" borderId="31" xfId="0" applyNumberFormat="1" applyBorder="1" applyProtection="1">
      <protection locked="0"/>
    </xf>
    <xf numFmtId="3" fontId="0" fillId="0" borderId="33" xfId="0" applyNumberFormat="1" applyBorder="1" applyAlignment="1" applyProtection="1">
      <alignment horizontal="center"/>
      <protection hidden="1"/>
    </xf>
    <xf numFmtId="3" fontId="0" fillId="0" borderId="34" xfId="0" applyNumberFormat="1" applyBorder="1" applyAlignment="1" applyProtection="1">
      <alignment horizontal="center"/>
      <protection hidden="1"/>
    </xf>
    <xf numFmtId="3" fontId="0" fillId="0" borderId="35" xfId="0" applyNumberFormat="1" applyBorder="1" applyAlignment="1" applyProtection="1">
      <alignment horizontal="center"/>
      <protection hidden="1"/>
    </xf>
    <xf numFmtId="3" fontId="0" fillId="0" borderId="12" xfId="0" applyNumberFormat="1" applyBorder="1" applyProtection="1">
      <protection hidden="1"/>
    </xf>
    <xf numFmtId="3" fontId="0" fillId="0" borderId="36" xfId="0" applyNumberFormat="1" applyBorder="1" applyProtection="1">
      <protection locked="0"/>
    </xf>
    <xf numFmtId="3" fontId="0" fillId="0" borderId="37" xfId="0" applyNumberFormat="1" applyBorder="1" applyProtection="1">
      <protection locked="0"/>
    </xf>
    <xf numFmtId="3" fontId="2" fillId="26" borderId="38" xfId="0" applyNumberFormat="1" applyFont="1" applyFill="1" applyBorder="1" applyProtection="1">
      <protection hidden="1"/>
    </xf>
    <xf numFmtId="0" fontId="2" fillId="0" borderId="27" xfId="0" applyFont="1" applyBorder="1" applyProtection="1">
      <protection hidden="1"/>
    </xf>
    <xf numFmtId="0" fontId="2" fillId="0" borderId="39" xfId="0" applyFont="1" applyBorder="1" applyProtection="1">
      <protection hidden="1"/>
    </xf>
    <xf numFmtId="3" fontId="2" fillId="26" borderId="40" xfId="0" applyNumberFormat="1" applyFont="1" applyFill="1" applyBorder="1" applyProtection="1">
      <protection hidden="1"/>
    </xf>
    <xf numFmtId="3" fontId="2" fillId="26" borderId="41" xfId="0" applyNumberFormat="1" applyFont="1" applyFill="1" applyBorder="1" applyProtection="1">
      <protection hidden="1"/>
    </xf>
    <xf numFmtId="3" fontId="0" fillId="0" borderId="42" xfId="0" applyNumberFormat="1" applyBorder="1" applyAlignment="1" applyProtection="1">
      <alignment horizontal="center"/>
      <protection hidden="1"/>
    </xf>
    <xf numFmtId="3" fontId="0" fillId="0" borderId="43" xfId="0" applyNumberFormat="1" applyBorder="1" applyAlignment="1" applyProtection="1">
      <alignment horizontal="center"/>
      <protection hidden="1"/>
    </xf>
    <xf numFmtId="3" fontId="0" fillId="0" borderId="11" xfId="0" applyNumberFormat="1" applyBorder="1" applyProtection="1">
      <protection hidden="1"/>
    </xf>
    <xf numFmtId="1" fontId="2" fillId="0" borderId="23" xfId="0" applyNumberFormat="1" applyFont="1" applyBorder="1" applyAlignment="1" applyProtection="1">
      <alignment horizontal="center"/>
      <protection locked="0"/>
    </xf>
    <xf numFmtId="1" fontId="0" fillId="0" borderId="44" xfId="0" applyNumberFormat="1" applyBorder="1" applyAlignment="1" applyProtection="1">
      <alignment horizontal="center"/>
      <protection hidden="1"/>
    </xf>
    <xf numFmtId="1" fontId="0" fillId="0" borderId="45" xfId="0" applyNumberFormat="1" applyBorder="1" applyAlignment="1" applyProtection="1">
      <alignment horizontal="center"/>
      <protection hidden="1"/>
    </xf>
    <xf numFmtId="3" fontId="0" fillId="0" borderId="46" xfId="0" applyNumberFormat="1" applyBorder="1" applyProtection="1">
      <protection hidden="1"/>
    </xf>
    <xf numFmtId="10" fontId="0" fillId="0" borderId="36" xfId="33" applyNumberFormat="1" applyFont="1" applyBorder="1" applyProtection="1">
      <protection hidden="1"/>
    </xf>
    <xf numFmtId="3" fontId="0" fillId="0" borderId="47" xfId="0" applyNumberFormat="1" applyBorder="1" applyProtection="1">
      <protection hidden="1"/>
    </xf>
    <xf numFmtId="10" fontId="0" fillId="0" borderId="37" xfId="33" applyNumberFormat="1" applyFont="1" applyBorder="1" applyProtection="1">
      <protection hidden="1"/>
    </xf>
    <xf numFmtId="3" fontId="2" fillId="0" borderId="48" xfId="0" applyNumberFormat="1" applyFont="1" applyBorder="1" applyProtection="1">
      <protection hidden="1"/>
    </xf>
    <xf numFmtId="10" fontId="2" fillId="0" borderId="41" xfId="33" applyNumberFormat="1" applyFont="1" applyBorder="1" applyProtection="1">
      <protection hidden="1"/>
    </xf>
    <xf numFmtId="0" fontId="0" fillId="0" borderId="41" xfId="0" applyBorder="1" applyProtection="1">
      <protection hidden="1"/>
    </xf>
    <xf numFmtId="164" fontId="0" fillId="0" borderId="46" xfId="0" applyNumberFormat="1" applyBorder="1" applyProtection="1">
      <protection hidden="1"/>
    </xf>
    <xf numFmtId="164" fontId="0" fillId="0" borderId="47" xfId="0" applyNumberFormat="1" applyBorder="1" applyProtection="1">
      <protection hidden="1"/>
    </xf>
    <xf numFmtId="164" fontId="2" fillId="0" borderId="48" xfId="0" applyNumberFormat="1" applyFont="1" applyBorder="1" applyProtection="1">
      <protection hidden="1"/>
    </xf>
    <xf numFmtId="4" fontId="0" fillId="0" borderId="46" xfId="0" applyNumberFormat="1" applyBorder="1" applyProtection="1">
      <protection hidden="1"/>
    </xf>
    <xf numFmtId="4" fontId="0" fillId="0" borderId="47" xfId="0" applyNumberFormat="1" applyBorder="1" applyProtection="1">
      <protection hidden="1"/>
    </xf>
    <xf numFmtId="4" fontId="2" fillId="0" borderId="48" xfId="0" applyNumberFormat="1" applyFont="1" applyBorder="1" applyProtection="1">
      <protection hidden="1"/>
    </xf>
    <xf numFmtId="1" fontId="0" fillId="0" borderId="0" xfId="0" applyNumberFormat="1" applyProtection="1">
      <protection hidden="1"/>
    </xf>
    <xf numFmtId="1" fontId="0" fillId="0" borderId="45" xfId="0" applyNumberFormat="1" applyBorder="1" applyAlignment="1" applyProtection="1">
      <alignment horizontal="center"/>
      <protection locked="0"/>
    </xf>
    <xf numFmtId="49" fontId="3" fillId="25" borderId="16" xfId="0" applyNumberFormat="1" applyFont="1" applyFill="1" applyBorder="1" applyAlignment="1" applyProtection="1">
      <alignment horizontal="left"/>
      <protection locked="0"/>
    </xf>
    <xf numFmtId="49" fontId="3" fillId="25" borderId="17" xfId="0" applyNumberFormat="1" applyFont="1" applyFill="1" applyBorder="1" applyAlignment="1" applyProtection="1">
      <alignment horizontal="left"/>
      <protection locked="0"/>
    </xf>
    <xf numFmtId="0" fontId="23" fillId="24" borderId="27" xfId="0" applyFont="1" applyFill="1" applyBorder="1" applyAlignment="1" applyProtection="1">
      <alignment horizontal="center" vertical="center"/>
      <protection hidden="1"/>
    </xf>
    <xf numFmtId="0" fontId="23" fillId="24" borderId="28" xfId="0" applyFont="1" applyFill="1" applyBorder="1" applyAlignment="1" applyProtection="1">
      <alignment horizontal="center" vertical="center"/>
      <protection hidden="1"/>
    </xf>
    <xf numFmtId="0" fontId="23" fillId="24" borderId="29" xfId="0" applyFont="1" applyFill="1" applyBorder="1" applyAlignment="1" applyProtection="1">
      <alignment horizontal="center" vertical="center"/>
      <protection hidden="1"/>
    </xf>
    <xf numFmtId="0" fontId="6" fillId="24" borderId="10" xfId="0" applyFont="1" applyFill="1" applyBorder="1" applyAlignment="1" applyProtection="1">
      <alignment horizontal="center" wrapText="1"/>
      <protection hidden="1"/>
    </xf>
    <xf numFmtId="0" fontId="6" fillId="24" borderId="17" xfId="0" applyFont="1" applyFill="1" applyBorder="1" applyAlignment="1" applyProtection="1">
      <alignment horizontal="center" wrapText="1"/>
      <protection hidden="1"/>
    </xf>
    <xf numFmtId="0" fontId="24" fillId="24" borderId="27" xfId="0" applyFont="1" applyFill="1" applyBorder="1" applyAlignment="1" applyProtection="1">
      <alignment horizontal="center" vertical="center"/>
      <protection hidden="1"/>
    </xf>
    <xf numFmtId="0" fontId="24" fillId="24" borderId="28" xfId="0" applyFont="1" applyFill="1" applyBorder="1" applyAlignment="1" applyProtection="1">
      <alignment horizontal="center" vertical="center"/>
      <protection hidden="1"/>
    </xf>
    <xf numFmtId="0" fontId="24" fillId="24" borderId="29" xfId="0" applyFont="1" applyFill="1" applyBorder="1" applyAlignment="1" applyProtection="1">
      <alignment horizontal="center" vertical="center"/>
      <protection hidden="1"/>
    </xf>
    <xf numFmtId="0" fontId="30" fillId="24" borderId="27" xfId="0" applyFont="1" applyFill="1" applyBorder="1" applyAlignment="1" applyProtection="1">
      <alignment horizontal="center" vertical="center"/>
      <protection hidden="1"/>
    </xf>
    <xf numFmtId="0" fontId="30" fillId="24" borderId="28" xfId="0" applyFont="1" applyFill="1" applyBorder="1" applyAlignment="1" applyProtection="1">
      <alignment horizontal="center" vertical="center"/>
      <protection hidden="1"/>
    </xf>
    <xf numFmtId="0" fontId="30" fillId="24" borderId="29" xfId="0" applyFont="1" applyFill="1" applyBorder="1" applyAlignment="1" applyProtection="1">
      <alignment horizontal="center" vertical="center"/>
      <protection hidden="1"/>
    </xf>
    <xf numFmtId="3" fontId="2" fillId="0" borderId="16" xfId="0" applyNumberFormat="1" applyFont="1" applyBorder="1" applyAlignment="1" applyProtection="1">
      <alignment horizontal="left"/>
      <protection locked="0"/>
    </xf>
    <xf numFmtId="3" fontId="2" fillId="0" borderId="17" xfId="0" applyNumberFormat="1" applyFont="1" applyBorder="1" applyAlignment="1" applyProtection="1">
      <alignment horizontal="left"/>
      <protection locked="0"/>
    </xf>
    <xf numFmtId="0" fontId="32" fillId="24" borderId="27" xfId="0" applyFont="1" applyFill="1" applyBorder="1" applyAlignment="1" applyProtection="1">
      <alignment horizontal="center" vertical="center"/>
      <protection hidden="1"/>
    </xf>
    <xf numFmtId="0" fontId="32" fillId="24" borderId="28" xfId="0" applyFont="1" applyFill="1" applyBorder="1" applyAlignment="1" applyProtection="1">
      <alignment horizontal="center" vertical="center"/>
      <protection hidden="1"/>
    </xf>
    <xf numFmtId="0" fontId="32" fillId="24" borderId="29" xfId="0" applyFont="1" applyFill="1" applyBorder="1" applyAlignment="1" applyProtection="1">
      <alignment horizontal="center" vertical="center"/>
      <protection hidden="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Prozent" xfId="33" builtinId="5"/>
    <cellStyle name="Schlecht" xfId="34" builtinId="27" customBuiltin="1"/>
    <cellStyle name="Standard" xfId="0" builtinId="0"/>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EAF7D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6F1F7"/>
      <rgbColor rgb="003366FF"/>
      <rgbColor rgb="0033CCCC"/>
      <rgbColor rgb="00EBEBEB"/>
      <rgbColor rgb="000668AF"/>
      <rgbColor rgb="00E4DDB6"/>
      <rgbColor rgb="00EAE3C6"/>
      <rgbColor rgb="00666699"/>
      <rgbColor rgb="00969696"/>
      <rgbColor rgb="00003366"/>
      <rgbColor rgb="00339966"/>
      <rgbColor rgb="00003300"/>
      <rgbColor rgb="007AB031"/>
      <rgbColor rgb="009B00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Personalkosten Gesamtunternehmen</a:t>
            </a:r>
          </a:p>
        </c:rich>
      </c:tx>
      <c:layout>
        <c:manualLayout>
          <c:xMode val="edge"/>
          <c:yMode val="edge"/>
          <c:x val="0.28486455316302811"/>
          <c:y val="1.3257987255856855E-2"/>
        </c:manualLayout>
      </c:layout>
      <c:overlay val="0"/>
      <c:spPr>
        <a:noFill/>
        <a:ln w="25400">
          <a:noFill/>
        </a:ln>
      </c:spPr>
    </c:title>
    <c:autoTitleDeleted val="0"/>
    <c:view3D>
      <c:rotX val="15"/>
      <c:hPercent val="58"/>
      <c:rotY val="20"/>
      <c:depthPercent val="100"/>
      <c:rAngAx val="1"/>
    </c:view3D>
    <c:floor>
      <c:thickness val="0"/>
      <c:spPr>
        <a:solidFill>
          <a:srgbClr val="E6F1F7"/>
        </a:solidFill>
        <a:ln w="3175">
          <a:solidFill>
            <a:srgbClr val="000000"/>
          </a:solidFill>
          <a:prstDash val="solid"/>
        </a:ln>
      </c:spPr>
    </c:floor>
    <c:sideWall>
      <c:thickness val="0"/>
      <c:spPr>
        <a:solidFill>
          <a:srgbClr val="E6F1F7"/>
        </a:solidFill>
        <a:ln w="12700">
          <a:solidFill>
            <a:srgbClr val="808080"/>
          </a:solidFill>
          <a:prstDash val="solid"/>
        </a:ln>
      </c:spPr>
    </c:sideWall>
    <c:backWall>
      <c:thickness val="0"/>
      <c:spPr>
        <a:solidFill>
          <a:srgbClr val="E6F1F7"/>
        </a:solidFill>
        <a:ln w="12700">
          <a:solidFill>
            <a:srgbClr val="808080"/>
          </a:solidFill>
          <a:prstDash val="solid"/>
        </a:ln>
      </c:spPr>
    </c:backWall>
    <c:plotArea>
      <c:layout>
        <c:manualLayout>
          <c:layoutTarget val="inner"/>
          <c:xMode val="edge"/>
          <c:yMode val="edge"/>
          <c:x val="9.9762691614056251E-2"/>
          <c:y val="7.9547923535141132E-2"/>
          <c:w val="0.89305638396679266"/>
          <c:h val="0.7860092444543707"/>
        </c:manualLayout>
      </c:layout>
      <c:bar3DChart>
        <c:barDir val="col"/>
        <c:grouping val="clustered"/>
        <c:varyColors val="0"/>
        <c:ser>
          <c:idx val="1"/>
          <c:order val="0"/>
          <c:tx>
            <c:strRef>
              <c:f>'PK-Entwicklung'!$C$7</c:f>
              <c:strCache>
                <c:ptCount val="1"/>
                <c:pt idx="0">
                  <c:v>Personalkosten</c:v>
                </c:pt>
              </c:strCache>
            </c:strRef>
          </c:tx>
          <c:spPr>
            <a:solidFill>
              <a:srgbClr val="0668AF"/>
            </a:solidFill>
            <a:ln w="12700">
              <a:solidFill>
                <a:srgbClr val="000000"/>
              </a:solidFill>
              <a:prstDash val="solid"/>
            </a:ln>
          </c:spPr>
          <c:invertIfNegative val="0"/>
          <c:cat>
            <c:numRef>
              <c:f>'PK-Entwicklung'!$D$6:$I$6</c:f>
              <c:numCache>
                <c:formatCode>General</c:formatCode>
                <c:ptCount val="6"/>
                <c:pt idx="0">
                  <c:v>2022</c:v>
                </c:pt>
                <c:pt idx="1">
                  <c:v>2023</c:v>
                </c:pt>
                <c:pt idx="2">
                  <c:v>2024</c:v>
                </c:pt>
                <c:pt idx="3">
                  <c:v>2025</c:v>
                </c:pt>
                <c:pt idx="4">
                  <c:v>2026</c:v>
                </c:pt>
                <c:pt idx="5">
                  <c:v>2027</c:v>
                </c:pt>
              </c:numCache>
            </c:numRef>
          </c:cat>
          <c:val>
            <c:numRef>
              <c:f>'PK-Entwicklung'!$D$7:$I$7</c:f>
              <c:numCache>
                <c:formatCode>#,##0</c:formatCode>
                <c:ptCount val="6"/>
                <c:pt idx="0">
                  <c:v>3569986</c:v>
                </c:pt>
                <c:pt idx="1">
                  <c:v>3896500</c:v>
                </c:pt>
                <c:pt idx="2">
                  <c:v>4378500</c:v>
                </c:pt>
                <c:pt idx="3">
                  <c:v>4973000</c:v>
                </c:pt>
                <c:pt idx="4">
                  <c:v>5322500</c:v>
                </c:pt>
                <c:pt idx="5">
                  <c:v>5825500</c:v>
                </c:pt>
              </c:numCache>
            </c:numRef>
          </c:val>
          <c:extLst>
            <c:ext xmlns:c16="http://schemas.microsoft.com/office/drawing/2014/chart" uri="{C3380CC4-5D6E-409C-BE32-E72D297353CC}">
              <c16:uniqueId val="{00000000-C40E-4FA0-B20A-34420E52CB4F}"/>
            </c:ext>
          </c:extLst>
        </c:ser>
        <c:dLbls>
          <c:showLegendKey val="0"/>
          <c:showVal val="0"/>
          <c:showCatName val="0"/>
          <c:showSerName val="0"/>
          <c:showPercent val="0"/>
          <c:showBubbleSize val="0"/>
        </c:dLbls>
        <c:gapWidth val="150"/>
        <c:shape val="box"/>
        <c:axId val="896978192"/>
        <c:axId val="1"/>
        <c:axId val="0"/>
      </c:bar3DChart>
      <c:catAx>
        <c:axId val="896978192"/>
        <c:scaling>
          <c:orientation val="minMax"/>
        </c:scaling>
        <c:delete val="0"/>
        <c:axPos val="b"/>
        <c:title>
          <c:tx>
            <c:rich>
              <a:bodyPr/>
              <a:lstStyle/>
              <a:p>
                <a:pPr>
                  <a:defRPr sz="1050" b="1" i="0" u="none" strike="noStrike" baseline="0">
                    <a:solidFill>
                      <a:srgbClr val="000000"/>
                    </a:solidFill>
                    <a:latin typeface="Arial"/>
                    <a:ea typeface="Arial"/>
                    <a:cs typeface="Arial"/>
                  </a:defRPr>
                </a:pPr>
                <a:r>
                  <a:rPr lang="de-DE"/>
                  <a:t>Jahr</a:t>
                </a:r>
              </a:p>
            </c:rich>
          </c:tx>
          <c:layout>
            <c:manualLayout>
              <c:xMode val="edge"/>
              <c:yMode val="edge"/>
              <c:x val="0.49761149793035286"/>
              <c:y val="0.9166951188335310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de-DE"/>
                  <a:t>TEUR</a:t>
                </a:r>
              </a:p>
            </c:rich>
          </c:tx>
          <c:layout>
            <c:manualLayout>
              <c:xMode val="edge"/>
              <c:yMode val="edge"/>
              <c:x val="3.6058804197851659E-2"/>
              <c:y val="0.448877568519724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de-DE"/>
          </a:p>
        </c:txPr>
        <c:crossAx val="89697819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50" b="1" i="0" u="none" strike="noStrike" baseline="0">
                <a:solidFill>
                  <a:srgbClr val="000000"/>
                </a:solidFill>
                <a:latin typeface="Arial"/>
                <a:ea typeface="Arial"/>
                <a:cs typeface="Arial"/>
              </a:defRPr>
            </a:pPr>
            <a:r>
              <a:rPr lang="de-DE"/>
              <a:t>Wertschöpfung je Mitarbeiter</a:t>
            </a:r>
          </a:p>
        </c:rich>
      </c:tx>
      <c:layout>
        <c:manualLayout>
          <c:xMode val="edge"/>
          <c:yMode val="edge"/>
          <c:x val="0.26082535036446031"/>
          <c:y val="3.2197969049938074E-2"/>
        </c:manualLayout>
      </c:layout>
      <c:overlay val="0"/>
      <c:spPr>
        <a:noFill/>
        <a:ln w="25400">
          <a:noFill/>
        </a:ln>
      </c:spPr>
    </c:title>
    <c:autoTitleDeleted val="0"/>
    <c:view3D>
      <c:rotX val="15"/>
      <c:hPercent val="52"/>
      <c:rotY val="20"/>
      <c:depthPercent val="100"/>
      <c:rAngAx val="1"/>
    </c:view3D>
    <c:floor>
      <c:thickness val="0"/>
      <c:spPr>
        <a:solidFill>
          <a:srgbClr val="0668AF"/>
        </a:solidFill>
        <a:ln w="3175">
          <a:solidFill>
            <a:srgbClr val="000000"/>
          </a:solidFill>
          <a:prstDash val="solid"/>
        </a:ln>
      </c:spPr>
    </c:floor>
    <c:sideWall>
      <c:thickness val="0"/>
      <c:spPr>
        <a:solidFill>
          <a:srgbClr val="0668AF"/>
        </a:solidFill>
        <a:ln w="12700">
          <a:solidFill>
            <a:srgbClr val="808080"/>
          </a:solidFill>
          <a:prstDash val="solid"/>
        </a:ln>
      </c:spPr>
    </c:sideWall>
    <c:backWall>
      <c:thickness val="0"/>
      <c:spPr>
        <a:solidFill>
          <a:srgbClr val="0668AF"/>
        </a:solidFill>
        <a:ln w="12700">
          <a:solidFill>
            <a:srgbClr val="808080"/>
          </a:solidFill>
          <a:prstDash val="solid"/>
        </a:ln>
      </c:spPr>
    </c:backWall>
    <c:plotArea>
      <c:layout>
        <c:manualLayout>
          <c:layoutTarget val="inner"/>
          <c:xMode val="edge"/>
          <c:yMode val="edge"/>
          <c:x val="9.4954851054342704E-2"/>
          <c:y val="0.18750581976140412"/>
          <c:w val="0.89666226438657792"/>
          <c:h val="0.66100536461343462"/>
        </c:manualLayout>
      </c:layout>
      <c:bar3DChart>
        <c:barDir val="col"/>
        <c:grouping val="clustered"/>
        <c:varyColors val="0"/>
        <c:ser>
          <c:idx val="0"/>
          <c:order val="0"/>
          <c:spPr>
            <a:solidFill>
              <a:srgbClr val="E6F1F7"/>
            </a:solidFill>
            <a:ln w="12700">
              <a:solidFill>
                <a:srgbClr val="000000"/>
              </a:solidFill>
              <a:prstDash val="solid"/>
            </a:ln>
          </c:spPr>
          <c:invertIfNegative val="0"/>
          <c:cat>
            <c:numRef>
              <c:f>'PK - Kennzahlen'!$D$14:$N$14</c:f>
              <c:numCache>
                <c:formatCode>General</c:formatCode>
                <c:ptCount val="6"/>
                <c:pt idx="0">
                  <c:v>2022</c:v>
                </c:pt>
                <c:pt idx="1">
                  <c:v>2023</c:v>
                </c:pt>
                <c:pt idx="2">
                  <c:v>2024</c:v>
                </c:pt>
                <c:pt idx="3">
                  <c:v>2025</c:v>
                </c:pt>
                <c:pt idx="4">
                  <c:v>2026</c:v>
                </c:pt>
                <c:pt idx="5">
                  <c:v>2027</c:v>
                </c:pt>
              </c:numCache>
            </c:numRef>
          </c:cat>
          <c:val>
            <c:numRef>
              <c:f>'PK - Kennzahlen'!$D$20:$N$20</c:f>
              <c:numCache>
                <c:formatCode>#,##0</c:formatCode>
                <c:ptCount val="6"/>
                <c:pt idx="0">
                  <c:v>84337</c:v>
                </c:pt>
                <c:pt idx="1">
                  <c:v>85294</c:v>
                </c:pt>
                <c:pt idx="2">
                  <c:v>78061</c:v>
                </c:pt>
                <c:pt idx="3">
                  <c:v>73009</c:v>
                </c:pt>
                <c:pt idx="4">
                  <c:v>73246</c:v>
                </c:pt>
                <c:pt idx="5">
                  <c:v>70165</c:v>
                </c:pt>
              </c:numCache>
            </c:numRef>
          </c:val>
          <c:extLst>
            <c:ext xmlns:c16="http://schemas.microsoft.com/office/drawing/2014/chart" uri="{C3380CC4-5D6E-409C-BE32-E72D297353CC}">
              <c16:uniqueId val="{00000000-7728-479D-AE04-7AB5FC2FD2BD}"/>
            </c:ext>
          </c:extLst>
        </c:ser>
        <c:dLbls>
          <c:showLegendKey val="0"/>
          <c:showVal val="0"/>
          <c:showCatName val="0"/>
          <c:showSerName val="0"/>
          <c:showPercent val="0"/>
          <c:showBubbleSize val="0"/>
        </c:dLbls>
        <c:gapWidth val="150"/>
        <c:shape val="box"/>
        <c:axId val="896974032"/>
        <c:axId val="1"/>
        <c:axId val="0"/>
      </c:bar3DChart>
      <c:catAx>
        <c:axId val="896974032"/>
        <c:scaling>
          <c:orientation val="minMax"/>
        </c:scaling>
        <c:delete val="0"/>
        <c:axPos val="b"/>
        <c:title>
          <c:tx>
            <c:rich>
              <a:bodyPr/>
              <a:lstStyle/>
              <a:p>
                <a:pPr>
                  <a:defRPr sz="1175" b="1" i="0" u="none" strike="noStrike" baseline="0">
                    <a:solidFill>
                      <a:srgbClr val="000000"/>
                    </a:solidFill>
                    <a:latin typeface="Arial"/>
                    <a:ea typeface="Arial"/>
                    <a:cs typeface="Arial"/>
                  </a:defRPr>
                </a:pPr>
                <a:r>
                  <a:rPr lang="de-DE"/>
                  <a:t>Jahr</a:t>
                </a:r>
              </a:p>
            </c:rich>
          </c:tx>
          <c:layout>
            <c:manualLayout>
              <c:xMode val="edge"/>
              <c:yMode val="edge"/>
              <c:x val="0.49280365737063936"/>
              <c:y val="0.90154313339826608"/>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de-DE"/>
                  <a:t>TEuro</a:t>
                </a:r>
              </a:p>
            </c:rich>
          </c:tx>
          <c:layout>
            <c:manualLayout>
              <c:xMode val="edge"/>
              <c:yMode val="edge"/>
              <c:x val="7.4521528675560098E-2"/>
              <c:y val="0.4829695357490711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de-DE"/>
          </a:p>
        </c:txPr>
        <c:crossAx val="8969740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e-DE"/>
              <a:t>Personalkosten Management</a:t>
            </a:r>
          </a:p>
        </c:rich>
      </c:tx>
      <c:layout>
        <c:manualLayout>
          <c:xMode val="edge"/>
          <c:yMode val="edge"/>
          <c:x val="0.27404700907585139"/>
          <c:y val="4.2209243438272162E-2"/>
        </c:manualLayout>
      </c:layout>
      <c:overlay val="0"/>
      <c:spPr>
        <a:noFill/>
        <a:ln w="25400">
          <a:noFill/>
        </a:ln>
      </c:spPr>
    </c:title>
    <c:autoTitleDeleted val="0"/>
    <c:view3D>
      <c:rotX val="15"/>
      <c:hPercent val="66"/>
      <c:rotY val="20"/>
      <c:depthPercent val="100"/>
      <c:rAngAx val="1"/>
    </c:view3D>
    <c:floor>
      <c:thickness val="0"/>
      <c:spPr>
        <a:solidFill>
          <a:srgbClr val="0668AF"/>
        </a:solidFill>
        <a:ln w="3175">
          <a:solidFill>
            <a:srgbClr val="000000"/>
          </a:solidFill>
          <a:prstDash val="solid"/>
        </a:ln>
      </c:spPr>
    </c:floor>
    <c:sideWall>
      <c:thickness val="0"/>
      <c:spPr>
        <a:solidFill>
          <a:srgbClr val="0668AF"/>
        </a:solidFill>
        <a:ln w="12700">
          <a:solidFill>
            <a:srgbClr val="808080"/>
          </a:solidFill>
          <a:prstDash val="solid"/>
        </a:ln>
      </c:spPr>
    </c:sideWall>
    <c:backWall>
      <c:thickness val="0"/>
      <c:spPr>
        <a:solidFill>
          <a:srgbClr val="0668AF"/>
        </a:solidFill>
        <a:ln w="12700">
          <a:solidFill>
            <a:srgbClr val="808080"/>
          </a:solidFill>
          <a:prstDash val="solid"/>
        </a:ln>
      </c:spPr>
    </c:backWall>
    <c:plotArea>
      <c:layout>
        <c:manualLayout>
          <c:layoutTarget val="inner"/>
          <c:xMode val="edge"/>
          <c:yMode val="edge"/>
          <c:x val="0.14663918906690293"/>
          <c:y val="0.12987459519468358"/>
          <c:w val="0.82214102722755411"/>
          <c:h val="0.67859475989222173"/>
        </c:manualLayout>
      </c:layout>
      <c:bar3DChart>
        <c:barDir val="col"/>
        <c:grouping val="clustered"/>
        <c:varyColors val="0"/>
        <c:ser>
          <c:idx val="1"/>
          <c:order val="0"/>
          <c:tx>
            <c:strRef>
              <c:f>'PK-Entwicklung'!$C$10</c:f>
              <c:strCache>
                <c:ptCount val="1"/>
                <c:pt idx="0">
                  <c:v>PK-Management</c:v>
                </c:pt>
              </c:strCache>
            </c:strRef>
          </c:tx>
          <c:spPr>
            <a:solidFill>
              <a:srgbClr val="E6F1F7"/>
            </a:solidFill>
            <a:ln w="12700">
              <a:solidFill>
                <a:srgbClr val="000000"/>
              </a:solidFill>
              <a:prstDash val="solid"/>
            </a:ln>
          </c:spPr>
          <c:invertIfNegative val="0"/>
          <c:cat>
            <c:numRef>
              <c:f>'PK-Entwicklung'!$D$6:$I$6</c:f>
              <c:numCache>
                <c:formatCode>General</c:formatCode>
                <c:ptCount val="6"/>
                <c:pt idx="0">
                  <c:v>2022</c:v>
                </c:pt>
                <c:pt idx="1">
                  <c:v>2023</c:v>
                </c:pt>
                <c:pt idx="2">
                  <c:v>2024</c:v>
                </c:pt>
                <c:pt idx="3">
                  <c:v>2025</c:v>
                </c:pt>
                <c:pt idx="4">
                  <c:v>2026</c:v>
                </c:pt>
                <c:pt idx="5">
                  <c:v>2027</c:v>
                </c:pt>
              </c:numCache>
            </c:numRef>
          </c:cat>
          <c:val>
            <c:numRef>
              <c:f>'PK-Entwicklung'!$D$10:$I$10</c:f>
              <c:numCache>
                <c:formatCode>#,##0</c:formatCode>
                <c:ptCount val="6"/>
                <c:pt idx="0">
                  <c:v>465000</c:v>
                </c:pt>
                <c:pt idx="1">
                  <c:v>465000</c:v>
                </c:pt>
                <c:pt idx="2">
                  <c:v>415000</c:v>
                </c:pt>
                <c:pt idx="3">
                  <c:v>475000</c:v>
                </c:pt>
                <c:pt idx="4">
                  <c:v>527500</c:v>
                </c:pt>
                <c:pt idx="5">
                  <c:v>565000</c:v>
                </c:pt>
              </c:numCache>
            </c:numRef>
          </c:val>
          <c:extLst>
            <c:ext xmlns:c16="http://schemas.microsoft.com/office/drawing/2014/chart" uri="{C3380CC4-5D6E-409C-BE32-E72D297353CC}">
              <c16:uniqueId val="{00000000-9CE3-475F-AE7D-2F40D33E3621}"/>
            </c:ext>
          </c:extLst>
        </c:ser>
        <c:dLbls>
          <c:showLegendKey val="0"/>
          <c:showVal val="0"/>
          <c:showCatName val="0"/>
          <c:showSerName val="0"/>
          <c:showPercent val="0"/>
          <c:showBubbleSize val="0"/>
        </c:dLbls>
        <c:gapWidth val="150"/>
        <c:shape val="box"/>
        <c:axId val="896976944"/>
        <c:axId val="1"/>
        <c:axId val="0"/>
      </c:bar3DChart>
      <c:catAx>
        <c:axId val="8969769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Jahr</a:t>
                </a:r>
              </a:p>
            </c:rich>
          </c:tx>
          <c:layout>
            <c:manualLayout>
              <c:xMode val="edge"/>
              <c:yMode val="edge"/>
              <c:x val="0.49761167437457221"/>
              <c:y val="0.892887841963449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TEUR</a:t>
                </a:r>
              </a:p>
            </c:rich>
          </c:tx>
          <c:layout>
            <c:manualLayout>
              <c:xMode val="edge"/>
              <c:yMode val="edge"/>
              <c:x val="5.5290186041619137E-2"/>
              <c:y val="0.428586164142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9697694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e-DE"/>
              <a:t>Personalkosten Verwaltung</a:t>
            </a:r>
          </a:p>
        </c:rich>
      </c:tx>
      <c:layout>
        <c:manualLayout>
          <c:xMode val="edge"/>
          <c:yMode val="edge"/>
          <c:x val="0.2860666147370729"/>
          <c:y val="4.2209243438272162E-2"/>
        </c:manualLayout>
      </c:layout>
      <c:overlay val="0"/>
      <c:spPr>
        <a:noFill/>
        <a:ln w="25400">
          <a:noFill/>
        </a:ln>
      </c:spPr>
    </c:title>
    <c:autoTitleDeleted val="0"/>
    <c:view3D>
      <c:rotX val="15"/>
      <c:hPercent val="66"/>
      <c:rotY val="20"/>
      <c:depthPercent val="100"/>
      <c:rAngAx val="1"/>
    </c:view3D>
    <c:floor>
      <c:thickness val="0"/>
      <c:spPr>
        <a:solidFill>
          <a:srgbClr val="0668AF"/>
        </a:solidFill>
        <a:ln w="3175">
          <a:solidFill>
            <a:srgbClr val="000000"/>
          </a:solidFill>
          <a:prstDash val="solid"/>
        </a:ln>
      </c:spPr>
    </c:floor>
    <c:sideWall>
      <c:thickness val="0"/>
      <c:spPr>
        <a:solidFill>
          <a:srgbClr val="0668AF"/>
        </a:solidFill>
        <a:ln w="12700">
          <a:solidFill>
            <a:srgbClr val="808080"/>
          </a:solidFill>
          <a:prstDash val="solid"/>
        </a:ln>
      </c:spPr>
    </c:sideWall>
    <c:backWall>
      <c:thickness val="0"/>
      <c:spPr>
        <a:solidFill>
          <a:srgbClr val="0668AF"/>
        </a:solidFill>
        <a:ln w="12700">
          <a:solidFill>
            <a:srgbClr val="808080"/>
          </a:solidFill>
          <a:prstDash val="solid"/>
        </a:ln>
      </c:spPr>
    </c:backWall>
    <c:plotArea>
      <c:layout>
        <c:manualLayout>
          <c:layoutTarget val="inner"/>
          <c:xMode val="edge"/>
          <c:yMode val="edge"/>
          <c:x val="0.14663918906690293"/>
          <c:y val="0.12987459519468358"/>
          <c:w val="0.81973710609530981"/>
          <c:h val="0.67859475989222173"/>
        </c:manualLayout>
      </c:layout>
      <c:bar3DChart>
        <c:barDir val="col"/>
        <c:grouping val="clustered"/>
        <c:varyColors val="0"/>
        <c:ser>
          <c:idx val="1"/>
          <c:order val="0"/>
          <c:tx>
            <c:strRef>
              <c:f>'PK-Entwicklung'!$C$11</c:f>
              <c:strCache>
                <c:ptCount val="1"/>
                <c:pt idx="0">
                  <c:v>PK-Verwaltung</c:v>
                </c:pt>
              </c:strCache>
            </c:strRef>
          </c:tx>
          <c:spPr>
            <a:solidFill>
              <a:srgbClr val="E6F1F7"/>
            </a:solidFill>
            <a:ln w="12700">
              <a:solidFill>
                <a:srgbClr val="000000"/>
              </a:solidFill>
              <a:prstDash val="solid"/>
            </a:ln>
          </c:spPr>
          <c:invertIfNegative val="0"/>
          <c:cat>
            <c:numRef>
              <c:f>'PK-Entwicklung'!$D$6:$I$6</c:f>
              <c:numCache>
                <c:formatCode>General</c:formatCode>
                <c:ptCount val="6"/>
                <c:pt idx="0">
                  <c:v>2022</c:v>
                </c:pt>
                <c:pt idx="1">
                  <c:v>2023</c:v>
                </c:pt>
                <c:pt idx="2">
                  <c:v>2024</c:v>
                </c:pt>
                <c:pt idx="3">
                  <c:v>2025</c:v>
                </c:pt>
                <c:pt idx="4">
                  <c:v>2026</c:v>
                </c:pt>
                <c:pt idx="5">
                  <c:v>2027</c:v>
                </c:pt>
              </c:numCache>
            </c:numRef>
          </c:cat>
          <c:val>
            <c:numRef>
              <c:f>'PK-Entwicklung'!$D$11:$I$11</c:f>
              <c:numCache>
                <c:formatCode>#,##0</c:formatCode>
                <c:ptCount val="6"/>
                <c:pt idx="0">
                  <c:v>355000</c:v>
                </c:pt>
                <c:pt idx="1">
                  <c:v>397500</c:v>
                </c:pt>
                <c:pt idx="2">
                  <c:v>422500</c:v>
                </c:pt>
                <c:pt idx="3">
                  <c:v>490000</c:v>
                </c:pt>
                <c:pt idx="4">
                  <c:v>510000</c:v>
                </c:pt>
                <c:pt idx="5">
                  <c:v>555000</c:v>
                </c:pt>
              </c:numCache>
            </c:numRef>
          </c:val>
          <c:extLst>
            <c:ext xmlns:c16="http://schemas.microsoft.com/office/drawing/2014/chart" uri="{C3380CC4-5D6E-409C-BE32-E72D297353CC}">
              <c16:uniqueId val="{00000000-E03A-4D37-927A-46795CB83BC6}"/>
            </c:ext>
          </c:extLst>
        </c:ser>
        <c:dLbls>
          <c:showLegendKey val="0"/>
          <c:showVal val="0"/>
          <c:showCatName val="0"/>
          <c:showSerName val="0"/>
          <c:showPercent val="0"/>
          <c:showBubbleSize val="0"/>
        </c:dLbls>
        <c:gapWidth val="150"/>
        <c:shape val="box"/>
        <c:axId val="896971952"/>
        <c:axId val="1"/>
        <c:axId val="0"/>
      </c:bar3DChart>
      <c:catAx>
        <c:axId val="8969719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Jahr</a:t>
                </a:r>
              </a:p>
            </c:rich>
          </c:tx>
          <c:layout>
            <c:manualLayout>
              <c:xMode val="edge"/>
              <c:yMode val="edge"/>
              <c:x val="0.49761167437457221"/>
              <c:y val="0.892887841963449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TEUR</a:t>
                </a:r>
              </a:p>
            </c:rich>
          </c:tx>
          <c:layout>
            <c:manualLayout>
              <c:xMode val="edge"/>
              <c:yMode val="edge"/>
              <c:x val="5.5290186041619137E-2"/>
              <c:y val="0.428586164142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9697195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e-DE"/>
              <a:t>Personalkosten Einkauf</a:t>
            </a:r>
          </a:p>
        </c:rich>
      </c:tx>
      <c:layout>
        <c:manualLayout>
          <c:xMode val="edge"/>
          <c:yMode val="edge"/>
          <c:x val="0.31895495522440243"/>
          <c:y val="4.2209243438272162E-2"/>
        </c:manualLayout>
      </c:layout>
      <c:overlay val="0"/>
      <c:spPr>
        <a:noFill/>
        <a:ln w="25400">
          <a:noFill/>
        </a:ln>
      </c:spPr>
    </c:title>
    <c:autoTitleDeleted val="0"/>
    <c:view3D>
      <c:rotX val="15"/>
      <c:hPercent val="65"/>
      <c:rotY val="20"/>
      <c:depthPercent val="100"/>
      <c:rAngAx val="1"/>
    </c:view3D>
    <c:floor>
      <c:thickness val="0"/>
      <c:spPr>
        <a:solidFill>
          <a:srgbClr val="0668AF"/>
        </a:solidFill>
        <a:ln w="3175">
          <a:solidFill>
            <a:srgbClr val="000000"/>
          </a:solidFill>
          <a:prstDash val="solid"/>
        </a:ln>
      </c:spPr>
    </c:floor>
    <c:sideWall>
      <c:thickness val="0"/>
      <c:spPr>
        <a:solidFill>
          <a:srgbClr val="0668AF"/>
        </a:solidFill>
        <a:ln w="12700">
          <a:solidFill>
            <a:srgbClr val="808080"/>
          </a:solidFill>
          <a:prstDash val="solid"/>
        </a:ln>
      </c:spPr>
    </c:sideWall>
    <c:backWall>
      <c:thickness val="0"/>
      <c:spPr>
        <a:solidFill>
          <a:srgbClr val="0668AF"/>
        </a:solidFill>
        <a:ln w="12700">
          <a:solidFill>
            <a:srgbClr val="808080"/>
          </a:solidFill>
          <a:prstDash val="solid"/>
        </a:ln>
      </c:spPr>
    </c:backWall>
    <c:plotArea>
      <c:layout>
        <c:manualLayout>
          <c:layoutTarget val="inner"/>
          <c:xMode val="edge"/>
          <c:yMode val="edge"/>
          <c:x val="0.14628761104277102"/>
          <c:y val="0.13636832495441775"/>
          <c:w val="0.820169884862749"/>
          <c:h val="0.67210103013248745"/>
        </c:manualLayout>
      </c:layout>
      <c:bar3DChart>
        <c:barDir val="col"/>
        <c:grouping val="clustered"/>
        <c:varyColors val="0"/>
        <c:ser>
          <c:idx val="1"/>
          <c:order val="0"/>
          <c:tx>
            <c:strRef>
              <c:f>'PK-Entwicklung'!$C$12</c:f>
              <c:strCache>
                <c:ptCount val="1"/>
                <c:pt idx="0">
                  <c:v>PK-Einkauf</c:v>
                </c:pt>
              </c:strCache>
            </c:strRef>
          </c:tx>
          <c:spPr>
            <a:solidFill>
              <a:srgbClr val="E6F1F7"/>
            </a:solidFill>
            <a:ln w="12700">
              <a:solidFill>
                <a:srgbClr val="000000"/>
              </a:solidFill>
              <a:prstDash val="solid"/>
            </a:ln>
          </c:spPr>
          <c:invertIfNegative val="0"/>
          <c:cat>
            <c:numRef>
              <c:f>'PK-Entwicklung'!$D$6:$I$6</c:f>
              <c:numCache>
                <c:formatCode>General</c:formatCode>
                <c:ptCount val="6"/>
                <c:pt idx="0">
                  <c:v>2022</c:v>
                </c:pt>
                <c:pt idx="1">
                  <c:v>2023</c:v>
                </c:pt>
                <c:pt idx="2">
                  <c:v>2024</c:v>
                </c:pt>
                <c:pt idx="3">
                  <c:v>2025</c:v>
                </c:pt>
                <c:pt idx="4">
                  <c:v>2026</c:v>
                </c:pt>
                <c:pt idx="5">
                  <c:v>2027</c:v>
                </c:pt>
              </c:numCache>
            </c:numRef>
          </c:cat>
          <c:val>
            <c:numRef>
              <c:f>'PK-Entwicklung'!$D$12:$I$12</c:f>
              <c:numCache>
                <c:formatCode>#,##0</c:formatCode>
                <c:ptCount val="6"/>
                <c:pt idx="0">
                  <c:v>430000</c:v>
                </c:pt>
                <c:pt idx="1">
                  <c:v>502000</c:v>
                </c:pt>
                <c:pt idx="2">
                  <c:v>565000</c:v>
                </c:pt>
                <c:pt idx="3">
                  <c:v>660000</c:v>
                </c:pt>
                <c:pt idx="4">
                  <c:v>730000</c:v>
                </c:pt>
                <c:pt idx="5">
                  <c:v>820000</c:v>
                </c:pt>
              </c:numCache>
            </c:numRef>
          </c:val>
          <c:extLst>
            <c:ext xmlns:c16="http://schemas.microsoft.com/office/drawing/2014/chart" uri="{C3380CC4-5D6E-409C-BE32-E72D297353CC}">
              <c16:uniqueId val="{00000000-0D6C-4F75-B02D-EBBE2BC32308}"/>
            </c:ext>
          </c:extLst>
        </c:ser>
        <c:dLbls>
          <c:showLegendKey val="0"/>
          <c:showVal val="0"/>
          <c:showCatName val="0"/>
          <c:showSerName val="0"/>
          <c:showPercent val="0"/>
          <c:showBubbleSize val="0"/>
        </c:dLbls>
        <c:gapWidth val="150"/>
        <c:shape val="box"/>
        <c:axId val="896971120"/>
        <c:axId val="1"/>
        <c:axId val="0"/>
      </c:bar3DChart>
      <c:catAx>
        <c:axId val="8969711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Jahr</a:t>
                </a:r>
              </a:p>
            </c:rich>
          </c:tx>
          <c:layout>
            <c:manualLayout>
              <c:xMode val="edge"/>
              <c:yMode val="edge"/>
              <c:x val="0.49641861452219016"/>
              <c:y val="0.892887841963449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TEUR</a:t>
                </a:r>
              </a:p>
            </c:rich>
          </c:tx>
          <c:layout>
            <c:manualLayout>
              <c:xMode val="edge"/>
              <c:yMode val="edge"/>
              <c:x val="5.2759466277720685E-2"/>
              <c:y val="0.4318330290223229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9697112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e-DE"/>
              <a:t>Personalkosten Lager</a:t>
            </a:r>
          </a:p>
        </c:rich>
      </c:tx>
      <c:layout>
        <c:manualLayout>
          <c:xMode val="edge"/>
          <c:yMode val="edge"/>
          <c:x val="0.3293371951174705"/>
          <c:y val="4.2209243438272162E-2"/>
        </c:manualLayout>
      </c:layout>
      <c:overlay val="0"/>
      <c:spPr>
        <a:noFill/>
        <a:ln w="25400">
          <a:noFill/>
        </a:ln>
      </c:spPr>
    </c:title>
    <c:autoTitleDeleted val="0"/>
    <c:view3D>
      <c:rotX val="15"/>
      <c:hPercent val="65"/>
      <c:rotY val="20"/>
      <c:depthPercent val="100"/>
      <c:rAngAx val="1"/>
    </c:view3D>
    <c:floor>
      <c:thickness val="0"/>
      <c:spPr>
        <a:solidFill>
          <a:srgbClr val="0668AF"/>
        </a:solidFill>
        <a:ln w="3175">
          <a:solidFill>
            <a:srgbClr val="000000"/>
          </a:solidFill>
          <a:prstDash val="solid"/>
        </a:ln>
      </c:spPr>
    </c:floor>
    <c:sideWall>
      <c:thickness val="0"/>
      <c:spPr>
        <a:solidFill>
          <a:srgbClr val="0668AF"/>
        </a:solidFill>
        <a:ln w="12700">
          <a:solidFill>
            <a:srgbClr val="808080"/>
          </a:solidFill>
          <a:prstDash val="solid"/>
        </a:ln>
      </c:spPr>
    </c:sideWall>
    <c:backWall>
      <c:thickness val="0"/>
      <c:spPr>
        <a:solidFill>
          <a:srgbClr val="0668AF"/>
        </a:solidFill>
        <a:ln w="12700">
          <a:solidFill>
            <a:srgbClr val="808080"/>
          </a:solidFill>
          <a:prstDash val="solid"/>
        </a:ln>
      </c:spPr>
    </c:backWall>
    <c:plotArea>
      <c:layout>
        <c:manualLayout>
          <c:layoutTarget val="inner"/>
          <c:xMode val="edge"/>
          <c:yMode val="edge"/>
          <c:x val="0.14663918906690293"/>
          <c:y val="0.13636832495441775"/>
          <c:w val="0.82214102722755411"/>
          <c:h val="0.67210103013248745"/>
        </c:manualLayout>
      </c:layout>
      <c:bar3DChart>
        <c:barDir val="col"/>
        <c:grouping val="clustered"/>
        <c:varyColors val="0"/>
        <c:ser>
          <c:idx val="1"/>
          <c:order val="0"/>
          <c:tx>
            <c:strRef>
              <c:f>'PK-Entwicklung'!$C$13</c:f>
              <c:strCache>
                <c:ptCount val="1"/>
                <c:pt idx="0">
                  <c:v>PK-Lager</c:v>
                </c:pt>
              </c:strCache>
            </c:strRef>
          </c:tx>
          <c:spPr>
            <a:solidFill>
              <a:srgbClr val="E6F1F7"/>
            </a:solidFill>
            <a:ln w="12700">
              <a:solidFill>
                <a:srgbClr val="000000"/>
              </a:solidFill>
              <a:prstDash val="solid"/>
            </a:ln>
          </c:spPr>
          <c:invertIfNegative val="0"/>
          <c:cat>
            <c:numRef>
              <c:f>'PK-Entwicklung'!$D$6:$I$6</c:f>
              <c:numCache>
                <c:formatCode>General</c:formatCode>
                <c:ptCount val="6"/>
                <c:pt idx="0">
                  <c:v>2022</c:v>
                </c:pt>
                <c:pt idx="1">
                  <c:v>2023</c:v>
                </c:pt>
                <c:pt idx="2">
                  <c:v>2024</c:v>
                </c:pt>
                <c:pt idx="3">
                  <c:v>2025</c:v>
                </c:pt>
                <c:pt idx="4">
                  <c:v>2026</c:v>
                </c:pt>
                <c:pt idx="5">
                  <c:v>2027</c:v>
                </c:pt>
              </c:numCache>
            </c:numRef>
          </c:cat>
          <c:val>
            <c:numRef>
              <c:f>'PK-Entwicklung'!$D$13:$I$13</c:f>
              <c:numCache>
                <c:formatCode>#,##0</c:formatCode>
                <c:ptCount val="6"/>
                <c:pt idx="0">
                  <c:v>115000</c:v>
                </c:pt>
                <c:pt idx="1">
                  <c:v>127000</c:v>
                </c:pt>
                <c:pt idx="2">
                  <c:v>131000</c:v>
                </c:pt>
                <c:pt idx="3">
                  <c:v>133000</c:v>
                </c:pt>
                <c:pt idx="4">
                  <c:v>175000</c:v>
                </c:pt>
                <c:pt idx="5">
                  <c:v>190500</c:v>
                </c:pt>
              </c:numCache>
            </c:numRef>
          </c:val>
          <c:extLst>
            <c:ext xmlns:c16="http://schemas.microsoft.com/office/drawing/2014/chart" uri="{C3380CC4-5D6E-409C-BE32-E72D297353CC}">
              <c16:uniqueId val="{00000000-CA66-4240-9273-A0E6B8A1B445}"/>
            </c:ext>
          </c:extLst>
        </c:ser>
        <c:dLbls>
          <c:showLegendKey val="0"/>
          <c:showVal val="0"/>
          <c:showCatName val="0"/>
          <c:showSerName val="0"/>
          <c:showPercent val="0"/>
          <c:showBubbleSize val="0"/>
        </c:dLbls>
        <c:gapWidth val="150"/>
        <c:shape val="box"/>
        <c:axId val="766257568"/>
        <c:axId val="1"/>
        <c:axId val="0"/>
      </c:bar3DChart>
      <c:catAx>
        <c:axId val="7662575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Jahr</a:t>
                </a:r>
              </a:p>
            </c:rich>
          </c:tx>
          <c:layout>
            <c:manualLayout>
              <c:xMode val="edge"/>
              <c:yMode val="edge"/>
              <c:x val="0.49761167437457221"/>
              <c:y val="0.892887841963449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TEUR</a:t>
                </a:r>
              </a:p>
            </c:rich>
          </c:tx>
          <c:layout>
            <c:manualLayout>
              <c:xMode val="edge"/>
              <c:yMode val="edge"/>
              <c:x val="5.2886264909374821E-2"/>
              <c:y val="0.4318330290223229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6625756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e-DE"/>
              <a:t>Personalkosten Verkauf</a:t>
            </a:r>
          </a:p>
        </c:rich>
      </c:tx>
      <c:layout>
        <c:manualLayout>
          <c:xMode val="edge"/>
          <c:yMode val="edge"/>
          <c:x val="0.31491366832400464"/>
          <c:y val="4.2209243438272162E-2"/>
        </c:manualLayout>
      </c:layout>
      <c:overlay val="0"/>
      <c:spPr>
        <a:noFill/>
        <a:ln w="25400">
          <a:noFill/>
        </a:ln>
      </c:spPr>
    </c:title>
    <c:autoTitleDeleted val="0"/>
    <c:view3D>
      <c:rotX val="15"/>
      <c:hPercent val="65"/>
      <c:rotY val="20"/>
      <c:depthPercent val="100"/>
      <c:rAngAx val="1"/>
    </c:view3D>
    <c:floor>
      <c:thickness val="0"/>
      <c:spPr>
        <a:solidFill>
          <a:srgbClr val="0668AF"/>
        </a:solidFill>
        <a:ln w="3175">
          <a:solidFill>
            <a:srgbClr val="000000"/>
          </a:solidFill>
          <a:prstDash val="solid"/>
        </a:ln>
      </c:spPr>
    </c:floor>
    <c:sideWall>
      <c:thickness val="0"/>
      <c:spPr>
        <a:solidFill>
          <a:srgbClr val="0668AF"/>
        </a:solidFill>
        <a:ln w="12700">
          <a:solidFill>
            <a:srgbClr val="808080"/>
          </a:solidFill>
          <a:prstDash val="solid"/>
        </a:ln>
      </c:spPr>
    </c:sideWall>
    <c:backWall>
      <c:thickness val="0"/>
      <c:spPr>
        <a:solidFill>
          <a:srgbClr val="0668AF"/>
        </a:solidFill>
        <a:ln w="12700">
          <a:solidFill>
            <a:srgbClr val="808080"/>
          </a:solidFill>
          <a:prstDash val="solid"/>
        </a:ln>
      </c:spPr>
    </c:backWall>
    <c:plotArea>
      <c:layout>
        <c:manualLayout>
          <c:layoutTarget val="inner"/>
          <c:xMode val="edge"/>
          <c:yMode val="edge"/>
          <c:x val="0.16346663699261307"/>
          <c:y val="0.13636832495441775"/>
          <c:w val="0.80531357930184388"/>
          <c:h val="0.67210103013248745"/>
        </c:manualLayout>
      </c:layout>
      <c:bar3DChart>
        <c:barDir val="col"/>
        <c:grouping val="clustered"/>
        <c:varyColors val="0"/>
        <c:ser>
          <c:idx val="1"/>
          <c:order val="0"/>
          <c:tx>
            <c:strRef>
              <c:f>'PK-Entwicklung'!$C$14</c:f>
              <c:strCache>
                <c:ptCount val="1"/>
                <c:pt idx="0">
                  <c:v>PK-Verkauf</c:v>
                </c:pt>
              </c:strCache>
            </c:strRef>
          </c:tx>
          <c:spPr>
            <a:solidFill>
              <a:srgbClr val="E6F1F7"/>
            </a:solidFill>
            <a:ln w="12700">
              <a:solidFill>
                <a:srgbClr val="000000"/>
              </a:solidFill>
              <a:prstDash val="solid"/>
            </a:ln>
          </c:spPr>
          <c:invertIfNegative val="0"/>
          <c:cat>
            <c:numRef>
              <c:f>'PK-Entwicklung'!$D$6:$I$6</c:f>
              <c:numCache>
                <c:formatCode>General</c:formatCode>
                <c:ptCount val="6"/>
                <c:pt idx="0">
                  <c:v>2022</c:v>
                </c:pt>
                <c:pt idx="1">
                  <c:v>2023</c:v>
                </c:pt>
                <c:pt idx="2">
                  <c:v>2024</c:v>
                </c:pt>
                <c:pt idx="3">
                  <c:v>2025</c:v>
                </c:pt>
                <c:pt idx="4">
                  <c:v>2026</c:v>
                </c:pt>
                <c:pt idx="5">
                  <c:v>2027</c:v>
                </c:pt>
              </c:numCache>
            </c:numRef>
          </c:cat>
          <c:val>
            <c:numRef>
              <c:f>'PK-Entwicklung'!$D$14:$I$14</c:f>
              <c:numCache>
                <c:formatCode>#,##0</c:formatCode>
                <c:ptCount val="6"/>
                <c:pt idx="0">
                  <c:v>660004</c:v>
                </c:pt>
                <c:pt idx="1">
                  <c:v>705000</c:v>
                </c:pt>
                <c:pt idx="2">
                  <c:v>825000</c:v>
                </c:pt>
                <c:pt idx="3">
                  <c:v>925000</c:v>
                </c:pt>
                <c:pt idx="4">
                  <c:v>980000</c:v>
                </c:pt>
                <c:pt idx="5">
                  <c:v>1090000</c:v>
                </c:pt>
              </c:numCache>
            </c:numRef>
          </c:val>
          <c:extLst>
            <c:ext xmlns:c16="http://schemas.microsoft.com/office/drawing/2014/chart" uri="{C3380CC4-5D6E-409C-BE32-E72D297353CC}">
              <c16:uniqueId val="{00000000-AB7C-4F45-8598-7A7D461BDF89}"/>
            </c:ext>
          </c:extLst>
        </c:ser>
        <c:dLbls>
          <c:showLegendKey val="0"/>
          <c:showVal val="0"/>
          <c:showCatName val="0"/>
          <c:showSerName val="0"/>
          <c:showPercent val="0"/>
          <c:showBubbleSize val="0"/>
        </c:dLbls>
        <c:gapWidth val="150"/>
        <c:shape val="box"/>
        <c:axId val="766253408"/>
        <c:axId val="1"/>
        <c:axId val="0"/>
      </c:bar3DChart>
      <c:catAx>
        <c:axId val="76625340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Jahr</a:t>
                </a:r>
              </a:p>
            </c:rich>
          </c:tx>
          <c:layout>
            <c:manualLayout>
              <c:xMode val="edge"/>
              <c:yMode val="edge"/>
              <c:x val="0.50722735890354942"/>
              <c:y val="0.892887841963449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TEUR</a:t>
                </a:r>
              </a:p>
            </c:rich>
          </c:tx>
          <c:layout>
            <c:manualLayout>
              <c:xMode val="edge"/>
              <c:yMode val="edge"/>
              <c:x val="4.5674501512641894E-2"/>
              <c:y val="0.4318330290223229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6625340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de-DE"/>
              <a:t>Personalkosten Produktion</a:t>
            </a:r>
          </a:p>
        </c:rich>
      </c:tx>
      <c:layout>
        <c:manualLayout>
          <c:xMode val="edge"/>
          <c:yMode val="edge"/>
          <c:x val="0.2908744570015615"/>
          <c:y val="4.2209243438272162E-2"/>
        </c:manualLayout>
      </c:layout>
      <c:overlay val="0"/>
      <c:spPr>
        <a:noFill/>
        <a:ln w="25400">
          <a:noFill/>
        </a:ln>
      </c:spPr>
    </c:title>
    <c:autoTitleDeleted val="0"/>
    <c:view3D>
      <c:rotX val="15"/>
      <c:hPercent val="65"/>
      <c:rotY val="20"/>
      <c:depthPercent val="100"/>
      <c:rAngAx val="1"/>
    </c:view3D>
    <c:floor>
      <c:thickness val="0"/>
      <c:spPr>
        <a:solidFill>
          <a:srgbClr val="0668AF"/>
        </a:solidFill>
        <a:ln w="3175">
          <a:solidFill>
            <a:srgbClr val="000000"/>
          </a:solidFill>
          <a:prstDash val="solid"/>
        </a:ln>
      </c:spPr>
    </c:floor>
    <c:sideWall>
      <c:thickness val="0"/>
      <c:spPr>
        <a:solidFill>
          <a:srgbClr val="0668AF"/>
        </a:solidFill>
        <a:ln w="12700">
          <a:solidFill>
            <a:srgbClr val="808080"/>
          </a:solidFill>
          <a:prstDash val="solid"/>
        </a:ln>
      </c:spPr>
    </c:sideWall>
    <c:backWall>
      <c:thickness val="0"/>
      <c:spPr>
        <a:solidFill>
          <a:srgbClr val="0668AF"/>
        </a:solidFill>
        <a:ln w="12700">
          <a:solidFill>
            <a:srgbClr val="808080"/>
          </a:solidFill>
          <a:prstDash val="solid"/>
        </a:ln>
      </c:spPr>
    </c:backWall>
    <c:plotArea>
      <c:layout>
        <c:manualLayout>
          <c:layoutTarget val="inner"/>
          <c:xMode val="edge"/>
          <c:yMode val="edge"/>
          <c:x val="0.16346663699261307"/>
          <c:y val="0.13636832495441775"/>
          <c:w val="0.80531357930184388"/>
          <c:h val="0.67210103013248745"/>
        </c:manualLayout>
      </c:layout>
      <c:bar3DChart>
        <c:barDir val="col"/>
        <c:grouping val="clustered"/>
        <c:varyColors val="0"/>
        <c:ser>
          <c:idx val="1"/>
          <c:order val="0"/>
          <c:tx>
            <c:strRef>
              <c:f>'PK-Entwicklung'!$C$15</c:f>
              <c:strCache>
                <c:ptCount val="1"/>
                <c:pt idx="0">
                  <c:v>PK-Produktion</c:v>
                </c:pt>
              </c:strCache>
            </c:strRef>
          </c:tx>
          <c:spPr>
            <a:solidFill>
              <a:srgbClr val="E6F1F7"/>
            </a:solidFill>
            <a:ln w="12700">
              <a:solidFill>
                <a:srgbClr val="000000"/>
              </a:solidFill>
              <a:prstDash val="solid"/>
            </a:ln>
          </c:spPr>
          <c:invertIfNegative val="0"/>
          <c:cat>
            <c:numRef>
              <c:f>'PK-Entwicklung'!$D$6:$I$6</c:f>
              <c:numCache>
                <c:formatCode>General</c:formatCode>
                <c:ptCount val="6"/>
                <c:pt idx="0">
                  <c:v>2022</c:v>
                </c:pt>
                <c:pt idx="1">
                  <c:v>2023</c:v>
                </c:pt>
                <c:pt idx="2">
                  <c:v>2024</c:v>
                </c:pt>
                <c:pt idx="3">
                  <c:v>2025</c:v>
                </c:pt>
                <c:pt idx="4">
                  <c:v>2026</c:v>
                </c:pt>
                <c:pt idx="5">
                  <c:v>2027</c:v>
                </c:pt>
              </c:numCache>
            </c:numRef>
          </c:cat>
          <c:val>
            <c:numRef>
              <c:f>'PK-Entwicklung'!$D$15:$I$15</c:f>
              <c:numCache>
                <c:formatCode>#,##0</c:formatCode>
                <c:ptCount val="6"/>
                <c:pt idx="0">
                  <c:v>1544982</c:v>
                </c:pt>
                <c:pt idx="1">
                  <c:v>1700000</c:v>
                </c:pt>
                <c:pt idx="2">
                  <c:v>2020000</c:v>
                </c:pt>
                <c:pt idx="3">
                  <c:v>2290000</c:v>
                </c:pt>
                <c:pt idx="4">
                  <c:v>2400000</c:v>
                </c:pt>
                <c:pt idx="5">
                  <c:v>2605000</c:v>
                </c:pt>
              </c:numCache>
            </c:numRef>
          </c:val>
          <c:extLst>
            <c:ext xmlns:c16="http://schemas.microsoft.com/office/drawing/2014/chart" uri="{C3380CC4-5D6E-409C-BE32-E72D297353CC}">
              <c16:uniqueId val="{00000000-5E1B-49A3-905E-812F784B95FD}"/>
            </c:ext>
          </c:extLst>
        </c:ser>
        <c:dLbls>
          <c:showLegendKey val="0"/>
          <c:showVal val="0"/>
          <c:showCatName val="0"/>
          <c:showSerName val="0"/>
          <c:showPercent val="0"/>
          <c:showBubbleSize val="0"/>
        </c:dLbls>
        <c:gapWidth val="150"/>
        <c:shape val="box"/>
        <c:axId val="694574624"/>
        <c:axId val="1"/>
        <c:axId val="0"/>
      </c:bar3DChart>
      <c:catAx>
        <c:axId val="6945746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Jahr</a:t>
                </a:r>
              </a:p>
            </c:rich>
          </c:tx>
          <c:layout>
            <c:manualLayout>
              <c:xMode val="edge"/>
              <c:yMode val="edge"/>
              <c:x val="0.50722735890354942"/>
              <c:y val="0.892887841963449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TEUR</a:t>
                </a:r>
              </a:p>
            </c:rich>
          </c:tx>
          <c:layout>
            <c:manualLayout>
              <c:xMode val="edge"/>
              <c:yMode val="edge"/>
              <c:x val="4.5674501512641894E-2"/>
              <c:y val="0.4318330290223229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69457462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de-DE"/>
              <a:t>Personankostenanteile</a:t>
            </a:r>
          </a:p>
        </c:rich>
      </c:tx>
      <c:layout>
        <c:manualLayout>
          <c:xMode val="edge"/>
          <c:yMode val="edge"/>
          <c:x val="0.33775079931987712"/>
          <c:y val="3.4783759825257644E-2"/>
        </c:manualLayout>
      </c:layout>
      <c:overlay val="0"/>
      <c:spPr>
        <a:noFill/>
        <a:ln w="25400">
          <a:noFill/>
        </a:ln>
      </c:spPr>
    </c:title>
    <c:autoTitleDeleted val="0"/>
    <c:view3D>
      <c:rotX val="15"/>
      <c:hPercent val="41"/>
      <c:rotY val="20"/>
      <c:depthPercent val="100"/>
      <c:rAngAx val="1"/>
    </c:view3D>
    <c:floor>
      <c:thickness val="0"/>
      <c:spPr>
        <a:solidFill>
          <a:srgbClr val="E6F1F7"/>
        </a:solidFill>
        <a:ln w="3175">
          <a:solidFill>
            <a:srgbClr val="000000"/>
          </a:solidFill>
          <a:prstDash val="solid"/>
        </a:ln>
      </c:spPr>
    </c:floor>
    <c:sideWall>
      <c:thickness val="0"/>
      <c:spPr>
        <a:solidFill>
          <a:srgbClr val="E6F1F7"/>
        </a:solidFill>
        <a:ln w="12700">
          <a:solidFill>
            <a:srgbClr val="808080"/>
          </a:solidFill>
          <a:prstDash val="solid"/>
        </a:ln>
      </c:spPr>
    </c:sideWall>
    <c:backWall>
      <c:thickness val="0"/>
      <c:spPr>
        <a:solidFill>
          <a:srgbClr val="E6F1F7"/>
        </a:solidFill>
        <a:ln w="12700">
          <a:solidFill>
            <a:srgbClr val="808080"/>
          </a:solidFill>
          <a:prstDash val="solid"/>
        </a:ln>
      </c:spPr>
    </c:backWall>
    <c:plotArea>
      <c:layout>
        <c:manualLayout>
          <c:layoutTarget val="inner"/>
          <c:xMode val="edge"/>
          <c:yMode val="edge"/>
          <c:x val="9.8560731474127874E-2"/>
          <c:y val="0.13043909934471618"/>
          <c:w val="0.89305638396679266"/>
          <c:h val="0.59349790201845853"/>
        </c:manualLayout>
      </c:layout>
      <c:bar3DChart>
        <c:barDir val="col"/>
        <c:grouping val="stacked"/>
        <c:varyColors val="0"/>
        <c:ser>
          <c:idx val="0"/>
          <c:order val="0"/>
          <c:tx>
            <c:strRef>
              <c:f>'PK - Kennzahlen'!$C$8</c:f>
              <c:strCache>
                <c:ptCount val="1"/>
                <c:pt idx="0">
                  <c:v>Brutto</c:v>
                </c:pt>
              </c:strCache>
            </c:strRef>
          </c:tx>
          <c:spPr>
            <a:solidFill>
              <a:srgbClr val="9999FF"/>
            </a:solidFill>
            <a:ln w="12700">
              <a:solidFill>
                <a:srgbClr val="000000"/>
              </a:solidFill>
              <a:prstDash val="solid"/>
            </a:ln>
          </c:spPr>
          <c:invertIfNegative val="0"/>
          <c:cat>
            <c:numRef>
              <c:f>'PK - Kennzahlen'!$D$7:$N$7</c:f>
              <c:numCache>
                <c:formatCode>General</c:formatCode>
                <c:ptCount val="6"/>
                <c:pt idx="0">
                  <c:v>2022</c:v>
                </c:pt>
                <c:pt idx="1">
                  <c:v>2023</c:v>
                </c:pt>
                <c:pt idx="2">
                  <c:v>2024</c:v>
                </c:pt>
                <c:pt idx="3">
                  <c:v>2025</c:v>
                </c:pt>
                <c:pt idx="4">
                  <c:v>2026</c:v>
                </c:pt>
                <c:pt idx="5">
                  <c:v>2027</c:v>
                </c:pt>
              </c:numCache>
            </c:numRef>
          </c:cat>
          <c:val>
            <c:numRef>
              <c:f>'PK - Kennzahlen'!$D$8:$N$8</c:f>
              <c:numCache>
                <c:formatCode>#,##0</c:formatCode>
                <c:ptCount val="6"/>
                <c:pt idx="0">
                  <c:v>2725000</c:v>
                </c:pt>
                <c:pt idx="1">
                  <c:v>2990000</c:v>
                </c:pt>
                <c:pt idx="2">
                  <c:v>3328000</c:v>
                </c:pt>
                <c:pt idx="3">
                  <c:v>3785000</c:v>
                </c:pt>
                <c:pt idx="4">
                  <c:v>4015000</c:v>
                </c:pt>
                <c:pt idx="5">
                  <c:v>4345000</c:v>
                </c:pt>
              </c:numCache>
            </c:numRef>
          </c:val>
          <c:extLst>
            <c:ext xmlns:c16="http://schemas.microsoft.com/office/drawing/2014/chart" uri="{C3380CC4-5D6E-409C-BE32-E72D297353CC}">
              <c16:uniqueId val="{00000000-1C18-4E75-B980-DFCCD50184F4}"/>
            </c:ext>
          </c:extLst>
        </c:ser>
        <c:ser>
          <c:idx val="2"/>
          <c:order val="1"/>
          <c:tx>
            <c:strRef>
              <c:f>'PK - Kennzahlen'!$C$9</c:f>
              <c:strCache>
                <c:ptCount val="1"/>
                <c:pt idx="0">
                  <c:v>SozVers</c:v>
                </c:pt>
              </c:strCache>
            </c:strRef>
          </c:tx>
          <c:spPr>
            <a:solidFill>
              <a:srgbClr val="0668AF"/>
            </a:solidFill>
            <a:ln w="12700">
              <a:solidFill>
                <a:srgbClr val="000000"/>
              </a:solidFill>
              <a:prstDash val="solid"/>
            </a:ln>
          </c:spPr>
          <c:invertIfNegative val="0"/>
          <c:cat>
            <c:numRef>
              <c:f>'PK - Kennzahlen'!$D$7:$N$7</c:f>
              <c:numCache>
                <c:formatCode>General</c:formatCode>
                <c:ptCount val="6"/>
                <c:pt idx="0">
                  <c:v>2022</c:v>
                </c:pt>
                <c:pt idx="1">
                  <c:v>2023</c:v>
                </c:pt>
                <c:pt idx="2">
                  <c:v>2024</c:v>
                </c:pt>
                <c:pt idx="3">
                  <c:v>2025</c:v>
                </c:pt>
                <c:pt idx="4">
                  <c:v>2026</c:v>
                </c:pt>
                <c:pt idx="5">
                  <c:v>2027</c:v>
                </c:pt>
              </c:numCache>
            </c:numRef>
          </c:cat>
          <c:val>
            <c:numRef>
              <c:f>'PK - Kennzahlen'!$D$9:$N$9</c:f>
              <c:numCache>
                <c:formatCode>#,##0</c:formatCode>
                <c:ptCount val="6"/>
                <c:pt idx="0">
                  <c:v>539986</c:v>
                </c:pt>
                <c:pt idx="1">
                  <c:v>574000</c:v>
                </c:pt>
                <c:pt idx="2">
                  <c:v>648000</c:v>
                </c:pt>
                <c:pt idx="3">
                  <c:v>743000</c:v>
                </c:pt>
                <c:pt idx="4">
                  <c:v>792500</c:v>
                </c:pt>
                <c:pt idx="5">
                  <c:v>878000</c:v>
                </c:pt>
              </c:numCache>
            </c:numRef>
          </c:val>
          <c:extLst>
            <c:ext xmlns:c16="http://schemas.microsoft.com/office/drawing/2014/chart" uri="{C3380CC4-5D6E-409C-BE32-E72D297353CC}">
              <c16:uniqueId val="{00000001-1C18-4E75-B980-DFCCD50184F4}"/>
            </c:ext>
          </c:extLst>
        </c:ser>
        <c:ser>
          <c:idx val="3"/>
          <c:order val="2"/>
          <c:tx>
            <c:strRef>
              <c:f>'PK - Kennzahlen'!$C$10</c:f>
              <c:strCache>
                <c:ptCount val="1"/>
                <c:pt idx="0">
                  <c:v>Nebenk.</c:v>
                </c:pt>
              </c:strCache>
            </c:strRef>
          </c:tx>
          <c:spPr>
            <a:solidFill>
              <a:srgbClr val="CCFFFF"/>
            </a:solidFill>
            <a:ln w="12700">
              <a:solidFill>
                <a:srgbClr val="000000"/>
              </a:solidFill>
              <a:prstDash val="solid"/>
            </a:ln>
          </c:spPr>
          <c:invertIfNegative val="0"/>
          <c:cat>
            <c:numRef>
              <c:f>'PK - Kennzahlen'!$D$7:$N$7</c:f>
              <c:numCache>
                <c:formatCode>General</c:formatCode>
                <c:ptCount val="6"/>
                <c:pt idx="0">
                  <c:v>2022</c:v>
                </c:pt>
                <c:pt idx="1">
                  <c:v>2023</c:v>
                </c:pt>
                <c:pt idx="2">
                  <c:v>2024</c:v>
                </c:pt>
                <c:pt idx="3">
                  <c:v>2025</c:v>
                </c:pt>
                <c:pt idx="4">
                  <c:v>2026</c:v>
                </c:pt>
                <c:pt idx="5">
                  <c:v>2027</c:v>
                </c:pt>
              </c:numCache>
            </c:numRef>
          </c:cat>
          <c:val>
            <c:numRef>
              <c:f>'PK - Kennzahlen'!$D$10:$N$10</c:f>
              <c:numCache>
                <c:formatCode>#,##0</c:formatCode>
                <c:ptCount val="6"/>
                <c:pt idx="0">
                  <c:v>305000</c:v>
                </c:pt>
                <c:pt idx="1">
                  <c:v>332500</c:v>
                </c:pt>
                <c:pt idx="2">
                  <c:v>402500</c:v>
                </c:pt>
                <c:pt idx="3">
                  <c:v>445000</c:v>
                </c:pt>
                <c:pt idx="4">
                  <c:v>515000</c:v>
                </c:pt>
                <c:pt idx="5">
                  <c:v>602500</c:v>
                </c:pt>
              </c:numCache>
            </c:numRef>
          </c:val>
          <c:extLst>
            <c:ext xmlns:c16="http://schemas.microsoft.com/office/drawing/2014/chart" uri="{C3380CC4-5D6E-409C-BE32-E72D297353CC}">
              <c16:uniqueId val="{00000002-1C18-4E75-B980-DFCCD50184F4}"/>
            </c:ext>
          </c:extLst>
        </c:ser>
        <c:dLbls>
          <c:showLegendKey val="0"/>
          <c:showVal val="0"/>
          <c:showCatName val="0"/>
          <c:showSerName val="0"/>
          <c:showPercent val="0"/>
          <c:showBubbleSize val="0"/>
        </c:dLbls>
        <c:gapWidth val="150"/>
        <c:shape val="box"/>
        <c:axId val="896973200"/>
        <c:axId val="1"/>
        <c:axId val="0"/>
      </c:bar3DChart>
      <c:catAx>
        <c:axId val="89697320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DE"/>
                  <a:t>Jahr</a:t>
                </a:r>
              </a:p>
            </c:rich>
          </c:tx>
          <c:layout>
            <c:manualLayout>
              <c:xMode val="edge"/>
              <c:yMode val="edge"/>
              <c:x val="0.49640953779042446"/>
              <c:y val="0.78046061107921827"/>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de-DE"/>
                  <a:t>TEUR</a:t>
                </a:r>
              </a:p>
            </c:rich>
          </c:tx>
          <c:layout>
            <c:manualLayout>
              <c:xMode val="edge"/>
              <c:yMode val="edge"/>
              <c:x val="7.5723488815488488E-2"/>
              <c:y val="0.39131729803414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96973200"/>
        <c:crosses val="autoZero"/>
        <c:crossBetween val="between"/>
      </c:valAx>
      <c:spPr>
        <a:noFill/>
        <a:ln w="25400">
          <a:noFill/>
        </a:ln>
      </c:spPr>
    </c:plotArea>
    <c:legend>
      <c:legendPos val="b"/>
      <c:layout>
        <c:manualLayout>
          <c:xMode val="edge"/>
          <c:yMode val="edge"/>
          <c:x val="0.31611551680116617"/>
          <c:y val="0.90437775545669863"/>
          <c:w val="0.41828212869507919"/>
          <c:h val="8.2611429584986892E-2"/>
        </c:manualLayout>
      </c:layout>
      <c:overlay val="0"/>
      <c:spPr>
        <a:solidFill>
          <a:srgbClr val="FFFFFF"/>
        </a:solidFill>
        <a:ln w="3175">
          <a:solidFill>
            <a:srgbClr val="000000"/>
          </a:solidFill>
          <a:prstDash val="solid"/>
        </a:ln>
      </c:spPr>
      <c:txPr>
        <a:bodyPr/>
        <a:lstStyle/>
        <a:p>
          <a:pPr>
            <a:defRPr sz="133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de-DE"/>
              <a:t>Kosten je Arbeitsstunde</a:t>
            </a:r>
          </a:p>
        </c:rich>
      </c:tx>
      <c:layout>
        <c:manualLayout>
          <c:xMode val="edge"/>
          <c:yMode val="edge"/>
          <c:x val="0.32933707834037851"/>
          <c:y val="3.4633214327605827E-2"/>
        </c:manualLayout>
      </c:layout>
      <c:overlay val="0"/>
      <c:spPr>
        <a:noFill/>
        <a:ln w="25400">
          <a:noFill/>
        </a:ln>
      </c:spPr>
    </c:title>
    <c:autoTitleDeleted val="0"/>
    <c:view3D>
      <c:rotX val="15"/>
      <c:hPercent val="44"/>
      <c:rotY val="20"/>
      <c:depthPercent val="100"/>
      <c:rAngAx val="1"/>
    </c:view3D>
    <c:floor>
      <c:thickness val="0"/>
      <c:spPr>
        <a:solidFill>
          <a:srgbClr val="E6F1F7"/>
        </a:solidFill>
        <a:ln w="3175">
          <a:solidFill>
            <a:srgbClr val="000000"/>
          </a:solidFill>
          <a:prstDash val="solid"/>
        </a:ln>
      </c:spPr>
    </c:floor>
    <c:sideWall>
      <c:thickness val="0"/>
      <c:spPr>
        <a:solidFill>
          <a:srgbClr val="E6F1F7"/>
        </a:solidFill>
        <a:ln w="12700">
          <a:solidFill>
            <a:srgbClr val="808080"/>
          </a:solidFill>
          <a:prstDash val="solid"/>
        </a:ln>
      </c:spPr>
    </c:sideWall>
    <c:backWall>
      <c:thickness val="0"/>
      <c:spPr>
        <a:solidFill>
          <a:srgbClr val="E6F1F7"/>
        </a:solidFill>
        <a:ln w="12700">
          <a:solidFill>
            <a:srgbClr val="808080"/>
          </a:solidFill>
          <a:prstDash val="solid"/>
        </a:ln>
      </c:spPr>
    </c:backWall>
    <c:plotArea>
      <c:layout>
        <c:manualLayout>
          <c:layoutTarget val="inner"/>
          <c:xMode val="edge"/>
          <c:yMode val="edge"/>
          <c:x val="0.10457053217376981"/>
          <c:y val="0.18182437521993061"/>
          <c:w val="0.8870465832671508"/>
          <c:h val="0.6537019204335599"/>
        </c:manualLayout>
      </c:layout>
      <c:bar3DChart>
        <c:barDir val="col"/>
        <c:grouping val="clustered"/>
        <c:varyColors val="0"/>
        <c:ser>
          <c:idx val="0"/>
          <c:order val="0"/>
          <c:spPr>
            <a:solidFill>
              <a:srgbClr val="9999FF"/>
            </a:solidFill>
            <a:ln w="12700">
              <a:solidFill>
                <a:srgbClr val="000000"/>
              </a:solidFill>
              <a:prstDash val="solid"/>
            </a:ln>
          </c:spPr>
          <c:invertIfNegative val="0"/>
          <c:cat>
            <c:numRef>
              <c:f>'PK - Kennzahlen'!$D$14:$N$14</c:f>
              <c:numCache>
                <c:formatCode>General</c:formatCode>
                <c:ptCount val="6"/>
                <c:pt idx="0">
                  <c:v>2022</c:v>
                </c:pt>
                <c:pt idx="1">
                  <c:v>2023</c:v>
                </c:pt>
                <c:pt idx="2">
                  <c:v>2024</c:v>
                </c:pt>
                <c:pt idx="3">
                  <c:v>2025</c:v>
                </c:pt>
                <c:pt idx="4">
                  <c:v>2026</c:v>
                </c:pt>
                <c:pt idx="5">
                  <c:v>2027</c:v>
                </c:pt>
              </c:numCache>
            </c:numRef>
          </c:cat>
          <c:val>
            <c:numRef>
              <c:f>'PK - Kennzahlen'!$D$15:$L$15</c:f>
              <c:numCache>
                <c:formatCode>#,##0.00</c:formatCode>
                <c:ptCount val="5"/>
                <c:pt idx="0">
                  <c:v>31.86</c:v>
                </c:pt>
                <c:pt idx="1">
                  <c:v>34.21</c:v>
                </c:pt>
                <c:pt idx="2">
                  <c:v>33.590000000000003</c:v>
                </c:pt>
                <c:pt idx="3">
                  <c:v>33.340000000000003</c:v>
                </c:pt>
                <c:pt idx="4">
                  <c:v>35.369999999999997</c:v>
                </c:pt>
              </c:numCache>
            </c:numRef>
          </c:val>
          <c:extLst>
            <c:ext xmlns:c16="http://schemas.microsoft.com/office/drawing/2014/chart" uri="{C3380CC4-5D6E-409C-BE32-E72D297353CC}">
              <c16:uniqueId val="{00000000-CFAA-4322-9226-BF9014D0592F}"/>
            </c:ext>
          </c:extLst>
        </c:ser>
        <c:dLbls>
          <c:showLegendKey val="0"/>
          <c:showVal val="0"/>
          <c:showCatName val="0"/>
          <c:showSerName val="0"/>
          <c:showPercent val="0"/>
          <c:showBubbleSize val="0"/>
        </c:dLbls>
        <c:gapWidth val="150"/>
        <c:shape val="box"/>
        <c:axId val="896975280"/>
        <c:axId val="1"/>
        <c:axId val="0"/>
      </c:bar3DChart>
      <c:catAx>
        <c:axId val="896975280"/>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de-DE"/>
                  <a:t>Jahr</a:t>
                </a:r>
              </a:p>
            </c:rich>
          </c:tx>
          <c:layout>
            <c:manualLayout>
              <c:xMode val="edge"/>
              <c:yMode val="edge"/>
              <c:x val="0.49881345807028121"/>
              <c:y val="0.8896406930403746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de-DE"/>
                  <a:t>Euro</a:t>
                </a:r>
              </a:p>
            </c:rich>
          </c:tx>
          <c:layout>
            <c:manualLayout>
              <c:xMode val="edge"/>
              <c:yMode val="edge"/>
              <c:x val="6.0098006996419435E-2"/>
              <c:y val="0.48702957648195694"/>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9697528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4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68580</xdr:colOff>
      <xdr:row>5</xdr:row>
      <xdr:rowOff>68580</xdr:rowOff>
    </xdr:from>
    <xdr:to>
      <xdr:col>3</xdr:col>
      <xdr:colOff>4320540</xdr:colOff>
      <xdr:row>6</xdr:row>
      <xdr:rowOff>99060</xdr:rowOff>
    </xdr:to>
    <xdr:sp macro="" textlink="">
      <xdr:nvSpPr>
        <xdr:cNvPr id="2049" name="Text Box 1">
          <a:extLst>
            <a:ext uri="{FF2B5EF4-FFF2-40B4-BE49-F238E27FC236}">
              <a16:creationId xmlns:a16="http://schemas.microsoft.com/office/drawing/2014/main" id="{EDEFD372-4C91-DEFC-890E-F4C32360A841}"/>
            </a:ext>
          </a:extLst>
        </xdr:cNvPr>
        <xdr:cNvSpPr txBox="1">
          <a:spLocks noChangeArrowheads="1"/>
        </xdr:cNvSpPr>
      </xdr:nvSpPr>
      <xdr:spPr bwMode="auto">
        <a:xfrm>
          <a:off x="960120" y="1066800"/>
          <a:ext cx="4358640" cy="586740"/>
        </a:xfrm>
        <a:prstGeom prst="rect">
          <a:avLst/>
        </a:prstGeom>
        <a:solidFill>
          <a:srgbClr xmlns:mc="http://schemas.openxmlformats.org/markup-compatibility/2006" xmlns:a14="http://schemas.microsoft.com/office/drawing/2010/main" val="E6F1F7" mc:Ignorable="a14" a14:legacySpreadsheetColorIndex="4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Mit dem Tool </a:t>
          </a:r>
          <a:r>
            <a:rPr lang="de-DE" sz="1000" b="1" i="0" u="none" strike="noStrike" baseline="0">
              <a:solidFill>
                <a:srgbClr val="000000"/>
              </a:solidFill>
              <a:latin typeface="Arial"/>
              <a:cs typeface="Arial"/>
            </a:rPr>
            <a:t>"Personalkostenentwicklung"</a:t>
          </a:r>
          <a:r>
            <a:rPr lang="de-DE" sz="1000" b="0" i="0" u="none" strike="noStrike" baseline="0">
              <a:solidFill>
                <a:srgbClr val="000000"/>
              </a:solidFill>
              <a:latin typeface="Arial"/>
              <a:cs typeface="Arial"/>
            </a:rPr>
            <a:t> können Sie die Entwicklung Ihrer Personalkosten im Zeitablauf analysieren.</a:t>
          </a:r>
        </a:p>
      </xdr:txBody>
    </xdr:sp>
    <xdr:clientData/>
  </xdr:twoCellAnchor>
  <xdr:twoCellAnchor>
    <xdr:from>
      <xdr:col>2</xdr:col>
      <xdr:colOff>45720</xdr:colOff>
      <xdr:row>9</xdr:row>
      <xdr:rowOff>129540</xdr:rowOff>
    </xdr:from>
    <xdr:to>
      <xdr:col>4</xdr:col>
      <xdr:colOff>0</xdr:colOff>
      <xdr:row>10</xdr:row>
      <xdr:rowOff>2468880</xdr:rowOff>
    </xdr:to>
    <xdr:sp macro="" textlink="">
      <xdr:nvSpPr>
        <xdr:cNvPr id="2050" name="Text Box 2">
          <a:extLst>
            <a:ext uri="{FF2B5EF4-FFF2-40B4-BE49-F238E27FC236}">
              <a16:creationId xmlns:a16="http://schemas.microsoft.com/office/drawing/2014/main" id="{3650415A-2E1A-919D-DCD9-9EC60897C2E9}"/>
            </a:ext>
          </a:extLst>
        </xdr:cNvPr>
        <xdr:cNvSpPr txBox="1">
          <a:spLocks noChangeArrowheads="1"/>
        </xdr:cNvSpPr>
      </xdr:nvSpPr>
      <xdr:spPr bwMode="auto">
        <a:xfrm>
          <a:off x="937260" y="2194560"/>
          <a:ext cx="4450080" cy="2506980"/>
        </a:xfrm>
        <a:prstGeom prst="rect">
          <a:avLst/>
        </a:prstGeom>
        <a:solidFill>
          <a:srgbClr xmlns:mc="http://schemas.openxmlformats.org/markup-compatibility/2006" xmlns:a14="http://schemas.microsoft.com/office/drawing/2010/main" val="E6F1F7" mc:Ignorable="a14" a14:legacySpreadsheetColorIndex="4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Zur Analyse der Personalkostenentwicklung über mehrere Jahre sind lediglich einige Eingaben im Arbeitsblatt </a:t>
          </a:r>
          <a:r>
            <a:rPr lang="de-DE" sz="1000" b="1" i="0" u="none" strike="noStrike" baseline="0">
              <a:solidFill>
                <a:srgbClr val="000000"/>
              </a:solidFill>
              <a:latin typeface="Arial"/>
              <a:cs typeface="Arial"/>
            </a:rPr>
            <a:t>"PK-Datenblatt"</a:t>
          </a:r>
          <a:r>
            <a:rPr lang="de-DE" sz="1000" b="0" i="0" u="none" strike="noStrike" baseline="0">
              <a:solidFill>
                <a:srgbClr val="000000"/>
              </a:solidFill>
              <a:latin typeface="Arial"/>
              <a:cs typeface="Arial"/>
            </a:rPr>
            <a:t> erforderlich.</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Zur leichteren Ermittlung der Bruttogehälter, Sozialversicherungsbeiträge und sonstigen Personalnebenkosten - die im Arbeitsblatt </a:t>
          </a:r>
          <a:r>
            <a:rPr lang="de-DE" sz="1000" b="1" i="0" u="none" strike="noStrike" baseline="0">
              <a:solidFill>
                <a:srgbClr val="000000"/>
              </a:solidFill>
              <a:latin typeface="Arial"/>
              <a:cs typeface="Arial"/>
            </a:rPr>
            <a:t>"PK-Datenblatt"</a:t>
          </a:r>
          <a:r>
            <a:rPr lang="de-DE" sz="1000" b="0" i="0" u="none" strike="noStrike" baseline="0">
              <a:solidFill>
                <a:srgbClr val="000000"/>
              </a:solidFill>
              <a:latin typeface="Arial"/>
              <a:cs typeface="Arial"/>
            </a:rPr>
            <a:t> einzugeben sind -  finden Sie im Arbeitsblatt </a:t>
          </a:r>
          <a:r>
            <a:rPr lang="de-DE" sz="1000" b="1" i="0" u="none" strike="noStrike" baseline="0">
              <a:solidFill>
                <a:srgbClr val="000000"/>
              </a:solidFill>
              <a:latin typeface="Arial"/>
              <a:cs typeface="Arial"/>
            </a:rPr>
            <a:t>"Personalkostenanteile"</a:t>
          </a:r>
          <a:r>
            <a:rPr lang="de-DE" sz="1000" b="0" i="0" u="none" strike="noStrike" baseline="0">
              <a:solidFill>
                <a:srgbClr val="000000"/>
              </a:solidFill>
              <a:latin typeface="Arial"/>
              <a:cs typeface="Arial"/>
            </a:rPr>
            <a:t> eine Mustervorlage. Selbstverständlich können Sie  auch andere Zuordnungen treffen und z. B. die VWL den sonstigen Personalnebenkosten zuordnen. Wichtig ist nur, dass Sie für jedes betrachtete Jahr in der gleichen Art und Weise vorgehen.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Nach Eingabe der entsprechenden Daten werden im Arbeitsblatt </a:t>
          </a:r>
          <a:r>
            <a:rPr lang="de-DE" sz="1000" b="1" i="0" u="none" strike="noStrike" baseline="0">
              <a:solidFill>
                <a:srgbClr val="000000"/>
              </a:solidFill>
              <a:latin typeface="Arial"/>
              <a:cs typeface="Arial"/>
            </a:rPr>
            <a:t>"Auswertung"</a:t>
          </a:r>
          <a:r>
            <a:rPr lang="de-DE" sz="1000" b="0" i="0" u="none" strike="noStrike" baseline="0">
              <a:solidFill>
                <a:srgbClr val="000000"/>
              </a:solidFill>
              <a:latin typeface="Arial"/>
              <a:cs typeface="Arial"/>
            </a:rPr>
            <a:t> über alle Jahre wichtige Personalkennzahlen ermittelt. Grafisch werden die Daten in den Arbeitsblättern </a:t>
          </a:r>
          <a:r>
            <a:rPr lang="de-DE" sz="1000" b="1" i="0" u="none" strike="noStrike" baseline="0">
              <a:solidFill>
                <a:srgbClr val="000000"/>
              </a:solidFill>
              <a:latin typeface="Arial"/>
              <a:cs typeface="Arial"/>
            </a:rPr>
            <a:t>"PK-Entwicklung"</a:t>
          </a:r>
          <a:r>
            <a:rPr lang="de-DE" sz="1000" b="0" i="0" u="none" strike="noStrike" baseline="0">
              <a:solidFill>
                <a:srgbClr val="000000"/>
              </a:solidFill>
              <a:latin typeface="Arial"/>
              <a:cs typeface="Arial"/>
            </a:rPr>
            <a:t> und </a:t>
          </a:r>
          <a:r>
            <a:rPr lang="de-DE" sz="1000" b="1" i="0" u="none" strike="noStrike" baseline="0">
              <a:solidFill>
                <a:srgbClr val="000000"/>
              </a:solidFill>
              <a:latin typeface="Arial"/>
              <a:cs typeface="Arial"/>
            </a:rPr>
            <a:t>"PK-Kennzahlen"</a:t>
          </a:r>
          <a:r>
            <a:rPr lang="de-DE" sz="1000" b="0" i="0" u="none" strike="noStrike" baseline="0">
              <a:solidFill>
                <a:srgbClr val="000000"/>
              </a:solidFill>
              <a:latin typeface="Arial"/>
              <a:cs typeface="Arial"/>
            </a:rPr>
            <a:t> aufbereitet.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xdr:row>
      <xdr:rowOff>0</xdr:rowOff>
    </xdr:from>
    <xdr:to>
      <xdr:col>10</xdr:col>
      <xdr:colOff>0</xdr:colOff>
      <xdr:row>29</xdr:row>
      <xdr:rowOff>0</xdr:rowOff>
    </xdr:to>
    <xdr:graphicFrame macro="">
      <xdr:nvGraphicFramePr>
        <xdr:cNvPr id="21505" name="Diagramm 1">
          <a:extLst>
            <a:ext uri="{FF2B5EF4-FFF2-40B4-BE49-F238E27FC236}">
              <a16:creationId xmlns:a16="http://schemas.microsoft.com/office/drawing/2014/main" id="{2476821B-E8DA-1FBD-FD37-CB0137DE7E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29</xdr:row>
      <xdr:rowOff>0</xdr:rowOff>
    </xdr:from>
    <xdr:to>
      <xdr:col>6</xdr:col>
      <xdr:colOff>0</xdr:colOff>
      <xdr:row>43</xdr:row>
      <xdr:rowOff>0</xdr:rowOff>
    </xdr:to>
    <xdr:graphicFrame macro="">
      <xdr:nvGraphicFramePr>
        <xdr:cNvPr id="21506" name="Diagramm 2">
          <a:extLst>
            <a:ext uri="{FF2B5EF4-FFF2-40B4-BE49-F238E27FC236}">
              <a16:creationId xmlns:a16="http://schemas.microsoft.com/office/drawing/2014/main" id="{EC463CDE-054F-311E-C4EC-B22CF3D61D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29</xdr:row>
      <xdr:rowOff>0</xdr:rowOff>
    </xdr:from>
    <xdr:to>
      <xdr:col>10</xdr:col>
      <xdr:colOff>0</xdr:colOff>
      <xdr:row>43</xdr:row>
      <xdr:rowOff>0</xdr:rowOff>
    </xdr:to>
    <xdr:graphicFrame macro="">
      <xdr:nvGraphicFramePr>
        <xdr:cNvPr id="21507" name="Diagramm 3">
          <a:extLst>
            <a:ext uri="{FF2B5EF4-FFF2-40B4-BE49-F238E27FC236}">
              <a16:creationId xmlns:a16="http://schemas.microsoft.com/office/drawing/2014/main" id="{10A98DA8-8152-DA75-F880-25A988C09C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43</xdr:row>
      <xdr:rowOff>0</xdr:rowOff>
    </xdr:from>
    <xdr:to>
      <xdr:col>6</xdr:col>
      <xdr:colOff>7620</xdr:colOff>
      <xdr:row>57</xdr:row>
      <xdr:rowOff>0</xdr:rowOff>
    </xdr:to>
    <xdr:graphicFrame macro="">
      <xdr:nvGraphicFramePr>
        <xdr:cNvPr id="21508" name="Diagramm 4">
          <a:extLst>
            <a:ext uri="{FF2B5EF4-FFF2-40B4-BE49-F238E27FC236}">
              <a16:creationId xmlns:a16="http://schemas.microsoft.com/office/drawing/2014/main" id="{1A3B1839-99A6-FBC3-F464-E6813F3A0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43</xdr:row>
      <xdr:rowOff>0</xdr:rowOff>
    </xdr:from>
    <xdr:to>
      <xdr:col>10</xdr:col>
      <xdr:colOff>0</xdr:colOff>
      <xdr:row>57</xdr:row>
      <xdr:rowOff>0</xdr:rowOff>
    </xdr:to>
    <xdr:graphicFrame macro="">
      <xdr:nvGraphicFramePr>
        <xdr:cNvPr id="21509" name="Diagramm 5">
          <a:extLst>
            <a:ext uri="{FF2B5EF4-FFF2-40B4-BE49-F238E27FC236}">
              <a16:creationId xmlns:a16="http://schemas.microsoft.com/office/drawing/2014/main" id="{727F82D2-6115-305A-D2D7-8DE94AE825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57</xdr:row>
      <xdr:rowOff>0</xdr:rowOff>
    </xdr:from>
    <xdr:to>
      <xdr:col>6</xdr:col>
      <xdr:colOff>0</xdr:colOff>
      <xdr:row>71</xdr:row>
      <xdr:rowOff>0</xdr:rowOff>
    </xdr:to>
    <xdr:graphicFrame macro="">
      <xdr:nvGraphicFramePr>
        <xdr:cNvPr id="21510" name="Diagramm 6">
          <a:extLst>
            <a:ext uri="{FF2B5EF4-FFF2-40B4-BE49-F238E27FC236}">
              <a16:creationId xmlns:a16="http://schemas.microsoft.com/office/drawing/2014/main" id="{ADF81596-8B5D-A222-A1BF-98586A59E3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57</xdr:row>
      <xdr:rowOff>0</xdr:rowOff>
    </xdr:from>
    <xdr:to>
      <xdr:col>10</xdr:col>
      <xdr:colOff>0</xdr:colOff>
      <xdr:row>71</xdr:row>
      <xdr:rowOff>0</xdr:rowOff>
    </xdr:to>
    <xdr:graphicFrame macro="">
      <xdr:nvGraphicFramePr>
        <xdr:cNvPr id="21511" name="Diagramm 7">
          <a:extLst>
            <a:ext uri="{FF2B5EF4-FFF2-40B4-BE49-F238E27FC236}">
              <a16:creationId xmlns:a16="http://schemas.microsoft.com/office/drawing/2014/main" id="{FF6717C8-3F68-A908-2222-50431394DB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5</xdr:row>
      <xdr:rowOff>0</xdr:rowOff>
    </xdr:from>
    <xdr:to>
      <xdr:col>15</xdr:col>
      <xdr:colOff>0</xdr:colOff>
      <xdr:row>26</xdr:row>
      <xdr:rowOff>0</xdr:rowOff>
    </xdr:to>
    <xdr:graphicFrame macro="">
      <xdr:nvGraphicFramePr>
        <xdr:cNvPr id="22529" name="Diagramm 1">
          <a:extLst>
            <a:ext uri="{FF2B5EF4-FFF2-40B4-BE49-F238E27FC236}">
              <a16:creationId xmlns:a16="http://schemas.microsoft.com/office/drawing/2014/main" id="{2B3F2178-16E0-40FC-EE07-25CB364C9C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26</xdr:row>
      <xdr:rowOff>0</xdr:rowOff>
    </xdr:from>
    <xdr:to>
      <xdr:col>15</xdr:col>
      <xdr:colOff>0</xdr:colOff>
      <xdr:row>47</xdr:row>
      <xdr:rowOff>0</xdr:rowOff>
    </xdr:to>
    <xdr:graphicFrame macro="">
      <xdr:nvGraphicFramePr>
        <xdr:cNvPr id="22536" name="Diagramm 8">
          <a:extLst>
            <a:ext uri="{FF2B5EF4-FFF2-40B4-BE49-F238E27FC236}">
              <a16:creationId xmlns:a16="http://schemas.microsoft.com/office/drawing/2014/main" id="{DD0FA4E4-7716-0DA0-A43E-57468FE4B1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47</xdr:row>
      <xdr:rowOff>0</xdr:rowOff>
    </xdr:from>
    <xdr:to>
      <xdr:col>15</xdr:col>
      <xdr:colOff>0</xdr:colOff>
      <xdr:row>71</xdr:row>
      <xdr:rowOff>0</xdr:rowOff>
    </xdr:to>
    <xdr:graphicFrame macro="">
      <xdr:nvGraphicFramePr>
        <xdr:cNvPr id="22537" name="Diagramm 9">
          <a:extLst>
            <a:ext uri="{FF2B5EF4-FFF2-40B4-BE49-F238E27FC236}">
              <a16:creationId xmlns:a16="http://schemas.microsoft.com/office/drawing/2014/main" id="{EC5197B6-5BD8-A4D7-16FA-5E47C62647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autoPageBreaks="0"/>
  </sheetPr>
  <dimension ref="A2:IT22"/>
  <sheetViews>
    <sheetView showGridLines="0" zoomScaleNormal="100" workbookViewId="0">
      <selection activeCell="E7" sqref="E7"/>
    </sheetView>
  </sheetViews>
  <sheetFormatPr baseColWidth="10" defaultColWidth="11.42578125" defaultRowHeight="12.75" x14ac:dyDescent="0.2"/>
  <cols>
    <col min="1" max="1" width="11.42578125" style="3"/>
    <col min="2" max="3" width="1.5703125" style="3" customWidth="1"/>
    <col min="4" max="4" width="27.140625" style="3" customWidth="1"/>
    <col min="5" max="5" width="19" style="3" customWidth="1"/>
    <col min="6" max="6" width="11.42578125" style="3"/>
    <col min="7" max="7" width="1.5703125" style="3" customWidth="1"/>
    <col min="8" max="8" width="1.7109375" style="3" customWidth="1"/>
    <col min="9" max="9" width="12" style="3" bestFit="1" customWidth="1"/>
    <col min="10" max="10" width="11.42578125" style="3"/>
    <col min="11" max="11" width="0" style="3" hidden="1" customWidth="1"/>
    <col min="12" max="16384" width="11.42578125" style="3"/>
  </cols>
  <sheetData>
    <row r="2" spans="1:254" ht="13.5" thickBot="1" x14ac:dyDescent="0.25"/>
    <row r="3" spans="1:254" s="1" customFormat="1" ht="25.5" customHeight="1" thickBot="1" x14ac:dyDescent="0.25">
      <c r="A3" s="3"/>
      <c r="B3" s="115" t="s">
        <v>83</v>
      </c>
      <c r="C3" s="116"/>
      <c r="D3" s="116"/>
      <c r="E3" s="116"/>
      <c r="F3" s="116"/>
      <c r="G3" s="116"/>
      <c r="H3" s="117"/>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x14ac:dyDescent="0.2">
      <c r="B4" s="4"/>
      <c r="H4" s="5"/>
    </row>
    <row r="5" spans="1:254" x14ac:dyDescent="0.2">
      <c r="B5" s="4"/>
      <c r="C5" s="10"/>
      <c r="D5" s="118" t="s">
        <v>0</v>
      </c>
      <c r="E5" s="119"/>
      <c r="F5" s="2"/>
      <c r="G5" s="2"/>
      <c r="H5" s="5"/>
    </row>
    <row r="6" spans="1:254" x14ac:dyDescent="0.2">
      <c r="B6" s="4"/>
      <c r="C6" s="12"/>
      <c r="D6" s="13"/>
      <c r="E6" s="13"/>
      <c r="F6" s="13"/>
      <c r="G6" s="14"/>
      <c r="H6" s="5"/>
      <c r="K6" s="3">
        <f ca="1">+YEAR(TODAY())-2</f>
        <v>2020</v>
      </c>
    </row>
    <row r="7" spans="1:254" x14ac:dyDescent="0.2">
      <c r="B7" s="4"/>
      <c r="C7" s="15"/>
      <c r="D7" s="16" t="s">
        <v>1</v>
      </c>
      <c r="E7" s="23">
        <v>2022</v>
      </c>
      <c r="F7" s="17"/>
      <c r="G7" s="18"/>
      <c r="H7" s="5"/>
      <c r="K7" s="3">
        <f ca="1">1+K6</f>
        <v>2021</v>
      </c>
    </row>
    <row r="8" spans="1:254" x14ac:dyDescent="0.2">
      <c r="B8" s="4"/>
      <c r="C8" s="15"/>
      <c r="D8" s="16"/>
      <c r="E8" s="17"/>
      <c r="F8" s="17"/>
      <c r="G8" s="18"/>
      <c r="H8" s="5"/>
      <c r="K8" s="3">
        <f t="shared" ref="K8:K18" ca="1" si="0">1+K7</f>
        <v>2022</v>
      </c>
    </row>
    <row r="9" spans="1:254" x14ac:dyDescent="0.2">
      <c r="B9" s="4"/>
      <c r="C9" s="15"/>
      <c r="D9" s="16" t="s">
        <v>2</v>
      </c>
      <c r="E9" s="113" t="s">
        <v>89</v>
      </c>
      <c r="F9" s="114"/>
      <c r="G9" s="18"/>
      <c r="H9" s="5"/>
      <c r="K9" s="3">
        <f t="shared" ca="1" si="0"/>
        <v>2023</v>
      </c>
    </row>
    <row r="10" spans="1:254" x14ac:dyDescent="0.2">
      <c r="B10" s="4"/>
      <c r="C10" s="15"/>
      <c r="D10" s="16" t="s">
        <v>3</v>
      </c>
      <c r="E10" s="113" t="s">
        <v>90</v>
      </c>
      <c r="F10" s="114"/>
      <c r="G10" s="18"/>
      <c r="H10" s="5"/>
      <c r="K10" s="3">
        <f t="shared" ca="1" si="0"/>
        <v>2024</v>
      </c>
    </row>
    <row r="11" spans="1:254" x14ac:dyDescent="0.2">
      <c r="B11" s="4"/>
      <c r="C11" s="15"/>
      <c r="D11" s="16"/>
      <c r="E11" s="17"/>
      <c r="F11" s="17"/>
      <c r="G11" s="18"/>
      <c r="H11" s="5"/>
      <c r="K11" s="3">
        <f t="shared" ca="1" si="0"/>
        <v>2025</v>
      </c>
    </row>
    <row r="12" spans="1:254" x14ac:dyDescent="0.2">
      <c r="B12" s="4"/>
      <c r="C12" s="15"/>
      <c r="D12" s="16" t="s">
        <v>4</v>
      </c>
      <c r="E12" s="113" t="s">
        <v>91</v>
      </c>
      <c r="F12" s="114"/>
      <c r="G12" s="18"/>
      <c r="H12" s="5"/>
      <c r="K12" s="3">
        <f t="shared" ca="1" si="0"/>
        <v>2026</v>
      </c>
    </row>
    <row r="13" spans="1:254" x14ac:dyDescent="0.2">
      <c r="B13" s="4"/>
      <c r="C13" s="15"/>
      <c r="D13" s="16" t="s">
        <v>6</v>
      </c>
      <c r="E13" s="113" t="s">
        <v>92</v>
      </c>
      <c r="F13" s="114"/>
      <c r="G13" s="18"/>
      <c r="H13" s="5"/>
      <c r="K13" s="3">
        <f t="shared" ca="1" si="0"/>
        <v>2027</v>
      </c>
    </row>
    <row r="14" spans="1:254" x14ac:dyDescent="0.2">
      <c r="B14" s="4"/>
      <c r="C14" s="15"/>
      <c r="D14" s="16" t="s">
        <v>7</v>
      </c>
      <c r="E14" s="113" t="s">
        <v>9</v>
      </c>
      <c r="F14" s="114"/>
      <c r="G14" s="18"/>
      <c r="H14" s="5"/>
      <c r="K14" s="3">
        <f t="shared" ca="1" si="0"/>
        <v>2028</v>
      </c>
    </row>
    <row r="15" spans="1:254" x14ac:dyDescent="0.2">
      <c r="B15" s="4"/>
      <c r="C15" s="15"/>
      <c r="D15" s="16" t="s">
        <v>8</v>
      </c>
      <c r="E15" s="113" t="s">
        <v>93</v>
      </c>
      <c r="F15" s="114"/>
      <c r="G15" s="18"/>
      <c r="H15" s="5"/>
      <c r="K15" s="3">
        <f t="shared" ca="1" si="0"/>
        <v>2029</v>
      </c>
    </row>
    <row r="16" spans="1:254" ht="13.5" thickBot="1" x14ac:dyDescent="0.25">
      <c r="B16" s="4"/>
      <c r="C16" s="19"/>
      <c r="D16" s="20"/>
      <c r="E16" s="20"/>
      <c r="F16" s="20"/>
      <c r="G16" s="21"/>
      <c r="H16" s="5"/>
      <c r="K16" s="3">
        <f t="shared" ca="1" si="0"/>
        <v>2030</v>
      </c>
    </row>
    <row r="17" spans="2:11" ht="13.5" thickBot="1" x14ac:dyDescent="0.25">
      <c r="B17" s="6"/>
      <c r="C17" s="7"/>
      <c r="D17" s="7"/>
      <c r="E17" s="7"/>
      <c r="F17" s="7"/>
      <c r="G17" s="7"/>
      <c r="H17" s="8"/>
      <c r="K17" s="3">
        <f t="shared" ca="1" si="0"/>
        <v>2031</v>
      </c>
    </row>
    <row r="18" spans="2:11" x14ac:dyDescent="0.2">
      <c r="K18" s="3">
        <f t="shared" ca="1" si="0"/>
        <v>2032</v>
      </c>
    </row>
    <row r="19" spans="2:11" hidden="1" x14ac:dyDescent="0.2"/>
    <row r="20" spans="2:11" x14ac:dyDescent="0.2">
      <c r="B20" s="9" t="s">
        <v>97</v>
      </c>
    </row>
    <row r="21" spans="2:11" x14ac:dyDescent="0.2">
      <c r="B21" s="9" t="s">
        <v>98</v>
      </c>
    </row>
    <row r="22" spans="2:11" x14ac:dyDescent="0.2">
      <c r="B22" s="9" t="s">
        <v>99</v>
      </c>
    </row>
  </sheetData>
  <sheetProtection sheet="1"/>
  <mergeCells count="8">
    <mergeCell ref="E13:F13"/>
    <mergeCell ref="E14:F14"/>
    <mergeCell ref="E15:F15"/>
    <mergeCell ref="B3:H3"/>
    <mergeCell ref="D5:E5"/>
    <mergeCell ref="E9:F9"/>
    <mergeCell ref="E10:F10"/>
    <mergeCell ref="E12:F12"/>
  </mergeCells>
  <phoneticPr fontId="5" type="noConversion"/>
  <dataValidations count="1">
    <dataValidation type="list" showErrorMessage="1" errorTitle="Jahr wählen" error="Bitte wählen Sie aus der Liste ein Jahr, für das der Anlagespiegel erstellt werden soll." sqref="E7" xr:uid="{00000000-0002-0000-0000-000000000000}">
      <formula1>$K$6:$K$18</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3">
    <pageSetUpPr autoPageBreaks="0"/>
  </sheetPr>
  <dimension ref="A2:IR17"/>
  <sheetViews>
    <sheetView showGridLines="0" showZeros="0" showOutlineSymbols="0" workbookViewId="0">
      <selection activeCell="B3" sqref="B3:F3"/>
    </sheetView>
  </sheetViews>
  <sheetFormatPr baseColWidth="10" defaultColWidth="11.42578125" defaultRowHeight="12.75" x14ac:dyDescent="0.2"/>
  <cols>
    <col min="1" max="1" width="11.42578125" style="3"/>
    <col min="2" max="3" width="1.5703125" style="3" customWidth="1"/>
    <col min="4" max="4" width="64" style="3" customWidth="1"/>
    <col min="5" max="5" width="1.5703125" style="3" customWidth="1"/>
    <col min="6" max="6" width="1.7109375" style="3" customWidth="1"/>
    <col min="7" max="7" width="2.7109375" style="3" customWidth="1"/>
    <col min="8" max="16384" width="11.42578125" style="3"/>
  </cols>
  <sheetData>
    <row r="2" spans="1:252" ht="13.5" thickBot="1" x14ac:dyDescent="0.25"/>
    <row r="3" spans="1:252" s="1" customFormat="1" ht="25.5" customHeight="1" thickBot="1" x14ac:dyDescent="0.25">
      <c r="A3" s="3"/>
      <c r="B3" s="120" t="s">
        <v>84</v>
      </c>
      <c r="C3" s="121"/>
      <c r="D3" s="121"/>
      <c r="E3" s="121"/>
      <c r="F3" s="122"/>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row>
    <row r="4" spans="1:252" x14ac:dyDescent="0.2">
      <c r="B4" s="4"/>
      <c r="F4" s="5"/>
    </row>
    <row r="5" spans="1:252" x14ac:dyDescent="0.2">
      <c r="B5" s="4"/>
      <c r="C5" s="10"/>
      <c r="D5" s="11" t="s">
        <v>5</v>
      </c>
      <c r="E5" s="2"/>
      <c r="F5" s="5"/>
    </row>
    <row r="6" spans="1:252" ht="44.25" customHeight="1" x14ac:dyDescent="0.2">
      <c r="B6" s="4"/>
      <c r="C6" s="15"/>
      <c r="D6" s="22"/>
      <c r="E6" s="14"/>
      <c r="F6" s="5"/>
    </row>
    <row r="7" spans="1:252" ht="13.5" thickBot="1" x14ac:dyDescent="0.25">
      <c r="B7" s="4"/>
      <c r="C7" s="19"/>
      <c r="D7" s="20"/>
      <c r="E7" s="21"/>
      <c r="F7" s="5"/>
    </row>
    <row r="8" spans="1:252" x14ac:dyDescent="0.2">
      <c r="B8" s="4"/>
      <c r="F8" s="5"/>
    </row>
    <row r="9" spans="1:252" x14ac:dyDescent="0.2">
      <c r="B9" s="4"/>
      <c r="C9" s="10"/>
      <c r="D9" s="11" t="s">
        <v>87</v>
      </c>
      <c r="E9" s="2"/>
      <c r="F9" s="5"/>
    </row>
    <row r="10" spans="1:252" x14ac:dyDescent="0.2">
      <c r="B10" s="4"/>
      <c r="C10" s="12"/>
      <c r="D10" s="13"/>
      <c r="E10" s="14"/>
      <c r="F10" s="5"/>
    </row>
    <row r="11" spans="1:252" ht="196.5" customHeight="1" x14ac:dyDescent="0.2">
      <c r="B11" s="4"/>
      <c r="C11" s="15"/>
      <c r="D11" s="16"/>
      <c r="E11" s="18"/>
      <c r="F11" s="5"/>
    </row>
    <row r="12" spans="1:252" ht="4.5" customHeight="1" thickBot="1" x14ac:dyDescent="0.25">
      <c r="B12" s="4"/>
      <c r="C12" s="19"/>
      <c r="D12" s="20"/>
      <c r="E12" s="21"/>
      <c r="F12" s="5"/>
    </row>
    <row r="13" spans="1:252" ht="13.5" thickBot="1" x14ac:dyDescent="0.25">
      <c r="B13" s="6"/>
      <c r="C13" s="7"/>
      <c r="D13" s="7"/>
      <c r="E13" s="7"/>
      <c r="F13" s="8"/>
    </row>
    <row r="15" spans="1:252" x14ac:dyDescent="0.2">
      <c r="B15" s="9" t="s">
        <v>97</v>
      </c>
    </row>
    <row r="16" spans="1:252" x14ac:dyDescent="0.2">
      <c r="B16" s="9" t="s">
        <v>98</v>
      </c>
    </row>
    <row r="17" spans="2:2" x14ac:dyDescent="0.2">
      <c r="B17" s="9" t="s">
        <v>99</v>
      </c>
    </row>
  </sheetData>
  <sheetProtection sheet="1"/>
  <mergeCells count="1">
    <mergeCell ref="B3:F3"/>
  </mergeCells>
  <phoneticPr fontId="5"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51"/>
  <sheetViews>
    <sheetView showGridLines="0" zoomScaleNormal="100" workbookViewId="0">
      <selection activeCell="D8" sqref="D8"/>
    </sheetView>
  </sheetViews>
  <sheetFormatPr baseColWidth="10" defaultColWidth="11.42578125" defaultRowHeight="12.75" x14ac:dyDescent="0.2"/>
  <cols>
    <col min="1" max="1" width="11.42578125" style="3"/>
    <col min="2" max="2" width="2.7109375" style="3" customWidth="1"/>
    <col min="3" max="3" width="46.85546875" style="3" customWidth="1"/>
    <col min="4" max="4" width="12.7109375" style="33" customWidth="1"/>
    <col min="5" max="6" width="8.7109375" style="34" customWidth="1"/>
    <col min="7" max="7" width="2.7109375" style="3" customWidth="1"/>
    <col min="8" max="9" width="11.42578125" style="3"/>
    <col min="10" max="10" width="21.7109375" style="3" customWidth="1"/>
    <col min="11" max="16384" width="11.42578125" style="3"/>
  </cols>
  <sheetData>
    <row r="2" spans="2:11" ht="13.5" thickBot="1" x14ac:dyDescent="0.25"/>
    <row r="3" spans="2:11" ht="19.5" customHeight="1" thickBot="1" x14ac:dyDescent="0.25">
      <c r="B3" s="123" t="s">
        <v>41</v>
      </c>
      <c r="C3" s="124"/>
      <c r="D3" s="124"/>
      <c r="E3" s="124"/>
      <c r="F3" s="124"/>
      <c r="G3" s="125"/>
    </row>
    <row r="4" spans="2:11" ht="5.0999999999999996" customHeight="1" thickBot="1" x14ac:dyDescent="0.25">
      <c r="B4" s="24"/>
      <c r="C4" s="24"/>
      <c r="D4" s="24"/>
      <c r="E4" s="24"/>
      <c r="F4" s="24"/>
      <c r="G4" s="24"/>
    </row>
    <row r="5" spans="2:11" ht="15.75" thickBot="1" x14ac:dyDescent="0.25">
      <c r="B5" s="29" t="str">
        <f>"Firma: "&amp;'Stammdaten und Parameter'!E12</f>
        <v>Firma: Muster Company</v>
      </c>
      <c r="C5" s="35"/>
      <c r="D5" s="30"/>
      <c r="E5" s="31"/>
      <c r="F5" s="30"/>
      <c r="G5" s="32" t="str">
        <f>"Erstellt von: "&amp;'Stammdaten und Parameter'!E9&amp;" "&amp;'Stammdaten und Parameter'!E10&amp;"  "</f>
        <v xml:space="preserve">Erstellt von: Max Mustermann  </v>
      </c>
    </row>
    <row r="6" spans="2:11" x14ac:dyDescent="0.2">
      <c r="B6" s="25"/>
      <c r="C6" s="26"/>
      <c r="D6" s="36"/>
      <c r="E6" s="37"/>
      <c r="F6" s="37"/>
      <c r="G6" s="27"/>
    </row>
    <row r="7" spans="2:11" x14ac:dyDescent="0.2">
      <c r="B7" s="4"/>
      <c r="C7" s="75" t="s">
        <v>85</v>
      </c>
      <c r="D7" s="126" t="s">
        <v>50</v>
      </c>
      <c r="E7" s="127"/>
      <c r="G7" s="5"/>
    </row>
    <row r="8" spans="2:11" x14ac:dyDescent="0.2">
      <c r="B8" s="4"/>
      <c r="C8" s="75" t="s">
        <v>1</v>
      </c>
      <c r="D8" s="95">
        <f ca="1">+IF(ISNUMBER('Stammdaten und Parameter'!E7),'Stammdaten und Parameter'!E7,YEAR(TODAY()))</f>
        <v>2022</v>
      </c>
      <c r="G8" s="5"/>
    </row>
    <row r="9" spans="2:11" x14ac:dyDescent="0.2">
      <c r="B9" s="4"/>
      <c r="G9" s="5"/>
    </row>
    <row r="10" spans="2:11" x14ac:dyDescent="0.2">
      <c r="B10" s="4"/>
      <c r="G10" s="5"/>
    </row>
    <row r="11" spans="2:11" x14ac:dyDescent="0.2">
      <c r="B11" s="4"/>
      <c r="C11" s="3" t="s">
        <v>10</v>
      </c>
      <c r="D11" s="53">
        <v>0</v>
      </c>
      <c r="E11" s="48" t="str">
        <f>IF(D11=0,"",ROUND(D11/$D$16,4))</f>
        <v/>
      </c>
      <c r="F11" s="48" t="str">
        <f>IF(D11=0,"",ROUND(D11/$D$46,4))</f>
        <v/>
      </c>
      <c r="G11" s="5"/>
    </row>
    <row r="12" spans="2:11" x14ac:dyDescent="0.2">
      <c r="B12" s="4"/>
      <c r="C12" s="3" t="s">
        <v>11</v>
      </c>
      <c r="D12" s="54">
        <v>0</v>
      </c>
      <c r="E12" s="49" t="str">
        <f>IF(D12=0,"",ROUND(D12/$D$16,4))</f>
        <v/>
      </c>
      <c r="F12" s="49" t="str">
        <f>IF(D12=0,"",ROUND(D12/$D$46,4))</f>
        <v/>
      </c>
      <c r="G12" s="5"/>
    </row>
    <row r="13" spans="2:11" x14ac:dyDescent="0.2">
      <c r="B13" s="4"/>
      <c r="C13" s="3" t="s">
        <v>12</v>
      </c>
      <c r="D13" s="54">
        <v>0</v>
      </c>
      <c r="E13" s="49" t="str">
        <f>IF(D13=0,"",ROUND(D13/$D$16,4))</f>
        <v/>
      </c>
      <c r="F13" s="49" t="str">
        <f>IF(D13=0,"",ROUND(D13/$D$46,4))</f>
        <v/>
      </c>
      <c r="G13" s="5"/>
    </row>
    <row r="14" spans="2:11" x14ac:dyDescent="0.2">
      <c r="B14" s="4"/>
      <c r="C14" s="3" t="s">
        <v>13</v>
      </c>
      <c r="D14" s="54">
        <v>0</v>
      </c>
      <c r="E14" s="49" t="str">
        <f>IF(D14=0,"",ROUND(D14/$D$16,4))</f>
        <v/>
      </c>
      <c r="F14" s="49" t="str">
        <f>IF(D14=0,"",ROUND(D14/$D$46,4))</f>
        <v/>
      </c>
      <c r="G14" s="5"/>
    </row>
    <row r="15" spans="2:11" x14ac:dyDescent="0.2">
      <c r="B15" s="4"/>
      <c r="C15" s="3" t="s">
        <v>18</v>
      </c>
      <c r="D15" s="54">
        <v>0</v>
      </c>
      <c r="E15" s="49" t="str">
        <f>IF(D15=0,"",ROUND(D15/$D$16,4))</f>
        <v/>
      </c>
      <c r="F15" s="49" t="str">
        <f>IF(D15=0,"",ROUND(D15/$D$46,4))</f>
        <v/>
      </c>
      <c r="G15" s="5"/>
    </row>
    <row r="16" spans="2:11" s="38" customFormat="1" x14ac:dyDescent="0.2">
      <c r="B16" s="39"/>
      <c r="C16" s="28" t="s">
        <v>14</v>
      </c>
      <c r="D16" s="51">
        <f>SUM(D11:D15)</f>
        <v>0</v>
      </c>
      <c r="E16" s="50">
        <f>ROUND(SUM(E11:E15),2)</f>
        <v>0</v>
      </c>
      <c r="F16" s="50">
        <f>IF(D16=0,0,ROUND(D16/$D$46,4))</f>
        <v>0</v>
      </c>
      <c r="G16" s="40"/>
      <c r="J16" s="41" t="s">
        <v>15</v>
      </c>
      <c r="K16" s="42">
        <f>D16</f>
        <v>0</v>
      </c>
    </row>
    <row r="17" spans="2:11" x14ac:dyDescent="0.2">
      <c r="B17" s="4"/>
      <c r="D17" s="47"/>
      <c r="E17" s="43"/>
      <c r="F17" s="43"/>
      <c r="G17" s="5"/>
      <c r="J17" s="41" t="s">
        <v>16</v>
      </c>
      <c r="K17" s="42">
        <f>D31</f>
        <v>0</v>
      </c>
    </row>
    <row r="18" spans="2:11" x14ac:dyDescent="0.2">
      <c r="B18" s="4"/>
      <c r="C18" s="3" t="s">
        <v>17</v>
      </c>
      <c r="D18" s="54">
        <v>0</v>
      </c>
      <c r="E18" s="49" t="str">
        <f t="shared" ref="E18:E30" si="0">IF(D18=0,"",ROUND(D18/$D$31,4))</f>
        <v/>
      </c>
      <c r="F18" s="49" t="str">
        <f t="shared" ref="F18:F30" si="1">IF(D18=0,"",ROUND(D18/$D$46,4))</f>
        <v/>
      </c>
      <c r="G18" s="5"/>
      <c r="J18" s="41" t="s">
        <v>18</v>
      </c>
      <c r="K18" s="42">
        <f>D44</f>
        <v>0</v>
      </c>
    </row>
    <row r="19" spans="2:11" x14ac:dyDescent="0.2">
      <c r="B19" s="4"/>
      <c r="C19" s="3" t="s">
        <v>19</v>
      </c>
      <c r="D19" s="54">
        <v>0</v>
      </c>
      <c r="E19" s="49" t="str">
        <f t="shared" si="0"/>
        <v/>
      </c>
      <c r="F19" s="49" t="str">
        <f t="shared" si="1"/>
        <v/>
      </c>
      <c r="G19" s="5"/>
    </row>
    <row r="20" spans="2:11" x14ac:dyDescent="0.2">
      <c r="B20" s="4"/>
      <c r="C20" s="3" t="s">
        <v>20</v>
      </c>
      <c r="D20" s="54">
        <v>0</v>
      </c>
      <c r="E20" s="49" t="str">
        <f t="shared" si="0"/>
        <v/>
      </c>
      <c r="F20" s="49" t="str">
        <f t="shared" si="1"/>
        <v/>
      </c>
      <c r="G20" s="5"/>
    </row>
    <row r="21" spans="2:11" x14ac:dyDescent="0.2">
      <c r="B21" s="4"/>
      <c r="C21" s="3" t="s">
        <v>21</v>
      </c>
      <c r="D21" s="54">
        <v>0</v>
      </c>
      <c r="E21" s="49" t="str">
        <f t="shared" si="0"/>
        <v/>
      </c>
      <c r="F21" s="49" t="str">
        <f t="shared" si="1"/>
        <v/>
      </c>
      <c r="G21" s="5"/>
    </row>
    <row r="22" spans="2:11" x14ac:dyDescent="0.2">
      <c r="B22" s="4"/>
      <c r="C22" s="3" t="s">
        <v>22</v>
      </c>
      <c r="D22" s="54">
        <v>0</v>
      </c>
      <c r="E22" s="49" t="str">
        <f t="shared" si="0"/>
        <v/>
      </c>
      <c r="F22" s="49" t="str">
        <f t="shared" si="1"/>
        <v/>
      </c>
      <c r="G22" s="5"/>
    </row>
    <row r="23" spans="2:11" x14ac:dyDescent="0.2">
      <c r="B23" s="4"/>
      <c r="C23" s="3" t="s">
        <v>23</v>
      </c>
      <c r="D23" s="54">
        <v>0</v>
      </c>
      <c r="E23" s="49" t="str">
        <f t="shared" si="0"/>
        <v/>
      </c>
      <c r="F23" s="49" t="str">
        <f t="shared" si="1"/>
        <v/>
      </c>
      <c r="G23" s="5"/>
    </row>
    <row r="24" spans="2:11" x14ac:dyDescent="0.2">
      <c r="B24" s="4"/>
      <c r="C24" s="3" t="s">
        <v>24</v>
      </c>
      <c r="D24" s="54">
        <v>0</v>
      </c>
      <c r="E24" s="49" t="str">
        <f t="shared" si="0"/>
        <v/>
      </c>
      <c r="F24" s="49" t="str">
        <f t="shared" si="1"/>
        <v/>
      </c>
      <c r="G24" s="5"/>
    </row>
    <row r="25" spans="2:11" x14ac:dyDescent="0.2">
      <c r="B25" s="4"/>
      <c r="C25" s="3" t="s">
        <v>25</v>
      </c>
      <c r="D25" s="54">
        <v>0</v>
      </c>
      <c r="E25" s="49" t="str">
        <f t="shared" si="0"/>
        <v/>
      </c>
      <c r="F25" s="49" t="str">
        <f t="shared" si="1"/>
        <v/>
      </c>
      <c r="G25" s="5"/>
    </row>
    <row r="26" spans="2:11" x14ac:dyDescent="0.2">
      <c r="B26" s="4"/>
      <c r="C26" s="3" t="s">
        <v>26</v>
      </c>
      <c r="D26" s="54">
        <v>0</v>
      </c>
      <c r="E26" s="49" t="str">
        <f t="shared" si="0"/>
        <v/>
      </c>
      <c r="F26" s="49" t="str">
        <f t="shared" si="1"/>
        <v/>
      </c>
      <c r="G26" s="5"/>
    </row>
    <row r="27" spans="2:11" x14ac:dyDescent="0.2">
      <c r="B27" s="4"/>
      <c r="C27" s="3" t="s">
        <v>27</v>
      </c>
      <c r="D27" s="54">
        <v>0</v>
      </c>
      <c r="E27" s="49" t="str">
        <f t="shared" si="0"/>
        <v/>
      </c>
      <c r="F27" s="49" t="str">
        <f t="shared" si="1"/>
        <v/>
      </c>
      <c r="G27" s="5"/>
    </row>
    <row r="28" spans="2:11" x14ac:dyDescent="0.2">
      <c r="B28" s="4"/>
      <c r="C28" s="3" t="s">
        <v>28</v>
      </c>
      <c r="D28" s="54">
        <v>0</v>
      </c>
      <c r="E28" s="49" t="str">
        <f t="shared" si="0"/>
        <v/>
      </c>
      <c r="F28" s="49" t="str">
        <f t="shared" si="1"/>
        <v/>
      </c>
      <c r="G28" s="5"/>
    </row>
    <row r="29" spans="2:11" x14ac:dyDescent="0.2">
      <c r="B29" s="4"/>
      <c r="C29" s="3" t="s">
        <v>18</v>
      </c>
      <c r="D29" s="54">
        <v>0</v>
      </c>
      <c r="E29" s="49" t="str">
        <f t="shared" si="0"/>
        <v/>
      </c>
      <c r="F29" s="49" t="str">
        <f t="shared" si="1"/>
        <v/>
      </c>
      <c r="G29" s="5"/>
    </row>
    <row r="30" spans="2:11" x14ac:dyDescent="0.2">
      <c r="B30" s="4"/>
      <c r="C30" s="3" t="s">
        <v>18</v>
      </c>
      <c r="D30" s="54">
        <v>0</v>
      </c>
      <c r="E30" s="49" t="str">
        <f t="shared" si="0"/>
        <v/>
      </c>
      <c r="F30" s="49" t="str">
        <f t="shared" si="1"/>
        <v/>
      </c>
      <c r="G30" s="5"/>
    </row>
    <row r="31" spans="2:11" s="38" customFormat="1" x14ac:dyDescent="0.2">
      <c r="B31" s="39"/>
      <c r="C31" s="28" t="s">
        <v>29</v>
      </c>
      <c r="D31" s="51">
        <f>SUM(D18:D30)</f>
        <v>0</v>
      </c>
      <c r="E31" s="52">
        <f>ROUND(SUM(E18:E30),2)</f>
        <v>0</v>
      </c>
      <c r="F31" s="50">
        <f>IF(D31=0,0,ROUND(D31/$D$46,4))</f>
        <v>0</v>
      </c>
      <c r="G31" s="40"/>
    </row>
    <row r="32" spans="2:11" x14ac:dyDescent="0.2">
      <c r="B32" s="4"/>
      <c r="D32" s="47"/>
      <c r="E32" s="43"/>
      <c r="F32" s="43"/>
      <c r="G32" s="5"/>
    </row>
    <row r="33" spans="2:7" x14ac:dyDescent="0.2">
      <c r="B33" s="4"/>
      <c r="C33" s="3" t="s">
        <v>30</v>
      </c>
      <c r="D33" s="54">
        <v>0</v>
      </c>
      <c r="E33" s="49" t="str">
        <f t="shared" ref="E33:E43" si="2">IF($D$44=0,"",ROUND(D33/$D$44,4))</f>
        <v/>
      </c>
      <c r="F33" s="49" t="str">
        <f t="shared" ref="F33:F43" si="3">IF(D33=0,"",ROUND(D33/$D$46,4))</f>
        <v/>
      </c>
      <c r="G33" s="5"/>
    </row>
    <row r="34" spans="2:7" x14ac:dyDescent="0.2">
      <c r="B34" s="4"/>
      <c r="C34" s="3" t="s">
        <v>31</v>
      </c>
      <c r="D34" s="54">
        <v>0</v>
      </c>
      <c r="E34" s="49" t="str">
        <f t="shared" si="2"/>
        <v/>
      </c>
      <c r="F34" s="49" t="str">
        <f t="shared" si="3"/>
        <v/>
      </c>
      <c r="G34" s="5"/>
    </row>
    <row r="35" spans="2:7" x14ac:dyDescent="0.2">
      <c r="B35" s="4"/>
      <c r="C35" s="3" t="s">
        <v>32</v>
      </c>
      <c r="D35" s="54">
        <v>0</v>
      </c>
      <c r="E35" s="49" t="str">
        <f t="shared" si="2"/>
        <v/>
      </c>
      <c r="F35" s="49" t="str">
        <f t="shared" si="3"/>
        <v/>
      </c>
      <c r="G35" s="5"/>
    </row>
    <row r="36" spans="2:7" x14ac:dyDescent="0.2">
      <c r="B36" s="4"/>
      <c r="C36" s="3" t="s">
        <v>33</v>
      </c>
      <c r="D36" s="54">
        <v>0</v>
      </c>
      <c r="E36" s="49" t="str">
        <f t="shared" si="2"/>
        <v/>
      </c>
      <c r="F36" s="49" t="str">
        <f t="shared" si="3"/>
        <v/>
      </c>
      <c r="G36" s="5"/>
    </row>
    <row r="37" spans="2:7" x14ac:dyDescent="0.2">
      <c r="B37" s="4"/>
      <c r="C37" s="3" t="s">
        <v>34</v>
      </c>
      <c r="D37" s="54">
        <v>0</v>
      </c>
      <c r="E37" s="49" t="str">
        <f t="shared" si="2"/>
        <v/>
      </c>
      <c r="F37" s="49" t="str">
        <f t="shared" si="3"/>
        <v/>
      </c>
      <c r="G37" s="5"/>
    </row>
    <row r="38" spans="2:7" x14ac:dyDescent="0.2">
      <c r="B38" s="4"/>
      <c r="C38" s="3" t="s">
        <v>35</v>
      </c>
      <c r="D38" s="54">
        <v>0</v>
      </c>
      <c r="E38" s="49" t="str">
        <f t="shared" si="2"/>
        <v/>
      </c>
      <c r="F38" s="49" t="str">
        <f t="shared" si="3"/>
        <v/>
      </c>
      <c r="G38" s="5"/>
    </row>
    <row r="39" spans="2:7" x14ac:dyDescent="0.2">
      <c r="B39" s="4"/>
      <c r="C39" s="3" t="s">
        <v>36</v>
      </c>
      <c r="D39" s="54">
        <v>0</v>
      </c>
      <c r="E39" s="49" t="str">
        <f t="shared" si="2"/>
        <v/>
      </c>
      <c r="F39" s="49" t="str">
        <f t="shared" si="3"/>
        <v/>
      </c>
      <c r="G39" s="5"/>
    </row>
    <row r="40" spans="2:7" x14ac:dyDescent="0.2">
      <c r="B40" s="4"/>
      <c r="C40" s="3" t="s">
        <v>37</v>
      </c>
      <c r="D40" s="54">
        <v>0</v>
      </c>
      <c r="E40" s="49" t="str">
        <f t="shared" si="2"/>
        <v/>
      </c>
      <c r="F40" s="49" t="str">
        <f t="shared" si="3"/>
        <v/>
      </c>
      <c r="G40" s="5"/>
    </row>
    <row r="41" spans="2:7" x14ac:dyDescent="0.2">
      <c r="B41" s="4"/>
      <c r="C41" s="3" t="s">
        <v>38</v>
      </c>
      <c r="D41" s="54">
        <v>0</v>
      </c>
      <c r="E41" s="49" t="str">
        <f t="shared" si="2"/>
        <v/>
      </c>
      <c r="F41" s="49" t="str">
        <f t="shared" si="3"/>
        <v/>
      </c>
      <c r="G41" s="5"/>
    </row>
    <row r="42" spans="2:7" x14ac:dyDescent="0.2">
      <c r="B42" s="4"/>
      <c r="C42" s="3" t="s">
        <v>39</v>
      </c>
      <c r="D42" s="54">
        <v>0</v>
      </c>
      <c r="E42" s="49" t="str">
        <f t="shared" si="2"/>
        <v/>
      </c>
      <c r="F42" s="49" t="str">
        <f t="shared" si="3"/>
        <v/>
      </c>
      <c r="G42" s="5"/>
    </row>
    <row r="43" spans="2:7" x14ac:dyDescent="0.2">
      <c r="B43" s="4"/>
      <c r="C43" s="3" t="s">
        <v>39</v>
      </c>
      <c r="D43" s="54">
        <v>0</v>
      </c>
      <c r="E43" s="49" t="str">
        <f t="shared" si="2"/>
        <v/>
      </c>
      <c r="F43" s="49" t="str">
        <f t="shared" si="3"/>
        <v/>
      </c>
      <c r="G43" s="5"/>
    </row>
    <row r="44" spans="2:7" s="38" customFormat="1" x14ac:dyDescent="0.2">
      <c r="B44" s="39"/>
      <c r="C44" s="28" t="s">
        <v>39</v>
      </c>
      <c r="D44" s="51">
        <f>SUM(D33:D43)</f>
        <v>0</v>
      </c>
      <c r="E44" s="52">
        <f>ROUND(SUM(E33:E43),2)</f>
        <v>0</v>
      </c>
      <c r="F44" s="50">
        <f>IF(D44=0,0,ROUND(D44/$D$46,4))</f>
        <v>0</v>
      </c>
      <c r="G44" s="40"/>
    </row>
    <row r="45" spans="2:7" x14ac:dyDescent="0.2">
      <c r="B45" s="4"/>
      <c r="D45" s="47"/>
      <c r="E45" s="43"/>
      <c r="F45" s="43"/>
      <c r="G45" s="5"/>
    </row>
    <row r="46" spans="2:7" s="38" customFormat="1" x14ac:dyDescent="0.2">
      <c r="B46" s="39"/>
      <c r="C46" s="28" t="s">
        <v>40</v>
      </c>
      <c r="D46" s="51">
        <f>SUM(D44,D31,D16)</f>
        <v>0</v>
      </c>
      <c r="E46" s="44"/>
      <c r="F46" s="52">
        <f>SUM(F44,F31,F16)</f>
        <v>0</v>
      </c>
      <c r="G46" s="40"/>
    </row>
    <row r="47" spans="2:7" ht="13.5" thickBot="1" x14ac:dyDescent="0.25">
      <c r="B47" s="6"/>
      <c r="C47" s="7"/>
      <c r="D47" s="45"/>
      <c r="E47" s="46"/>
      <c r="F47" s="46"/>
      <c r="G47" s="8"/>
    </row>
    <row r="49" spans="2:2" x14ac:dyDescent="0.2">
      <c r="B49" s="9" t="s">
        <v>97</v>
      </c>
    </row>
    <row r="50" spans="2:2" x14ac:dyDescent="0.2">
      <c r="B50" s="9" t="s">
        <v>98</v>
      </c>
    </row>
    <row r="51" spans="2:2" x14ac:dyDescent="0.2">
      <c r="B51" s="9" t="s">
        <v>99</v>
      </c>
    </row>
  </sheetData>
  <sheetProtection sheet="1"/>
  <mergeCells count="2">
    <mergeCell ref="B3:G3"/>
    <mergeCell ref="D7:E7"/>
  </mergeCells>
  <phoneticPr fontId="0" type="noConversion"/>
  <dataValidations count="1">
    <dataValidation type="whole" allowBlank="1" showErrorMessage="1" errorTitle="Personalkosten eingeben" error="Hier bitte die absoluten Personalkostenbestandteile als ganzen Euro-Wert (zwischen 0 und 100.000.000 Euro) eingeben." sqref="D18:D30 D11:D15 D33:D43" xr:uid="{00000000-0002-0000-0100-000000000000}">
      <formula1>0</formula1>
      <formula2>100000000</formula2>
    </dataValidation>
  </dataValidations>
  <pageMargins left="0.78740157499999996" right="0.78740157499999996" top="0.984251969" bottom="0.984251969" header="0.4921259845" footer="0.4921259845"/>
  <pageSetup paperSize="9" orientation="portrait" horizontalDpi="36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1:U53"/>
  <sheetViews>
    <sheetView showGridLines="0" zoomScale="75" zoomScaleNormal="100" workbookViewId="0">
      <selection activeCell="B2" sqref="B2:Q2"/>
    </sheetView>
  </sheetViews>
  <sheetFormatPr baseColWidth="10" defaultColWidth="11.42578125" defaultRowHeight="12.75" x14ac:dyDescent="0.2"/>
  <cols>
    <col min="1" max="1" width="3" style="3" customWidth="1"/>
    <col min="2" max="2" width="1.42578125" style="3" customWidth="1"/>
    <col min="3" max="3" width="2.85546875" style="3" customWidth="1"/>
    <col min="4" max="4" width="21" style="3" customWidth="1"/>
    <col min="5" max="5" width="10.28515625" style="33" bestFit="1" customWidth="1"/>
    <col min="6" max="6" width="12.7109375" style="33" customWidth="1"/>
    <col min="7" max="7" width="11.5703125" style="3" bestFit="1" customWidth="1"/>
    <col min="8" max="8" width="12.7109375" style="3" bestFit="1" customWidth="1"/>
    <col min="9" max="9" width="11.7109375" style="3" bestFit="1" customWidth="1"/>
    <col min="10" max="10" width="13.140625" style="3" bestFit="1" customWidth="1"/>
    <col min="11" max="11" width="11.7109375" style="3" bestFit="1" customWidth="1"/>
    <col min="12" max="12" width="13.42578125" style="3" bestFit="1" customWidth="1"/>
    <col min="13" max="13" width="11.7109375" style="3" bestFit="1" customWidth="1"/>
    <col min="14" max="14" width="13.5703125" style="3" bestFit="1" customWidth="1"/>
    <col min="15" max="15" width="11.7109375" style="3" bestFit="1" customWidth="1"/>
    <col min="16" max="16" width="13.42578125" style="3" bestFit="1" customWidth="1"/>
    <col min="17" max="17" width="1" style="3" customWidth="1"/>
    <col min="18" max="18" width="11.42578125" style="3"/>
    <col min="19" max="19" width="0" style="3" hidden="1" customWidth="1"/>
    <col min="20" max="20" width="20" style="3" hidden="1" customWidth="1"/>
    <col min="21" max="21" width="11.42578125" style="3" hidden="1" customWidth="1"/>
    <col min="22" max="22" width="0" style="3" hidden="1" customWidth="1"/>
    <col min="23" max="16384" width="11.42578125" style="3"/>
  </cols>
  <sheetData>
    <row r="1" spans="2:21" ht="13.5" thickBot="1" x14ac:dyDescent="0.25"/>
    <row r="2" spans="2:21" ht="16.5" thickBot="1" x14ac:dyDescent="0.25">
      <c r="B2" s="123" t="s">
        <v>82</v>
      </c>
      <c r="C2" s="124"/>
      <c r="D2" s="124"/>
      <c r="E2" s="124"/>
      <c r="F2" s="124"/>
      <c r="G2" s="124"/>
      <c r="H2" s="124"/>
      <c r="I2" s="124"/>
      <c r="J2" s="124"/>
      <c r="K2" s="124"/>
      <c r="L2" s="124"/>
      <c r="M2" s="124"/>
      <c r="N2" s="124"/>
      <c r="O2" s="124"/>
      <c r="P2" s="124"/>
      <c r="Q2" s="125"/>
    </row>
    <row r="3" spans="2:21" ht="4.5" customHeight="1" thickBot="1" x14ac:dyDescent="0.25">
      <c r="B3" s="58"/>
      <c r="C3" s="24"/>
      <c r="D3" s="24"/>
      <c r="E3" s="24"/>
      <c r="F3" s="24"/>
      <c r="G3" s="24"/>
      <c r="Q3" s="5"/>
    </row>
    <row r="4" spans="2:21" ht="15.75" thickBot="1" x14ac:dyDescent="0.25">
      <c r="B4" s="29" t="str">
        <f>"Firma: "&amp;'Stammdaten und Parameter'!E12</f>
        <v>Firma: Muster Company</v>
      </c>
      <c r="C4" s="35"/>
      <c r="D4" s="30"/>
      <c r="E4" s="31"/>
      <c r="F4" s="30"/>
      <c r="G4" s="35"/>
      <c r="H4" s="35"/>
      <c r="I4" s="35"/>
      <c r="J4" s="35"/>
      <c r="K4" s="35"/>
      <c r="L4" s="35"/>
      <c r="M4" s="35"/>
      <c r="N4" s="35"/>
      <c r="O4" s="35"/>
      <c r="P4" s="56" t="str">
        <f>"Erstellt von: "&amp;'Stammdaten und Parameter'!E9&amp;" "&amp;'Stammdaten und Parameter'!E10&amp;"  "</f>
        <v xml:space="preserve">Erstellt von: Max Mustermann  </v>
      </c>
      <c r="Q4" s="69"/>
    </row>
    <row r="5" spans="2:21" ht="13.5" thickBot="1" x14ac:dyDescent="0.25">
      <c r="B5" s="4"/>
      <c r="Q5" s="5"/>
    </row>
    <row r="6" spans="2:21" x14ac:dyDescent="0.2">
      <c r="B6" s="4"/>
      <c r="C6" s="25"/>
      <c r="D6" s="26"/>
      <c r="E6" s="81" t="s">
        <v>1</v>
      </c>
      <c r="F6" s="112">
        <f ca="1">+IF(ISNUMBER('Stammdaten und Parameter'!E7),'Stammdaten und Parameter'!E7,YEAR(TODAY()))</f>
        <v>2022</v>
      </c>
      <c r="G6" s="81" t="s">
        <v>1</v>
      </c>
      <c r="H6" s="97">
        <f ca="1">+F6+1</f>
        <v>2023</v>
      </c>
      <c r="I6" s="81" t="s">
        <v>1</v>
      </c>
      <c r="J6" s="97">
        <f ca="1">+H6+1</f>
        <v>2024</v>
      </c>
      <c r="K6" s="81" t="s">
        <v>1</v>
      </c>
      <c r="L6" s="97">
        <f ca="1">+J6+1</f>
        <v>2025</v>
      </c>
      <c r="M6" s="81" t="s">
        <v>1</v>
      </c>
      <c r="N6" s="97">
        <f ca="1">+L6+1</f>
        <v>2026</v>
      </c>
      <c r="O6" s="81" t="s">
        <v>1</v>
      </c>
      <c r="P6" s="97">
        <f ca="1">+N6+1</f>
        <v>2027</v>
      </c>
      <c r="Q6" s="5"/>
      <c r="T6" s="3" t="s">
        <v>96</v>
      </c>
      <c r="U6" s="111">
        <f>+'Stammdaten und Parameter'!E7</f>
        <v>2022</v>
      </c>
    </row>
    <row r="7" spans="2:21" ht="13.5" thickBot="1" x14ac:dyDescent="0.25">
      <c r="B7" s="4"/>
      <c r="C7" s="6"/>
      <c r="D7" s="7"/>
      <c r="E7" s="82" t="s">
        <v>57</v>
      </c>
      <c r="F7" s="82" t="s">
        <v>55</v>
      </c>
      <c r="G7" s="82" t="s">
        <v>57</v>
      </c>
      <c r="H7" s="82" t="s">
        <v>55</v>
      </c>
      <c r="I7" s="82" t="s">
        <v>57</v>
      </c>
      <c r="J7" s="82" t="s">
        <v>55</v>
      </c>
      <c r="K7" s="82" t="s">
        <v>57</v>
      </c>
      <c r="L7" s="82" t="s">
        <v>55</v>
      </c>
      <c r="M7" s="82" t="s">
        <v>57</v>
      </c>
      <c r="N7" s="82" t="s">
        <v>55</v>
      </c>
      <c r="O7" s="82" t="s">
        <v>57</v>
      </c>
      <c r="P7" s="83" t="s">
        <v>55</v>
      </c>
      <c r="Q7" s="5"/>
      <c r="T7" s="3" t="s">
        <v>94</v>
      </c>
      <c r="U7" s="111">
        <f ca="1">MAX(F6,H6,J6,L6,N6,P6)</f>
        <v>2027</v>
      </c>
    </row>
    <row r="8" spans="2:21" x14ac:dyDescent="0.2">
      <c r="B8" s="4"/>
      <c r="C8" s="39" t="s">
        <v>44</v>
      </c>
      <c r="D8" s="72"/>
      <c r="E8" s="70"/>
      <c r="F8" s="71"/>
      <c r="G8" s="70"/>
      <c r="H8" s="71"/>
      <c r="I8" s="70"/>
      <c r="J8" s="71"/>
      <c r="K8" s="70"/>
      <c r="L8" s="71"/>
      <c r="M8" s="70"/>
      <c r="N8" s="71"/>
      <c r="O8" s="70"/>
      <c r="P8" s="84"/>
      <c r="Q8" s="5"/>
      <c r="T8" s="3" t="s">
        <v>95</v>
      </c>
      <c r="U8" s="111">
        <f ca="1">+U6-U7</f>
        <v>-5</v>
      </c>
    </row>
    <row r="9" spans="2:21" x14ac:dyDescent="0.2">
      <c r="B9" s="4"/>
      <c r="C9" s="4"/>
      <c r="D9" s="72" t="s">
        <v>45</v>
      </c>
      <c r="E9" s="79">
        <v>4</v>
      </c>
      <c r="F9" s="79">
        <v>400000</v>
      </c>
      <c r="G9" s="79">
        <v>3</v>
      </c>
      <c r="H9" s="79">
        <v>400000</v>
      </c>
      <c r="I9" s="79">
        <v>3</v>
      </c>
      <c r="J9" s="79">
        <v>350000</v>
      </c>
      <c r="K9" s="79">
        <v>3</v>
      </c>
      <c r="L9" s="79">
        <v>400000</v>
      </c>
      <c r="M9" s="79">
        <v>3</v>
      </c>
      <c r="N9" s="79">
        <v>450000</v>
      </c>
      <c r="O9" s="79">
        <v>3</v>
      </c>
      <c r="P9" s="85">
        <v>475000</v>
      </c>
      <c r="Q9" s="5"/>
    </row>
    <row r="10" spans="2:21" x14ac:dyDescent="0.2">
      <c r="B10" s="4"/>
      <c r="C10" s="4"/>
      <c r="D10" s="72" t="s">
        <v>46</v>
      </c>
      <c r="E10" s="73"/>
      <c r="F10" s="79">
        <v>40000</v>
      </c>
      <c r="G10" s="73"/>
      <c r="H10" s="79">
        <v>40000</v>
      </c>
      <c r="I10" s="73"/>
      <c r="J10" s="79">
        <v>40000</v>
      </c>
      <c r="K10" s="73"/>
      <c r="L10" s="79">
        <v>45000</v>
      </c>
      <c r="M10" s="73"/>
      <c r="N10" s="79">
        <v>47500</v>
      </c>
      <c r="O10" s="73"/>
      <c r="P10" s="85">
        <v>50000</v>
      </c>
      <c r="Q10" s="5"/>
    </row>
    <row r="11" spans="2:21" x14ac:dyDescent="0.2">
      <c r="B11" s="4"/>
      <c r="C11" s="4"/>
      <c r="D11" s="72" t="s">
        <v>16</v>
      </c>
      <c r="E11" s="74"/>
      <c r="F11" s="80">
        <v>25000</v>
      </c>
      <c r="G11" s="74"/>
      <c r="H11" s="80">
        <v>25000</v>
      </c>
      <c r="I11" s="74"/>
      <c r="J11" s="80">
        <v>25000</v>
      </c>
      <c r="K11" s="74"/>
      <c r="L11" s="80">
        <v>30000</v>
      </c>
      <c r="M11" s="74"/>
      <c r="N11" s="80">
        <v>30000</v>
      </c>
      <c r="O11" s="74"/>
      <c r="P11" s="86">
        <v>40000</v>
      </c>
      <c r="Q11" s="5"/>
    </row>
    <row r="12" spans="2:21" x14ac:dyDescent="0.2">
      <c r="B12" s="4"/>
      <c r="C12" s="4"/>
      <c r="D12" s="75" t="s">
        <v>51</v>
      </c>
      <c r="E12" s="76"/>
      <c r="F12" s="77">
        <f>SUM(F9:F11)</f>
        <v>465000</v>
      </c>
      <c r="G12" s="76"/>
      <c r="H12" s="77">
        <f>SUM(H9:H11)</f>
        <v>465000</v>
      </c>
      <c r="I12" s="76"/>
      <c r="J12" s="77">
        <f>SUM(J9:J11)</f>
        <v>415000</v>
      </c>
      <c r="K12" s="76"/>
      <c r="L12" s="77">
        <f>SUM(L9:L11)</f>
        <v>475000</v>
      </c>
      <c r="M12" s="76"/>
      <c r="N12" s="77">
        <f>SUM(N9:N11)</f>
        <v>527500</v>
      </c>
      <c r="O12" s="76"/>
      <c r="P12" s="87">
        <f>SUM(P9:P11)</f>
        <v>565000</v>
      </c>
      <c r="Q12" s="5"/>
    </row>
    <row r="13" spans="2:21" x14ac:dyDescent="0.2">
      <c r="B13" s="4"/>
      <c r="C13" s="39" t="s">
        <v>47</v>
      </c>
      <c r="D13" s="72"/>
      <c r="E13" s="70"/>
      <c r="F13" s="71"/>
      <c r="G13" s="70"/>
      <c r="H13" s="71"/>
      <c r="I13" s="70"/>
      <c r="J13" s="71"/>
      <c r="K13" s="70"/>
      <c r="L13" s="71"/>
      <c r="M13" s="70"/>
      <c r="N13" s="71"/>
      <c r="O13" s="70"/>
      <c r="P13" s="84"/>
      <c r="Q13" s="5"/>
    </row>
    <row r="14" spans="2:21" x14ac:dyDescent="0.2">
      <c r="B14" s="4"/>
      <c r="C14" s="4"/>
      <c r="D14" s="72" t="s">
        <v>45</v>
      </c>
      <c r="E14" s="79">
        <v>8</v>
      </c>
      <c r="F14" s="79">
        <v>270000</v>
      </c>
      <c r="G14" s="79">
        <v>8</v>
      </c>
      <c r="H14" s="79">
        <v>310000</v>
      </c>
      <c r="I14" s="79">
        <v>8</v>
      </c>
      <c r="J14" s="79">
        <v>325000</v>
      </c>
      <c r="K14" s="79">
        <v>9</v>
      </c>
      <c r="L14" s="79">
        <v>375000</v>
      </c>
      <c r="M14" s="79">
        <v>9</v>
      </c>
      <c r="N14" s="79">
        <v>395000</v>
      </c>
      <c r="O14" s="79">
        <v>9</v>
      </c>
      <c r="P14" s="85">
        <v>420000</v>
      </c>
      <c r="Q14" s="5"/>
    </row>
    <row r="15" spans="2:21" x14ac:dyDescent="0.2">
      <c r="B15" s="4"/>
      <c r="C15" s="4"/>
      <c r="D15" s="72" t="s">
        <v>46</v>
      </c>
      <c r="E15" s="73"/>
      <c r="F15" s="79">
        <v>60000</v>
      </c>
      <c r="G15" s="73"/>
      <c r="H15" s="79">
        <v>65000</v>
      </c>
      <c r="I15" s="73"/>
      <c r="J15" s="79">
        <v>70000</v>
      </c>
      <c r="K15" s="73"/>
      <c r="L15" s="79">
        <v>85000</v>
      </c>
      <c r="M15" s="73"/>
      <c r="N15" s="79">
        <v>90000</v>
      </c>
      <c r="O15" s="73"/>
      <c r="P15" s="85">
        <v>100000</v>
      </c>
      <c r="Q15" s="5"/>
    </row>
    <row r="16" spans="2:21" x14ac:dyDescent="0.2">
      <c r="B16" s="4"/>
      <c r="C16" s="4"/>
      <c r="D16" s="72" t="s">
        <v>16</v>
      </c>
      <c r="E16" s="74"/>
      <c r="F16" s="80">
        <v>25000</v>
      </c>
      <c r="G16" s="74"/>
      <c r="H16" s="80">
        <v>22500</v>
      </c>
      <c r="I16" s="74"/>
      <c r="J16" s="80">
        <v>27500</v>
      </c>
      <c r="K16" s="74"/>
      <c r="L16" s="80">
        <v>30000</v>
      </c>
      <c r="M16" s="74"/>
      <c r="N16" s="80">
        <v>25000</v>
      </c>
      <c r="O16" s="74"/>
      <c r="P16" s="86">
        <v>35000</v>
      </c>
      <c r="Q16" s="5"/>
    </row>
    <row r="17" spans="2:17" x14ac:dyDescent="0.2">
      <c r="B17" s="4"/>
      <c r="C17" s="4"/>
      <c r="D17" s="75" t="s">
        <v>51</v>
      </c>
      <c r="E17" s="76"/>
      <c r="F17" s="77">
        <f>SUM(F14:F16)</f>
        <v>355000</v>
      </c>
      <c r="G17" s="76"/>
      <c r="H17" s="77">
        <f>SUM(H14:H16)</f>
        <v>397500</v>
      </c>
      <c r="I17" s="76"/>
      <c r="J17" s="77">
        <f>SUM(J14:J16)</f>
        <v>422500</v>
      </c>
      <c r="K17" s="76"/>
      <c r="L17" s="77">
        <f>SUM(L14:L16)</f>
        <v>490000</v>
      </c>
      <c r="M17" s="76"/>
      <c r="N17" s="77">
        <f>SUM(N14:N16)</f>
        <v>510000</v>
      </c>
      <c r="O17" s="76"/>
      <c r="P17" s="87">
        <f>SUM(P14:P16)</f>
        <v>555000</v>
      </c>
      <c r="Q17" s="5"/>
    </row>
    <row r="18" spans="2:17" x14ac:dyDescent="0.2">
      <c r="B18" s="4"/>
      <c r="C18" s="39" t="s">
        <v>48</v>
      </c>
      <c r="D18" s="72"/>
      <c r="E18" s="70"/>
      <c r="F18" s="71"/>
      <c r="G18" s="70"/>
      <c r="H18" s="71"/>
      <c r="I18" s="70"/>
      <c r="J18" s="71"/>
      <c r="K18" s="70"/>
      <c r="L18" s="71"/>
      <c r="M18" s="70"/>
      <c r="N18" s="71"/>
      <c r="O18" s="70"/>
      <c r="P18" s="84"/>
      <c r="Q18" s="5"/>
    </row>
    <row r="19" spans="2:17" x14ac:dyDescent="0.2">
      <c r="B19" s="4"/>
      <c r="C19" s="4"/>
      <c r="D19" s="72" t="s">
        <v>45</v>
      </c>
      <c r="E19" s="79">
        <v>8</v>
      </c>
      <c r="F19" s="79">
        <v>310000</v>
      </c>
      <c r="G19" s="79">
        <v>9</v>
      </c>
      <c r="H19" s="79">
        <v>390000</v>
      </c>
      <c r="I19" s="79">
        <v>10</v>
      </c>
      <c r="J19" s="79">
        <v>435000</v>
      </c>
      <c r="K19" s="79">
        <v>12</v>
      </c>
      <c r="L19" s="79">
        <v>500000</v>
      </c>
      <c r="M19" s="79">
        <v>13</v>
      </c>
      <c r="N19" s="79">
        <v>545000</v>
      </c>
      <c r="O19" s="79">
        <v>14</v>
      </c>
      <c r="P19" s="85">
        <v>600000</v>
      </c>
      <c r="Q19" s="5"/>
    </row>
    <row r="20" spans="2:17" x14ac:dyDescent="0.2">
      <c r="B20" s="4"/>
      <c r="C20" s="4"/>
      <c r="D20" s="72" t="s">
        <v>46</v>
      </c>
      <c r="E20" s="73"/>
      <c r="F20" s="79">
        <v>70000</v>
      </c>
      <c r="G20" s="73"/>
      <c r="H20" s="79">
        <v>72000</v>
      </c>
      <c r="I20" s="73"/>
      <c r="J20" s="79">
        <v>85000</v>
      </c>
      <c r="K20" s="73"/>
      <c r="L20" s="79">
        <v>105000</v>
      </c>
      <c r="M20" s="73"/>
      <c r="N20" s="79">
        <v>120000</v>
      </c>
      <c r="O20" s="73"/>
      <c r="P20" s="85">
        <v>135000</v>
      </c>
      <c r="Q20" s="5"/>
    </row>
    <row r="21" spans="2:17" x14ac:dyDescent="0.2">
      <c r="B21" s="4"/>
      <c r="C21" s="4"/>
      <c r="D21" s="72" t="s">
        <v>16</v>
      </c>
      <c r="E21" s="74"/>
      <c r="F21" s="80">
        <v>50000</v>
      </c>
      <c r="G21" s="74"/>
      <c r="H21" s="80">
        <v>40000</v>
      </c>
      <c r="I21" s="74"/>
      <c r="J21" s="80">
        <v>45000</v>
      </c>
      <c r="K21" s="74"/>
      <c r="L21" s="80">
        <v>55000</v>
      </c>
      <c r="M21" s="74"/>
      <c r="N21" s="80">
        <v>65000</v>
      </c>
      <c r="O21" s="74"/>
      <c r="P21" s="86">
        <v>85000</v>
      </c>
      <c r="Q21" s="5"/>
    </row>
    <row r="22" spans="2:17" x14ac:dyDescent="0.2">
      <c r="B22" s="4"/>
      <c r="C22" s="4"/>
      <c r="D22" s="75" t="s">
        <v>51</v>
      </c>
      <c r="E22" s="76"/>
      <c r="F22" s="77">
        <f>SUM(F19:F21)</f>
        <v>430000</v>
      </c>
      <c r="G22" s="76"/>
      <c r="H22" s="77">
        <f>SUM(H19:H21)</f>
        <v>502000</v>
      </c>
      <c r="I22" s="76"/>
      <c r="J22" s="77">
        <f>SUM(J19:J21)</f>
        <v>565000</v>
      </c>
      <c r="K22" s="76"/>
      <c r="L22" s="77">
        <f>SUM(L19:L21)</f>
        <v>660000</v>
      </c>
      <c r="M22" s="76"/>
      <c r="N22" s="77">
        <f>SUM(N19:N21)</f>
        <v>730000</v>
      </c>
      <c r="O22" s="76"/>
      <c r="P22" s="87">
        <f>SUM(P19:P21)</f>
        <v>820000</v>
      </c>
      <c r="Q22" s="5"/>
    </row>
    <row r="23" spans="2:17" x14ac:dyDescent="0.2">
      <c r="B23" s="4"/>
      <c r="C23" s="39" t="s">
        <v>65</v>
      </c>
      <c r="D23" s="72"/>
      <c r="E23" s="70"/>
      <c r="F23" s="71"/>
      <c r="G23" s="70"/>
      <c r="H23" s="71"/>
      <c r="I23" s="70"/>
      <c r="J23" s="71"/>
      <c r="K23" s="70"/>
      <c r="L23" s="71"/>
      <c r="M23" s="70"/>
      <c r="N23" s="71"/>
      <c r="O23" s="70"/>
      <c r="P23" s="84"/>
      <c r="Q23" s="5"/>
    </row>
    <row r="24" spans="2:17" x14ac:dyDescent="0.2">
      <c r="B24" s="4"/>
      <c r="C24" s="4"/>
      <c r="D24" s="72" t="s">
        <v>45</v>
      </c>
      <c r="E24" s="79">
        <v>4</v>
      </c>
      <c r="F24" s="79">
        <v>95000</v>
      </c>
      <c r="G24" s="79">
        <v>4</v>
      </c>
      <c r="H24" s="79">
        <v>105000</v>
      </c>
      <c r="I24" s="79">
        <v>4</v>
      </c>
      <c r="J24" s="79">
        <v>108000</v>
      </c>
      <c r="K24" s="79">
        <v>4</v>
      </c>
      <c r="L24" s="79">
        <v>110000</v>
      </c>
      <c r="M24" s="79">
        <v>5</v>
      </c>
      <c r="N24" s="79">
        <v>140000</v>
      </c>
      <c r="O24" s="79">
        <v>5</v>
      </c>
      <c r="P24" s="85">
        <v>150000</v>
      </c>
      <c r="Q24" s="5"/>
    </row>
    <row r="25" spans="2:17" x14ac:dyDescent="0.2">
      <c r="B25" s="4"/>
      <c r="C25" s="4"/>
      <c r="D25" s="72" t="s">
        <v>46</v>
      </c>
      <c r="E25" s="73"/>
      <c r="F25" s="79">
        <v>20000</v>
      </c>
      <c r="G25" s="73"/>
      <c r="H25" s="79">
        <v>22000</v>
      </c>
      <c r="I25" s="73"/>
      <c r="J25" s="79">
        <v>23000</v>
      </c>
      <c r="K25" s="73"/>
      <c r="L25" s="79">
        <v>23000</v>
      </c>
      <c r="M25" s="73"/>
      <c r="N25" s="79">
        <v>30000</v>
      </c>
      <c r="O25" s="73"/>
      <c r="P25" s="85">
        <v>33000</v>
      </c>
      <c r="Q25" s="5"/>
    </row>
    <row r="26" spans="2:17" x14ac:dyDescent="0.2">
      <c r="B26" s="4"/>
      <c r="C26" s="4"/>
      <c r="D26" s="72" t="s">
        <v>16</v>
      </c>
      <c r="E26" s="74"/>
      <c r="F26" s="80">
        <v>0</v>
      </c>
      <c r="G26" s="74"/>
      <c r="H26" s="80">
        <v>0</v>
      </c>
      <c r="I26" s="74"/>
      <c r="J26" s="80">
        <v>0</v>
      </c>
      <c r="K26" s="74"/>
      <c r="L26" s="80">
        <v>0</v>
      </c>
      <c r="M26" s="74"/>
      <c r="N26" s="80">
        <v>5000</v>
      </c>
      <c r="O26" s="74"/>
      <c r="P26" s="86">
        <v>7500</v>
      </c>
      <c r="Q26" s="5"/>
    </row>
    <row r="27" spans="2:17" x14ac:dyDescent="0.2">
      <c r="B27" s="4"/>
      <c r="C27" s="4"/>
      <c r="D27" s="75" t="s">
        <v>51</v>
      </c>
      <c r="E27" s="76"/>
      <c r="F27" s="77">
        <f>SUM(F24:F26)</f>
        <v>115000</v>
      </c>
      <c r="G27" s="76"/>
      <c r="H27" s="77">
        <f>SUM(H24:H26)</f>
        <v>127000</v>
      </c>
      <c r="I27" s="76"/>
      <c r="J27" s="77">
        <f>SUM(J24:J26)</f>
        <v>131000</v>
      </c>
      <c r="K27" s="76"/>
      <c r="L27" s="77">
        <f>SUM(L24:L26)</f>
        <v>133000</v>
      </c>
      <c r="M27" s="76"/>
      <c r="N27" s="77">
        <f>SUM(N24:N26)</f>
        <v>175000</v>
      </c>
      <c r="O27" s="76"/>
      <c r="P27" s="87">
        <f>SUM(P24:P26)</f>
        <v>190500</v>
      </c>
      <c r="Q27" s="5"/>
    </row>
    <row r="28" spans="2:17" x14ac:dyDescent="0.2">
      <c r="B28" s="4"/>
      <c r="C28" s="39" t="s">
        <v>49</v>
      </c>
      <c r="D28" s="72"/>
      <c r="E28" s="70"/>
      <c r="F28" s="71"/>
      <c r="G28" s="70"/>
      <c r="H28" s="71"/>
      <c r="I28" s="70"/>
      <c r="J28" s="71"/>
      <c r="K28" s="70"/>
      <c r="L28" s="71"/>
      <c r="M28" s="70"/>
      <c r="N28" s="71"/>
      <c r="O28" s="70"/>
      <c r="P28" s="84"/>
      <c r="Q28" s="5"/>
    </row>
    <row r="29" spans="2:17" x14ac:dyDescent="0.2">
      <c r="B29" s="4"/>
      <c r="C29" s="4"/>
      <c r="D29" s="72" t="s">
        <v>45</v>
      </c>
      <c r="E29" s="79">
        <v>12</v>
      </c>
      <c r="F29" s="79">
        <v>500000</v>
      </c>
      <c r="G29" s="79">
        <v>11</v>
      </c>
      <c r="H29" s="79">
        <v>525000</v>
      </c>
      <c r="I29" s="79">
        <v>13</v>
      </c>
      <c r="J29" s="79">
        <v>610000</v>
      </c>
      <c r="K29" s="79">
        <v>15</v>
      </c>
      <c r="L29" s="79">
        <v>700000</v>
      </c>
      <c r="M29" s="79">
        <v>15</v>
      </c>
      <c r="N29" s="79">
        <v>735000</v>
      </c>
      <c r="O29" s="79">
        <v>16</v>
      </c>
      <c r="P29" s="85">
        <v>800000</v>
      </c>
      <c r="Q29" s="5"/>
    </row>
    <row r="30" spans="2:17" x14ac:dyDescent="0.2">
      <c r="B30" s="4"/>
      <c r="C30" s="4"/>
      <c r="D30" s="72" t="s">
        <v>46</v>
      </c>
      <c r="E30" s="73"/>
      <c r="F30" s="79">
        <v>110004</v>
      </c>
      <c r="G30" s="73"/>
      <c r="H30" s="79">
        <v>115000</v>
      </c>
      <c r="I30" s="73"/>
      <c r="J30" s="79">
        <v>130000</v>
      </c>
      <c r="K30" s="73"/>
      <c r="L30" s="79">
        <v>145000</v>
      </c>
      <c r="M30" s="73"/>
      <c r="N30" s="79">
        <v>155000</v>
      </c>
      <c r="O30" s="73"/>
      <c r="P30" s="85">
        <v>180000</v>
      </c>
      <c r="Q30" s="5"/>
    </row>
    <row r="31" spans="2:17" x14ac:dyDescent="0.2">
      <c r="B31" s="4"/>
      <c r="C31" s="4"/>
      <c r="D31" s="72" t="s">
        <v>16</v>
      </c>
      <c r="E31" s="74"/>
      <c r="F31" s="80">
        <v>50000</v>
      </c>
      <c r="G31" s="74"/>
      <c r="H31" s="80">
        <v>65000</v>
      </c>
      <c r="I31" s="74"/>
      <c r="J31" s="80">
        <v>85000</v>
      </c>
      <c r="K31" s="74"/>
      <c r="L31" s="80">
        <v>80000</v>
      </c>
      <c r="M31" s="74"/>
      <c r="N31" s="80">
        <v>90000</v>
      </c>
      <c r="O31" s="74"/>
      <c r="P31" s="86">
        <v>110000</v>
      </c>
      <c r="Q31" s="5"/>
    </row>
    <row r="32" spans="2:17" x14ac:dyDescent="0.2">
      <c r="B32" s="4"/>
      <c r="C32" s="4"/>
      <c r="D32" s="75" t="s">
        <v>51</v>
      </c>
      <c r="E32" s="76"/>
      <c r="F32" s="77">
        <f>SUM(F29:F31)</f>
        <v>660004</v>
      </c>
      <c r="G32" s="76"/>
      <c r="H32" s="77">
        <f>SUM(H29:H31)</f>
        <v>705000</v>
      </c>
      <c r="I32" s="76"/>
      <c r="J32" s="77">
        <f>SUM(J29:J31)</f>
        <v>825000</v>
      </c>
      <c r="K32" s="76"/>
      <c r="L32" s="77">
        <f>SUM(L29:L31)</f>
        <v>925000</v>
      </c>
      <c r="M32" s="76"/>
      <c r="N32" s="77">
        <f>SUM(N29:N31)</f>
        <v>980000</v>
      </c>
      <c r="O32" s="76"/>
      <c r="P32" s="87">
        <f>SUM(P29:P31)</f>
        <v>1090000</v>
      </c>
      <c r="Q32" s="5"/>
    </row>
    <row r="33" spans="2:17" x14ac:dyDescent="0.2">
      <c r="B33" s="4"/>
      <c r="C33" s="39" t="s">
        <v>50</v>
      </c>
      <c r="D33" s="72"/>
      <c r="E33" s="70"/>
      <c r="F33" s="71"/>
      <c r="G33" s="70"/>
      <c r="H33" s="71"/>
      <c r="I33" s="70"/>
      <c r="J33" s="71"/>
      <c r="K33" s="70"/>
      <c r="L33" s="71"/>
      <c r="M33" s="70"/>
      <c r="N33" s="71"/>
      <c r="O33" s="70"/>
      <c r="P33" s="84"/>
      <c r="Q33" s="5"/>
    </row>
    <row r="34" spans="2:17" x14ac:dyDescent="0.2">
      <c r="B34" s="4"/>
      <c r="C34" s="4"/>
      <c r="D34" s="72" t="s">
        <v>45</v>
      </c>
      <c r="E34" s="79">
        <v>47</v>
      </c>
      <c r="F34" s="79">
        <v>1150000</v>
      </c>
      <c r="G34" s="79">
        <v>50</v>
      </c>
      <c r="H34" s="79">
        <v>1260000</v>
      </c>
      <c r="I34" s="79">
        <v>60</v>
      </c>
      <c r="J34" s="79">
        <v>1500000</v>
      </c>
      <c r="K34" s="79">
        <v>70</v>
      </c>
      <c r="L34" s="79">
        <v>1700000</v>
      </c>
      <c r="M34" s="79">
        <v>69</v>
      </c>
      <c r="N34" s="79">
        <v>1750000</v>
      </c>
      <c r="O34" s="79">
        <v>74</v>
      </c>
      <c r="P34" s="85">
        <v>1900000</v>
      </c>
      <c r="Q34" s="5"/>
    </row>
    <row r="35" spans="2:17" x14ac:dyDescent="0.2">
      <c r="B35" s="4"/>
      <c r="C35" s="4"/>
      <c r="D35" s="72" t="s">
        <v>46</v>
      </c>
      <c r="E35" s="73"/>
      <c r="F35" s="79">
        <v>239982</v>
      </c>
      <c r="G35" s="73"/>
      <c r="H35" s="79">
        <v>260000</v>
      </c>
      <c r="I35" s="73"/>
      <c r="J35" s="79">
        <v>300000</v>
      </c>
      <c r="K35" s="73"/>
      <c r="L35" s="79">
        <v>340000</v>
      </c>
      <c r="M35" s="73"/>
      <c r="N35" s="79">
        <v>350000</v>
      </c>
      <c r="O35" s="73"/>
      <c r="P35" s="85">
        <v>380000</v>
      </c>
      <c r="Q35" s="5"/>
    </row>
    <row r="36" spans="2:17" x14ac:dyDescent="0.2">
      <c r="B36" s="4"/>
      <c r="C36" s="4"/>
      <c r="D36" s="72" t="s">
        <v>16</v>
      </c>
      <c r="E36" s="74"/>
      <c r="F36" s="80">
        <v>155000</v>
      </c>
      <c r="G36" s="74"/>
      <c r="H36" s="80">
        <v>180000</v>
      </c>
      <c r="I36" s="74"/>
      <c r="J36" s="80">
        <v>220000</v>
      </c>
      <c r="K36" s="74"/>
      <c r="L36" s="80">
        <v>250000</v>
      </c>
      <c r="M36" s="74"/>
      <c r="N36" s="80">
        <v>300000</v>
      </c>
      <c r="O36" s="74"/>
      <c r="P36" s="86">
        <v>325000</v>
      </c>
      <c r="Q36" s="5"/>
    </row>
    <row r="37" spans="2:17" x14ac:dyDescent="0.2">
      <c r="B37" s="4"/>
      <c r="C37" s="4"/>
      <c r="D37" s="75" t="s">
        <v>51</v>
      </c>
      <c r="E37" s="76"/>
      <c r="F37" s="77">
        <f>SUM(F34:F36)</f>
        <v>1544982</v>
      </c>
      <c r="G37" s="76"/>
      <c r="H37" s="77">
        <f>SUM(H34:H36)</f>
        <v>1700000</v>
      </c>
      <c r="I37" s="76"/>
      <c r="J37" s="77">
        <f>SUM(J34:J36)</f>
        <v>2020000</v>
      </c>
      <c r="K37" s="76"/>
      <c r="L37" s="77">
        <f>SUM(L34:L36)</f>
        <v>2290000</v>
      </c>
      <c r="M37" s="76"/>
      <c r="N37" s="77">
        <f>SUM(N34:N36)</f>
        <v>2400000</v>
      </c>
      <c r="O37" s="76"/>
      <c r="P37" s="87">
        <f>SUM(P34:P36)</f>
        <v>2605000</v>
      </c>
      <c r="Q37" s="5"/>
    </row>
    <row r="38" spans="2:17" ht="13.5" thickBot="1" x14ac:dyDescent="0.25">
      <c r="B38" s="4"/>
      <c r="C38" s="4"/>
      <c r="D38" s="72"/>
      <c r="E38" s="70"/>
      <c r="F38" s="71"/>
      <c r="G38" s="70"/>
      <c r="H38" s="71"/>
      <c r="I38" s="70"/>
      <c r="J38" s="71"/>
      <c r="K38" s="70"/>
      <c r="L38" s="71"/>
      <c r="M38" s="70"/>
      <c r="N38" s="71"/>
      <c r="O38" s="70"/>
      <c r="P38" s="84"/>
      <c r="Q38" s="5"/>
    </row>
    <row r="39" spans="2:17" ht="13.5" thickBot="1" x14ac:dyDescent="0.25">
      <c r="B39" s="4"/>
      <c r="C39" s="88" t="s">
        <v>56</v>
      </c>
      <c r="D39" s="89"/>
      <c r="E39" s="90">
        <f>SUM(E8:E37)</f>
        <v>83</v>
      </c>
      <c r="F39" s="90">
        <f>SUM(F12,F17,F22,F27,F32,F37)</f>
        <v>3569986</v>
      </c>
      <c r="G39" s="90">
        <f>SUM(G8:G37)</f>
        <v>85</v>
      </c>
      <c r="H39" s="90">
        <f>SUM(H12,H17,H22,H27,H32,H37)</f>
        <v>3896500</v>
      </c>
      <c r="I39" s="90">
        <f>SUM(I8:I37)</f>
        <v>98</v>
      </c>
      <c r="J39" s="90">
        <f>SUM(J12,J17,J22,J27,J32,J37)</f>
        <v>4378500</v>
      </c>
      <c r="K39" s="90">
        <f>SUM(K8:K37)</f>
        <v>113</v>
      </c>
      <c r="L39" s="90">
        <f>SUM(L12,L17,L22,L27,L32,L37)</f>
        <v>4973000</v>
      </c>
      <c r="M39" s="90">
        <f>SUM(M8:M37)</f>
        <v>114</v>
      </c>
      <c r="N39" s="90">
        <f>SUM(N12,N17,N22,N27,N32,N37)</f>
        <v>5322500</v>
      </c>
      <c r="O39" s="90">
        <f>SUM(O8:O37)</f>
        <v>121</v>
      </c>
      <c r="P39" s="91">
        <f>SUM(P12,P17,P22,P27,P32,P37)</f>
        <v>5825500</v>
      </c>
      <c r="Q39" s="5"/>
    </row>
    <row r="40" spans="2:17" x14ac:dyDescent="0.2">
      <c r="B40" s="4"/>
      <c r="E40" s="3"/>
      <c r="F40" s="3"/>
      <c r="Q40" s="5"/>
    </row>
    <row r="41" spans="2:17" x14ac:dyDescent="0.2">
      <c r="B41" s="4"/>
      <c r="G41" s="33"/>
      <c r="H41" s="33"/>
      <c r="I41" s="33"/>
      <c r="J41" s="33"/>
      <c r="K41" s="33"/>
      <c r="L41" s="33"/>
      <c r="M41" s="33"/>
      <c r="N41" s="33"/>
      <c r="O41" s="33"/>
      <c r="P41" s="33"/>
      <c r="Q41" s="5"/>
    </row>
    <row r="42" spans="2:17" x14ac:dyDescent="0.2">
      <c r="B42" s="4"/>
      <c r="D42" s="3" t="s">
        <v>42</v>
      </c>
      <c r="E42" s="79">
        <v>1600</v>
      </c>
      <c r="G42" s="79">
        <v>1600</v>
      </c>
      <c r="H42" s="33"/>
      <c r="I42" s="79">
        <v>1600</v>
      </c>
      <c r="J42" s="33"/>
      <c r="K42" s="79">
        <v>1600</v>
      </c>
      <c r="L42" s="33"/>
      <c r="M42" s="79">
        <v>1600</v>
      </c>
      <c r="N42" s="33"/>
      <c r="O42" s="79">
        <v>1600</v>
      </c>
      <c r="P42" s="33"/>
      <c r="Q42" s="5"/>
    </row>
    <row r="43" spans="2:17" x14ac:dyDescent="0.2">
      <c r="B43" s="4"/>
      <c r="D43" s="3" t="s">
        <v>43</v>
      </c>
      <c r="E43" s="79">
        <v>250</v>
      </c>
      <c r="G43" s="79">
        <v>260</v>
      </c>
      <c r="H43" s="33"/>
      <c r="I43" s="79">
        <v>270</v>
      </c>
      <c r="J43" s="33"/>
      <c r="K43" s="79">
        <v>280</v>
      </c>
      <c r="L43" s="33"/>
      <c r="M43" s="79">
        <v>280</v>
      </c>
      <c r="N43" s="33"/>
      <c r="O43" s="79">
        <v>285</v>
      </c>
      <c r="P43" s="33"/>
      <c r="Q43" s="5"/>
    </row>
    <row r="44" spans="2:17" x14ac:dyDescent="0.2">
      <c r="B44" s="4"/>
      <c r="D44" s="3" t="s">
        <v>42</v>
      </c>
      <c r="E44" s="78">
        <f>+E42-E43</f>
        <v>1350</v>
      </c>
      <c r="G44" s="78">
        <f>+G42-G43</f>
        <v>1340</v>
      </c>
      <c r="H44" s="33"/>
      <c r="I44" s="78">
        <f>+I42-I43</f>
        <v>1330</v>
      </c>
      <c r="J44" s="33"/>
      <c r="K44" s="78">
        <f>+K42-K43</f>
        <v>1320</v>
      </c>
      <c r="L44" s="33"/>
      <c r="M44" s="78">
        <f>+M42-M43</f>
        <v>1320</v>
      </c>
      <c r="N44" s="33"/>
      <c r="O44" s="78">
        <f>+O42-O43</f>
        <v>1315</v>
      </c>
      <c r="P44" s="33"/>
      <c r="Q44" s="5"/>
    </row>
    <row r="45" spans="2:17" x14ac:dyDescent="0.2">
      <c r="B45" s="4"/>
      <c r="G45" s="33"/>
      <c r="H45" s="33"/>
      <c r="I45" s="33"/>
      <c r="J45" s="33"/>
      <c r="K45" s="33"/>
      <c r="L45" s="33"/>
      <c r="M45" s="33"/>
      <c r="N45" s="33"/>
      <c r="O45" s="33"/>
      <c r="P45" s="33"/>
      <c r="Q45" s="5"/>
    </row>
    <row r="46" spans="2:17" x14ac:dyDescent="0.2">
      <c r="B46" s="4"/>
      <c r="D46" s="3" t="s">
        <v>52</v>
      </c>
      <c r="E46" s="79">
        <v>11000000</v>
      </c>
      <c r="G46" s="79">
        <v>11400000</v>
      </c>
      <c r="H46" s="33"/>
      <c r="I46" s="79">
        <v>12000000</v>
      </c>
      <c r="J46" s="33"/>
      <c r="K46" s="79">
        <v>13000000</v>
      </c>
      <c r="L46" s="33"/>
      <c r="M46" s="79">
        <v>13300000</v>
      </c>
      <c r="N46" s="33"/>
      <c r="O46" s="79">
        <f>13300000+500000</f>
        <v>13800000</v>
      </c>
      <c r="P46" s="33"/>
      <c r="Q46" s="5"/>
    </row>
    <row r="47" spans="2:17" x14ac:dyDescent="0.2">
      <c r="B47" s="4"/>
      <c r="D47" s="3" t="s">
        <v>53</v>
      </c>
      <c r="E47" s="79">
        <v>4000000</v>
      </c>
      <c r="G47" s="79">
        <v>4150000</v>
      </c>
      <c r="H47" s="33"/>
      <c r="I47" s="79">
        <v>4350000</v>
      </c>
      <c r="J47" s="33"/>
      <c r="K47" s="79">
        <v>4750000</v>
      </c>
      <c r="L47" s="33"/>
      <c r="M47" s="79">
        <v>4950000</v>
      </c>
      <c r="N47" s="33"/>
      <c r="O47" s="79">
        <f>4950000+360000</f>
        <v>5310000</v>
      </c>
      <c r="P47" s="33"/>
      <c r="Q47" s="5"/>
    </row>
    <row r="48" spans="2:17" x14ac:dyDescent="0.2">
      <c r="B48" s="4"/>
      <c r="D48" s="3" t="s">
        <v>54</v>
      </c>
      <c r="E48" s="78">
        <f>+E46-E47</f>
        <v>7000000</v>
      </c>
      <c r="G48" s="78">
        <f>+G46-G47</f>
        <v>7250000</v>
      </c>
      <c r="H48" s="33"/>
      <c r="I48" s="78">
        <f>+I46-I47</f>
        <v>7650000</v>
      </c>
      <c r="J48" s="33"/>
      <c r="K48" s="78">
        <f>+K46-K47</f>
        <v>8250000</v>
      </c>
      <c r="L48" s="33"/>
      <c r="M48" s="78">
        <f>+M46-M47</f>
        <v>8350000</v>
      </c>
      <c r="N48" s="33"/>
      <c r="O48" s="78">
        <f>+O46-O47</f>
        <v>8490000</v>
      </c>
      <c r="P48" s="33"/>
      <c r="Q48" s="5"/>
    </row>
    <row r="49" spans="2:17" ht="13.5" thickBot="1" x14ac:dyDescent="0.25">
      <c r="B49" s="6"/>
      <c r="C49" s="7"/>
      <c r="D49" s="7"/>
      <c r="E49" s="45"/>
      <c r="F49" s="45"/>
      <c r="G49" s="7"/>
      <c r="H49" s="7"/>
      <c r="I49" s="7"/>
      <c r="J49" s="7"/>
      <c r="K49" s="7"/>
      <c r="L49" s="7"/>
      <c r="M49" s="7"/>
      <c r="N49" s="7"/>
      <c r="O49" s="7"/>
      <c r="P49" s="7"/>
      <c r="Q49" s="8"/>
    </row>
    <row r="51" spans="2:17" x14ac:dyDescent="0.2">
      <c r="B51" s="9" t="s">
        <v>97</v>
      </c>
    </row>
    <row r="52" spans="2:17" x14ac:dyDescent="0.2">
      <c r="B52" s="9" t="s">
        <v>98</v>
      </c>
    </row>
    <row r="53" spans="2:17" x14ac:dyDescent="0.2">
      <c r="B53" s="9" t="s">
        <v>99</v>
      </c>
    </row>
  </sheetData>
  <sheetProtection sheet="1"/>
  <mergeCells count="1">
    <mergeCell ref="B2:Q2"/>
  </mergeCells>
  <phoneticPr fontId="0" type="noConversion"/>
  <dataValidations count="6">
    <dataValidation type="whole" allowBlank="1" showErrorMessage="1" errorTitle="Mitarbeiter eingeben" error="Hier bitte die Anzahl der Mitarbeiter abteilungsbezogen (als ganze Zahl) eingeben." sqref="E9 G9 I9 K9 M9 O9 O14 M14 K14 I14 G14 E14 E19 G19 I19 K19 M19 O19 O24 M24 K24 I24 G24 E24 E29 G29 I29 K29 M29 O29 O34 M34 K34 I34 G34 E34" xr:uid="{00000000-0002-0000-0200-000000000000}">
      <formula1>0</formula1>
      <formula2>50000</formula2>
    </dataValidation>
    <dataValidation type="decimal" allowBlank="1" showErrorMessage="1" errorTitle="Kosten eingeben" error="Hier bitte die Personalkosten zwischen 0 und 100.000.000 Euro eingeben" sqref="F9:F11 F14:F16 F19:F21 F24:F26 F29:F31 F34:F36 H9:H11 H14:H16 H19:H21 H24:H26 H29:H31 H34:H36 J9:J11 J14:J16 J19:J21 J24:J26 J29:J31 J34:J36 L9:L11 L14:L16 L19:L21 L24:L26 L29:L31 L34:L36 N9:N11 N14:N16 N19:N21 N24:N26 N29:N31 N34:N36 P9:P11 P14:P16 P19:P21 P24:P26 P29:P31 P34:P36" xr:uid="{00000000-0002-0000-0200-000001000000}">
      <formula1>0</formula1>
      <formula2>100000000</formula2>
    </dataValidation>
    <dataValidation type="whole" allowBlank="1" showErrorMessage="1" errorTitle="Bezahlte Stunden eingeben" error="Hier bitte die durchschnittlich bezalte Arbeitszeit je Mitarbeiter eingeben." sqref="E42 G42 I42 K42 M42 O42" xr:uid="{00000000-0002-0000-0200-000002000000}">
      <formula1>0</formula1>
      <formula2>3000</formula2>
    </dataValidation>
    <dataValidation type="decimal" allowBlank="1" showErrorMessage="1" errorTitle="Fehlzeit" error="Hier bitte die durchschnittliche Fehlzeit pro Mitarbeiter in Stunden eingeben." sqref="E43 G43 I43 K43 M43 O43" xr:uid="{00000000-0002-0000-0200-000003000000}">
      <formula1>0</formula1>
      <formula2>3000</formula2>
    </dataValidation>
    <dataValidation type="decimal" allowBlank="1" showErrorMessage="1" errorTitle="Umsatz" error="Hier bitte den Umsatz des Jahres eingeben." sqref="E46 G46 I46 K46 M46 O46" xr:uid="{00000000-0002-0000-0200-000004000000}">
      <formula1>0</formula1>
      <formula2>999999999</formula2>
    </dataValidation>
    <dataValidation type="decimal" allowBlank="1" showErrorMessage="1" errorTitle="Wareneinsatz eingeben" error="Hier bitte den Wareneinsatz eingeben." sqref="E47 G47 I47 K47 M47 O47" xr:uid="{00000000-0002-0000-0200-000005000000}">
      <formula1>0</formula1>
      <formula2>E46</formula2>
    </dataValidation>
  </dataValidations>
  <printOptions horizontalCentered="1"/>
  <pageMargins left="0.39370078740157483" right="0.39370078740157483" top="0.67" bottom="0.98425196850393704" header="0.32" footer="0.51181102362204722"/>
  <pageSetup paperSize="9" scale="7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Q57"/>
  <sheetViews>
    <sheetView showGridLines="0" zoomScale="75" zoomScaleNormal="75" workbookViewId="0">
      <selection activeCell="B2" sqref="B2:Q2"/>
    </sheetView>
  </sheetViews>
  <sheetFormatPr baseColWidth="10" defaultColWidth="11.42578125" defaultRowHeight="12.75" x14ac:dyDescent="0.2"/>
  <cols>
    <col min="1" max="1" width="1.85546875" style="3" customWidth="1"/>
    <col min="2" max="2" width="1.42578125" style="3" customWidth="1"/>
    <col min="3" max="3" width="2.85546875" style="3" customWidth="1"/>
    <col min="4" max="4" width="26" style="3" customWidth="1"/>
    <col min="5" max="5" width="11" style="33" customWidth="1"/>
    <col min="6" max="6" width="10.85546875" style="33" bestFit="1" customWidth="1"/>
    <col min="7" max="7" width="11" style="3" customWidth="1"/>
    <col min="8" max="8" width="10.85546875" style="3" bestFit="1" customWidth="1"/>
    <col min="9" max="9" width="11" style="3" customWidth="1"/>
    <col min="10" max="10" width="10.85546875" style="3" bestFit="1" customWidth="1"/>
    <col min="11" max="11" width="11" style="3" customWidth="1"/>
    <col min="12" max="12" width="10.85546875" style="3" bestFit="1" customWidth="1"/>
    <col min="13" max="13" width="11" style="3" customWidth="1"/>
    <col min="14" max="14" width="10.85546875" style="3" bestFit="1" customWidth="1"/>
    <col min="15" max="15" width="11" style="3" customWidth="1"/>
    <col min="16" max="16" width="9.140625" style="3" customWidth="1"/>
    <col min="17" max="17" width="1" style="3" customWidth="1"/>
    <col min="18" max="16384" width="11.42578125" style="3"/>
  </cols>
  <sheetData>
    <row r="1" spans="2:17" ht="13.5" thickBot="1" x14ac:dyDescent="0.25"/>
    <row r="2" spans="2:17" ht="24.75" customHeight="1" thickBot="1" x14ac:dyDescent="0.25">
      <c r="B2" s="128" t="s">
        <v>88</v>
      </c>
      <c r="C2" s="129"/>
      <c r="D2" s="129"/>
      <c r="E2" s="129"/>
      <c r="F2" s="129"/>
      <c r="G2" s="129"/>
      <c r="H2" s="129"/>
      <c r="I2" s="129"/>
      <c r="J2" s="129"/>
      <c r="K2" s="129"/>
      <c r="L2" s="129"/>
      <c r="M2" s="129"/>
      <c r="N2" s="129"/>
      <c r="O2" s="129"/>
      <c r="P2" s="129"/>
      <c r="Q2" s="130"/>
    </row>
    <row r="3" spans="2:17" ht="4.5" customHeight="1" thickBot="1" x14ac:dyDescent="0.25">
      <c r="B3" s="58"/>
      <c r="C3" s="24"/>
      <c r="D3" s="24"/>
      <c r="E3" s="24"/>
      <c r="F3" s="24"/>
      <c r="G3" s="24"/>
      <c r="Q3" s="5"/>
    </row>
    <row r="4" spans="2:17" ht="15.75" thickBot="1" x14ac:dyDescent="0.25">
      <c r="B4" s="29" t="str">
        <f>"Firma: "&amp;'Stammdaten und Parameter'!E12</f>
        <v>Firma: Muster Company</v>
      </c>
      <c r="C4" s="35"/>
      <c r="D4" s="30"/>
      <c r="E4" s="31"/>
      <c r="F4" s="30"/>
      <c r="G4" s="35"/>
      <c r="H4" s="35"/>
      <c r="I4" s="35"/>
      <c r="J4" s="35"/>
      <c r="K4" s="35"/>
      <c r="L4" s="35"/>
      <c r="M4" s="35"/>
      <c r="N4" s="35"/>
      <c r="O4" s="35"/>
      <c r="P4" s="56" t="str">
        <f>"Erstellt von: "&amp;'Stammdaten und Parameter'!E9&amp;" "&amp;'Stammdaten und Parameter'!E10&amp;"  "</f>
        <v xml:space="preserve">Erstellt von: Max Mustermann  </v>
      </c>
      <c r="Q4" s="69"/>
    </row>
    <row r="5" spans="2:17" ht="13.5" thickBot="1" x14ac:dyDescent="0.25">
      <c r="B5" s="4"/>
      <c r="Q5" s="5"/>
    </row>
    <row r="6" spans="2:17" x14ac:dyDescent="0.2">
      <c r="B6" s="4"/>
      <c r="C6" s="25"/>
      <c r="D6" s="26"/>
      <c r="E6" s="92" t="s">
        <v>1</v>
      </c>
      <c r="F6" s="96">
        <f ca="1">+'PK-Datenblatt'!F6</f>
        <v>2022</v>
      </c>
      <c r="G6" s="92" t="s">
        <v>1</v>
      </c>
      <c r="H6" s="96">
        <f ca="1">+'PK-Datenblatt'!H6</f>
        <v>2023</v>
      </c>
      <c r="I6" s="92" t="s">
        <v>1</v>
      </c>
      <c r="J6" s="96">
        <f ca="1">+'PK-Datenblatt'!J6</f>
        <v>2024</v>
      </c>
      <c r="K6" s="92" t="s">
        <v>1</v>
      </c>
      <c r="L6" s="96">
        <f ca="1">+'PK-Datenblatt'!L6</f>
        <v>2025</v>
      </c>
      <c r="M6" s="92" t="s">
        <v>1</v>
      </c>
      <c r="N6" s="96">
        <f ca="1">+'PK-Datenblatt'!N6</f>
        <v>2026</v>
      </c>
      <c r="O6" s="92" t="s">
        <v>1</v>
      </c>
      <c r="P6" s="96">
        <f ca="1">+'PK-Datenblatt'!P6</f>
        <v>2027</v>
      </c>
      <c r="Q6" s="5"/>
    </row>
    <row r="7" spans="2:17" ht="13.5" thickBot="1" x14ac:dyDescent="0.25">
      <c r="B7" s="4"/>
      <c r="C7" s="6"/>
      <c r="D7" s="7"/>
      <c r="E7" s="93" t="s">
        <v>55</v>
      </c>
      <c r="F7" s="83" t="s">
        <v>74</v>
      </c>
      <c r="G7" s="93" t="s">
        <v>57</v>
      </c>
      <c r="H7" s="83" t="s">
        <v>74</v>
      </c>
      <c r="I7" s="93" t="s">
        <v>57</v>
      </c>
      <c r="J7" s="83" t="s">
        <v>74</v>
      </c>
      <c r="K7" s="93" t="s">
        <v>57</v>
      </c>
      <c r="L7" s="83" t="s">
        <v>74</v>
      </c>
      <c r="M7" s="93" t="s">
        <v>57</v>
      </c>
      <c r="N7" s="83" t="s">
        <v>74</v>
      </c>
      <c r="O7" s="93" t="s">
        <v>57</v>
      </c>
      <c r="P7" s="83" t="s">
        <v>74</v>
      </c>
      <c r="Q7" s="5"/>
    </row>
    <row r="8" spans="2:17" x14ac:dyDescent="0.2">
      <c r="B8" s="4"/>
      <c r="C8" s="39"/>
      <c r="E8" s="94"/>
      <c r="F8" s="84"/>
      <c r="G8" s="94"/>
      <c r="H8" s="84"/>
      <c r="I8" s="94"/>
      <c r="J8" s="84"/>
      <c r="K8" s="94"/>
      <c r="L8" s="84"/>
      <c r="M8" s="94"/>
      <c r="N8" s="84"/>
      <c r="O8" s="94"/>
      <c r="P8" s="84"/>
      <c r="Q8" s="5"/>
    </row>
    <row r="9" spans="2:17" x14ac:dyDescent="0.2">
      <c r="B9" s="4"/>
      <c r="C9" s="39"/>
      <c r="D9" s="38" t="s">
        <v>75</v>
      </c>
      <c r="E9" s="94"/>
      <c r="F9" s="84"/>
      <c r="G9" s="94"/>
      <c r="H9" s="84"/>
      <c r="I9" s="94"/>
      <c r="J9" s="84"/>
      <c r="K9" s="94"/>
      <c r="L9" s="84"/>
      <c r="M9" s="94"/>
      <c r="N9" s="84"/>
      <c r="O9" s="94"/>
      <c r="P9" s="84"/>
      <c r="Q9" s="5"/>
    </row>
    <row r="10" spans="2:17" x14ac:dyDescent="0.2">
      <c r="B10" s="4"/>
      <c r="C10" s="4"/>
      <c r="D10" s="3" t="s">
        <v>45</v>
      </c>
      <c r="E10" s="98">
        <f>+SUM('PK-Datenblatt'!F9,'PK-Datenblatt'!F14,'PK-Datenblatt'!F19,'PK-Datenblatt'!F24,'PK-Datenblatt'!F29,'PK-Datenblatt'!F34)</f>
        <v>2725000</v>
      </c>
      <c r="F10" s="99">
        <f>+ROUND(E10/E$13,4)</f>
        <v>0.76329999999999998</v>
      </c>
      <c r="G10" s="98">
        <f>+SUM('PK-Datenblatt'!H9,'PK-Datenblatt'!H14,'PK-Datenblatt'!H19,'PK-Datenblatt'!H24,'PK-Datenblatt'!H29,'PK-Datenblatt'!H34)</f>
        <v>2990000</v>
      </c>
      <c r="H10" s="99">
        <f>+ROUND(G10/G$13,4)</f>
        <v>0.76739999999999997</v>
      </c>
      <c r="I10" s="98">
        <f>+SUM('PK-Datenblatt'!J9,'PK-Datenblatt'!J14,'PK-Datenblatt'!J19,'PK-Datenblatt'!J24,'PK-Datenblatt'!J29,'PK-Datenblatt'!J34)</f>
        <v>3328000</v>
      </c>
      <c r="J10" s="99">
        <f>+ROUND(I10/I$13,4)</f>
        <v>0.7601</v>
      </c>
      <c r="K10" s="98">
        <f>+SUM('PK-Datenblatt'!L9,'PK-Datenblatt'!L14,'PK-Datenblatt'!L19,'PK-Datenblatt'!L24,'PK-Datenblatt'!L29,'PK-Datenblatt'!L34)</f>
        <v>3785000</v>
      </c>
      <c r="L10" s="99">
        <f>+ROUND(K10/K$13,4)</f>
        <v>0.7611</v>
      </c>
      <c r="M10" s="98">
        <f>+SUM('PK-Datenblatt'!N9,'PK-Datenblatt'!N14,'PK-Datenblatt'!N19,'PK-Datenblatt'!N24,'PK-Datenblatt'!N29,'PK-Datenblatt'!N34)</f>
        <v>4015000</v>
      </c>
      <c r="N10" s="99">
        <f>+ROUND(M10/M$13,4)</f>
        <v>0.75429999999999997</v>
      </c>
      <c r="O10" s="98">
        <f>+SUM('PK-Datenblatt'!P9,'PK-Datenblatt'!P14,'PK-Datenblatt'!P19,'PK-Datenblatt'!P24,'PK-Datenblatt'!P29,'PK-Datenblatt'!P34)</f>
        <v>4345000</v>
      </c>
      <c r="P10" s="99">
        <f>+ROUND(O10/O$13,4)</f>
        <v>0.74590000000000001</v>
      </c>
      <c r="Q10" s="5"/>
    </row>
    <row r="11" spans="2:17" x14ac:dyDescent="0.2">
      <c r="B11" s="4"/>
      <c r="C11" s="4"/>
      <c r="D11" s="3" t="s">
        <v>46</v>
      </c>
      <c r="E11" s="98">
        <f>+SUM('PK-Datenblatt'!F10,'PK-Datenblatt'!F15,'PK-Datenblatt'!F20,'PK-Datenblatt'!F25,'PK-Datenblatt'!F30,'PK-Datenblatt'!F35)</f>
        <v>539986</v>
      </c>
      <c r="F11" s="99">
        <f t="shared" ref="F11:H13" si="0">+ROUND(E11/E$13,4)</f>
        <v>0.15129999999999999</v>
      </c>
      <c r="G11" s="98">
        <f>+SUM('PK-Datenblatt'!H10,'PK-Datenblatt'!H15,'PK-Datenblatt'!H20,'PK-Datenblatt'!H25,'PK-Datenblatt'!H30,'PK-Datenblatt'!H35)</f>
        <v>574000</v>
      </c>
      <c r="H11" s="99">
        <f t="shared" si="0"/>
        <v>0.14729999999999999</v>
      </c>
      <c r="I11" s="98">
        <f>+SUM('PK-Datenblatt'!J10,'PK-Datenblatt'!J15,'PK-Datenblatt'!J20,'PK-Datenblatt'!J25,'PK-Datenblatt'!J30,'PK-Datenblatt'!J35)</f>
        <v>648000</v>
      </c>
      <c r="J11" s="99">
        <f>+ROUND(I11/I$13,4)</f>
        <v>0.14799999999999999</v>
      </c>
      <c r="K11" s="98">
        <f>+SUM('PK-Datenblatt'!L10,'PK-Datenblatt'!L15,'PK-Datenblatt'!L20,'PK-Datenblatt'!L25,'PK-Datenblatt'!L30,'PK-Datenblatt'!L35)</f>
        <v>743000</v>
      </c>
      <c r="L11" s="99">
        <f>+ROUND(K11/K$13,4)</f>
        <v>0.14940000000000001</v>
      </c>
      <c r="M11" s="98">
        <f>+SUM('PK-Datenblatt'!N10,'PK-Datenblatt'!N15,'PK-Datenblatt'!N20,'PK-Datenblatt'!N25,'PK-Datenblatt'!N30,'PK-Datenblatt'!N35)</f>
        <v>792500</v>
      </c>
      <c r="N11" s="99">
        <f>+ROUND(M11/M$13,4)</f>
        <v>0.1489</v>
      </c>
      <c r="O11" s="98">
        <f>+SUM('PK-Datenblatt'!P10,'PK-Datenblatt'!P15,'PK-Datenblatt'!P20,'PK-Datenblatt'!P25,'PK-Datenblatt'!P30,'PK-Datenblatt'!P35)</f>
        <v>878000</v>
      </c>
      <c r="P11" s="99">
        <f>+ROUND(O11/O$13,4)</f>
        <v>0.1507</v>
      </c>
      <c r="Q11" s="5"/>
    </row>
    <row r="12" spans="2:17" ht="13.5" thickBot="1" x14ac:dyDescent="0.25">
      <c r="B12" s="4"/>
      <c r="C12" s="4"/>
      <c r="D12" s="3" t="s">
        <v>16</v>
      </c>
      <c r="E12" s="100">
        <f>+SUM('PK-Datenblatt'!F11,'PK-Datenblatt'!F16,'PK-Datenblatt'!F21,'PK-Datenblatt'!F26,'PK-Datenblatt'!F31,'PK-Datenblatt'!F36)</f>
        <v>305000</v>
      </c>
      <c r="F12" s="101">
        <f t="shared" si="0"/>
        <v>8.5400000000000004E-2</v>
      </c>
      <c r="G12" s="100">
        <f>+SUM('PK-Datenblatt'!H11,'PK-Datenblatt'!H16,'PK-Datenblatt'!H21,'PK-Datenblatt'!H26,'PK-Datenblatt'!H31,'PK-Datenblatt'!H36)</f>
        <v>332500</v>
      </c>
      <c r="H12" s="101">
        <f t="shared" si="0"/>
        <v>8.5300000000000001E-2</v>
      </c>
      <c r="I12" s="100">
        <f>+SUM('PK-Datenblatt'!J11,'PK-Datenblatt'!J16,'PK-Datenblatt'!J21,'PK-Datenblatt'!J26,'PK-Datenblatt'!J31,'PK-Datenblatt'!J36)</f>
        <v>402500</v>
      </c>
      <c r="J12" s="101">
        <f>+ROUND(I12/I$13,4)</f>
        <v>9.1899999999999996E-2</v>
      </c>
      <c r="K12" s="100">
        <f>+SUM('PK-Datenblatt'!L11,'PK-Datenblatt'!L16,'PK-Datenblatt'!L21,'PK-Datenblatt'!L26,'PK-Datenblatt'!L31,'PK-Datenblatt'!L36)</f>
        <v>445000</v>
      </c>
      <c r="L12" s="101">
        <f>+ROUND(K12/K$13,4)</f>
        <v>8.9499999999999996E-2</v>
      </c>
      <c r="M12" s="100">
        <f>+SUM('PK-Datenblatt'!N11,'PK-Datenblatt'!N16,'PK-Datenblatt'!N21,'PK-Datenblatt'!N26,'PK-Datenblatt'!N31,'PK-Datenblatt'!N36)</f>
        <v>515000</v>
      </c>
      <c r="N12" s="101">
        <f>+ROUND(M12/M$13,4)</f>
        <v>9.6799999999999997E-2</v>
      </c>
      <c r="O12" s="100">
        <f>+SUM('PK-Datenblatt'!P11,'PK-Datenblatt'!P16,'PK-Datenblatt'!P21,'PK-Datenblatt'!P26,'PK-Datenblatt'!P31,'PK-Datenblatt'!P36)</f>
        <v>602500</v>
      </c>
      <c r="P12" s="101">
        <f>+ROUND(O12/O$13,4)</f>
        <v>0.10340000000000001</v>
      </c>
      <c r="Q12" s="5"/>
    </row>
    <row r="13" spans="2:17" ht="13.5" thickBot="1" x14ac:dyDescent="0.25">
      <c r="B13" s="4"/>
      <c r="C13" s="4"/>
      <c r="D13" s="88" t="s">
        <v>51</v>
      </c>
      <c r="E13" s="102">
        <f>SUM(E10:E12)</f>
        <v>3569986</v>
      </c>
      <c r="F13" s="103">
        <f t="shared" si="0"/>
        <v>1</v>
      </c>
      <c r="G13" s="102">
        <f>SUM(G10:G12)</f>
        <v>3896500</v>
      </c>
      <c r="H13" s="103">
        <f t="shared" si="0"/>
        <v>1</v>
      </c>
      <c r="I13" s="102">
        <f>SUM(I10:I12)</f>
        <v>4378500</v>
      </c>
      <c r="J13" s="103">
        <f>+ROUND(I13/I$13,4)</f>
        <v>1</v>
      </c>
      <c r="K13" s="102">
        <f>SUM(K10:K12)</f>
        <v>4973000</v>
      </c>
      <c r="L13" s="103">
        <f>+ROUND(K13/K$13,4)</f>
        <v>1</v>
      </c>
      <c r="M13" s="102">
        <f>SUM(M10:M12)</f>
        <v>5322500</v>
      </c>
      <c r="N13" s="103">
        <f>+ROUND(M13/M$13,4)</f>
        <v>1</v>
      </c>
      <c r="O13" s="102">
        <f>SUM(O10:O12)</f>
        <v>5825500</v>
      </c>
      <c r="P13" s="103">
        <f>+ROUND(O13/O$13,4)</f>
        <v>1</v>
      </c>
      <c r="Q13" s="5"/>
    </row>
    <row r="14" spans="2:17" ht="13.5" thickBot="1" x14ac:dyDescent="0.25">
      <c r="B14" s="4"/>
      <c r="C14" s="39"/>
      <c r="E14" s="4"/>
      <c r="F14" s="5"/>
      <c r="G14" s="4"/>
      <c r="H14" s="5"/>
      <c r="I14" s="4"/>
      <c r="J14" s="5"/>
      <c r="K14" s="4"/>
      <c r="L14" s="5"/>
      <c r="M14" s="4"/>
      <c r="N14" s="5"/>
      <c r="O14" s="4"/>
      <c r="P14" s="5"/>
      <c r="Q14" s="5"/>
    </row>
    <row r="15" spans="2:17" ht="13.5" thickBot="1" x14ac:dyDescent="0.25">
      <c r="B15" s="4"/>
      <c r="C15" s="39"/>
      <c r="D15" s="88" t="s">
        <v>81</v>
      </c>
      <c r="E15" s="102">
        <f>+ROUND('PK-Datenblatt'!E$48/Auswertung!E24,0)</f>
        <v>84337</v>
      </c>
      <c r="F15" s="104"/>
      <c r="G15" s="102">
        <f>+ROUND('PK-Datenblatt'!G$48/Auswertung!G24,0)</f>
        <v>85294</v>
      </c>
      <c r="H15" s="104"/>
      <c r="I15" s="102">
        <f>+ROUND('PK-Datenblatt'!I$48/Auswertung!I24,0)</f>
        <v>78061</v>
      </c>
      <c r="J15" s="104"/>
      <c r="K15" s="102">
        <f>+ROUND('PK-Datenblatt'!K$48/Auswertung!K24,0)</f>
        <v>73009</v>
      </c>
      <c r="L15" s="104"/>
      <c r="M15" s="102">
        <f>+ROUND('PK-Datenblatt'!M$48/Auswertung!M24,0)</f>
        <v>73246</v>
      </c>
      <c r="N15" s="104"/>
      <c r="O15" s="102">
        <f>+ROUND('PK-Datenblatt'!O$48/Auswertung!O24,0)</f>
        <v>70165</v>
      </c>
      <c r="P15" s="104"/>
      <c r="Q15" s="5"/>
    </row>
    <row r="16" spans="2:17" x14ac:dyDescent="0.2">
      <c r="B16" s="4"/>
      <c r="C16" s="39"/>
      <c r="E16" s="4"/>
      <c r="F16" s="5"/>
      <c r="G16" s="4"/>
      <c r="H16" s="5"/>
      <c r="I16" s="4"/>
      <c r="J16" s="5"/>
      <c r="K16" s="4"/>
      <c r="L16" s="5"/>
      <c r="M16" s="4"/>
      <c r="N16" s="5"/>
      <c r="O16" s="4"/>
      <c r="P16" s="5"/>
      <c r="Q16" s="5"/>
    </row>
    <row r="17" spans="2:17" x14ac:dyDescent="0.2">
      <c r="B17" s="4"/>
      <c r="C17" s="39"/>
      <c r="D17" s="38" t="s">
        <v>78</v>
      </c>
      <c r="E17" s="4"/>
      <c r="F17" s="5"/>
      <c r="G17" s="4"/>
      <c r="H17" s="5"/>
      <c r="I17" s="4"/>
      <c r="J17" s="5"/>
      <c r="K17" s="4"/>
      <c r="L17" s="5"/>
      <c r="M17" s="4"/>
      <c r="N17" s="5"/>
      <c r="O17" s="4"/>
      <c r="P17" s="5"/>
      <c r="Q17" s="5"/>
    </row>
    <row r="18" spans="2:17" x14ac:dyDescent="0.2">
      <c r="B18" s="4"/>
      <c r="C18" s="4"/>
      <c r="D18" s="3" t="s">
        <v>44</v>
      </c>
      <c r="E18" s="105">
        <f>+'PK-Datenblatt'!E9</f>
        <v>4</v>
      </c>
      <c r="F18" s="99">
        <f t="shared" ref="F18:F24" si="1">+ROUND(E18/E$24,4)</f>
        <v>4.82E-2</v>
      </c>
      <c r="G18" s="105">
        <f>+'PK-Datenblatt'!G9</f>
        <v>3</v>
      </c>
      <c r="H18" s="99">
        <f t="shared" ref="H18:H24" si="2">+ROUND(G18/G$24,4)</f>
        <v>3.5299999999999998E-2</v>
      </c>
      <c r="I18" s="105">
        <f>+'PK-Datenblatt'!I9</f>
        <v>3</v>
      </c>
      <c r="J18" s="99">
        <f t="shared" ref="J18:J24" si="3">+ROUND(I18/I$24,4)</f>
        <v>3.0599999999999999E-2</v>
      </c>
      <c r="K18" s="105">
        <f>+'PK-Datenblatt'!K9</f>
        <v>3</v>
      </c>
      <c r="L18" s="99">
        <f t="shared" ref="L18:L24" si="4">+ROUND(K18/K$24,4)</f>
        <v>2.6499999999999999E-2</v>
      </c>
      <c r="M18" s="105">
        <f>+'PK-Datenblatt'!M9</f>
        <v>3</v>
      </c>
      <c r="N18" s="99">
        <f t="shared" ref="N18:N24" si="5">+ROUND(M18/M$24,4)</f>
        <v>2.63E-2</v>
      </c>
      <c r="O18" s="105">
        <f>+'PK-Datenblatt'!O9</f>
        <v>3</v>
      </c>
      <c r="P18" s="99">
        <f t="shared" ref="P18:P24" si="6">+ROUND(O18/O$24,4)</f>
        <v>2.4799999999999999E-2</v>
      </c>
      <c r="Q18" s="5"/>
    </row>
    <row r="19" spans="2:17" x14ac:dyDescent="0.2">
      <c r="B19" s="4"/>
      <c r="C19" s="4"/>
      <c r="D19" s="3" t="s">
        <v>47</v>
      </c>
      <c r="E19" s="105">
        <f>+'PK-Datenblatt'!E14</f>
        <v>8</v>
      </c>
      <c r="F19" s="99">
        <f t="shared" si="1"/>
        <v>9.64E-2</v>
      </c>
      <c r="G19" s="105">
        <f>+'PK-Datenblatt'!G14</f>
        <v>8</v>
      </c>
      <c r="H19" s="99">
        <f t="shared" si="2"/>
        <v>9.4100000000000003E-2</v>
      </c>
      <c r="I19" s="105">
        <f>+'PK-Datenblatt'!I14</f>
        <v>8</v>
      </c>
      <c r="J19" s="99">
        <f t="shared" si="3"/>
        <v>8.1600000000000006E-2</v>
      </c>
      <c r="K19" s="105">
        <f>+'PK-Datenblatt'!K14</f>
        <v>9</v>
      </c>
      <c r="L19" s="99">
        <f t="shared" si="4"/>
        <v>7.9600000000000004E-2</v>
      </c>
      <c r="M19" s="105">
        <f>+'PK-Datenblatt'!M14</f>
        <v>9</v>
      </c>
      <c r="N19" s="99">
        <f t="shared" si="5"/>
        <v>7.8899999999999998E-2</v>
      </c>
      <c r="O19" s="105">
        <f>+'PK-Datenblatt'!O14</f>
        <v>9</v>
      </c>
      <c r="P19" s="99">
        <f t="shared" si="6"/>
        <v>7.4399999999999994E-2</v>
      </c>
      <c r="Q19" s="5"/>
    </row>
    <row r="20" spans="2:17" x14ac:dyDescent="0.2">
      <c r="B20" s="4"/>
      <c r="C20" s="4"/>
      <c r="D20" s="3" t="s">
        <v>48</v>
      </c>
      <c r="E20" s="105">
        <f>+'PK-Datenblatt'!E19</f>
        <v>8</v>
      </c>
      <c r="F20" s="99">
        <f t="shared" si="1"/>
        <v>9.64E-2</v>
      </c>
      <c r="G20" s="105">
        <f>+'PK-Datenblatt'!G19</f>
        <v>9</v>
      </c>
      <c r="H20" s="99">
        <f t="shared" si="2"/>
        <v>0.10589999999999999</v>
      </c>
      <c r="I20" s="105">
        <f>+'PK-Datenblatt'!I19</f>
        <v>10</v>
      </c>
      <c r="J20" s="99">
        <f t="shared" si="3"/>
        <v>0.10199999999999999</v>
      </c>
      <c r="K20" s="105">
        <f>+'PK-Datenblatt'!K19</f>
        <v>12</v>
      </c>
      <c r="L20" s="99">
        <f t="shared" si="4"/>
        <v>0.1062</v>
      </c>
      <c r="M20" s="105">
        <f>+'PK-Datenblatt'!M19</f>
        <v>13</v>
      </c>
      <c r="N20" s="99">
        <f t="shared" si="5"/>
        <v>0.114</v>
      </c>
      <c r="O20" s="105">
        <f>+'PK-Datenblatt'!O19</f>
        <v>14</v>
      </c>
      <c r="P20" s="99">
        <f t="shared" si="6"/>
        <v>0.1157</v>
      </c>
      <c r="Q20" s="5"/>
    </row>
    <row r="21" spans="2:17" x14ac:dyDescent="0.2">
      <c r="B21" s="4"/>
      <c r="C21" s="4"/>
      <c r="D21" s="3" t="s">
        <v>65</v>
      </c>
      <c r="E21" s="105">
        <f>+'PK-Datenblatt'!E24</f>
        <v>4</v>
      </c>
      <c r="F21" s="99">
        <f t="shared" si="1"/>
        <v>4.82E-2</v>
      </c>
      <c r="G21" s="105">
        <f>+'PK-Datenblatt'!G24</f>
        <v>4</v>
      </c>
      <c r="H21" s="99">
        <f t="shared" si="2"/>
        <v>4.7100000000000003E-2</v>
      </c>
      <c r="I21" s="105">
        <f>+'PK-Datenblatt'!I24</f>
        <v>4</v>
      </c>
      <c r="J21" s="99">
        <f t="shared" si="3"/>
        <v>4.0800000000000003E-2</v>
      </c>
      <c r="K21" s="105">
        <f>+'PK-Datenblatt'!K24</f>
        <v>4</v>
      </c>
      <c r="L21" s="99">
        <f t="shared" si="4"/>
        <v>3.5400000000000001E-2</v>
      </c>
      <c r="M21" s="105">
        <f>+'PK-Datenblatt'!M24</f>
        <v>5</v>
      </c>
      <c r="N21" s="99">
        <f t="shared" si="5"/>
        <v>4.3900000000000002E-2</v>
      </c>
      <c r="O21" s="105">
        <f>+'PK-Datenblatt'!O24</f>
        <v>5</v>
      </c>
      <c r="P21" s="99">
        <f t="shared" si="6"/>
        <v>4.1300000000000003E-2</v>
      </c>
      <c r="Q21" s="5"/>
    </row>
    <row r="22" spans="2:17" x14ac:dyDescent="0.2">
      <c r="B22" s="4"/>
      <c r="C22" s="39"/>
      <c r="D22" s="3" t="s">
        <v>49</v>
      </c>
      <c r="E22" s="105">
        <f>+'PK-Datenblatt'!E29</f>
        <v>12</v>
      </c>
      <c r="F22" s="99">
        <f t="shared" si="1"/>
        <v>0.14460000000000001</v>
      </c>
      <c r="G22" s="105">
        <f>+'PK-Datenblatt'!G29</f>
        <v>11</v>
      </c>
      <c r="H22" s="99">
        <f t="shared" si="2"/>
        <v>0.12939999999999999</v>
      </c>
      <c r="I22" s="105">
        <f>+'PK-Datenblatt'!I29</f>
        <v>13</v>
      </c>
      <c r="J22" s="99">
        <f t="shared" si="3"/>
        <v>0.13270000000000001</v>
      </c>
      <c r="K22" s="105">
        <f>+'PK-Datenblatt'!K29</f>
        <v>15</v>
      </c>
      <c r="L22" s="99">
        <f t="shared" si="4"/>
        <v>0.13270000000000001</v>
      </c>
      <c r="M22" s="105">
        <f>+'PK-Datenblatt'!M29</f>
        <v>15</v>
      </c>
      <c r="N22" s="99">
        <f t="shared" si="5"/>
        <v>0.13159999999999999</v>
      </c>
      <c r="O22" s="105">
        <f>+'PK-Datenblatt'!O29</f>
        <v>16</v>
      </c>
      <c r="P22" s="99">
        <f t="shared" si="6"/>
        <v>0.13220000000000001</v>
      </c>
      <c r="Q22" s="5"/>
    </row>
    <row r="23" spans="2:17" ht="13.5" thickBot="1" x14ac:dyDescent="0.25">
      <c r="B23" s="4"/>
      <c r="C23" s="4"/>
      <c r="D23" s="3" t="s">
        <v>50</v>
      </c>
      <c r="E23" s="106">
        <f>+'PK-Datenblatt'!E34</f>
        <v>47</v>
      </c>
      <c r="F23" s="101">
        <f t="shared" si="1"/>
        <v>0.56630000000000003</v>
      </c>
      <c r="G23" s="106">
        <f>+'PK-Datenblatt'!G34</f>
        <v>50</v>
      </c>
      <c r="H23" s="101">
        <f t="shared" si="2"/>
        <v>0.58819999999999995</v>
      </c>
      <c r="I23" s="106">
        <f>+'PK-Datenblatt'!I34</f>
        <v>60</v>
      </c>
      <c r="J23" s="101">
        <f t="shared" si="3"/>
        <v>0.61219999999999997</v>
      </c>
      <c r="K23" s="106">
        <f>+'PK-Datenblatt'!K34</f>
        <v>70</v>
      </c>
      <c r="L23" s="101">
        <f t="shared" si="4"/>
        <v>0.61950000000000005</v>
      </c>
      <c r="M23" s="106">
        <f>+'PK-Datenblatt'!M34</f>
        <v>69</v>
      </c>
      <c r="N23" s="101">
        <f t="shared" si="5"/>
        <v>0.60529999999999995</v>
      </c>
      <c r="O23" s="106">
        <f>+'PK-Datenblatt'!O34</f>
        <v>74</v>
      </c>
      <c r="P23" s="101">
        <f t="shared" si="6"/>
        <v>0.61160000000000003</v>
      </c>
      <c r="Q23" s="5"/>
    </row>
    <row r="24" spans="2:17" ht="13.5" thickBot="1" x14ac:dyDescent="0.25">
      <c r="B24" s="4"/>
      <c r="C24" s="4"/>
      <c r="D24" s="88" t="s">
        <v>51</v>
      </c>
      <c r="E24" s="107">
        <f>SUM(E18:E23)</f>
        <v>83</v>
      </c>
      <c r="F24" s="103">
        <f t="shared" si="1"/>
        <v>1</v>
      </c>
      <c r="G24" s="107">
        <f>SUM(G18:G23)</f>
        <v>85</v>
      </c>
      <c r="H24" s="103">
        <f t="shared" si="2"/>
        <v>1</v>
      </c>
      <c r="I24" s="107">
        <f>SUM(I18:I23)</f>
        <v>98</v>
      </c>
      <c r="J24" s="103">
        <f t="shared" si="3"/>
        <v>1</v>
      </c>
      <c r="K24" s="107">
        <f>SUM(K18:K23)</f>
        <v>113</v>
      </c>
      <c r="L24" s="103">
        <f t="shared" si="4"/>
        <v>1</v>
      </c>
      <c r="M24" s="107">
        <f>SUM(M18:M23)</f>
        <v>114</v>
      </c>
      <c r="N24" s="103">
        <f t="shared" si="5"/>
        <v>1</v>
      </c>
      <c r="O24" s="107">
        <f>SUM(O18:O23)</f>
        <v>121</v>
      </c>
      <c r="P24" s="103">
        <f t="shared" si="6"/>
        <v>1</v>
      </c>
      <c r="Q24" s="5"/>
    </row>
    <row r="25" spans="2:17" x14ac:dyDescent="0.2">
      <c r="B25" s="4"/>
      <c r="C25" s="4"/>
      <c r="E25" s="94"/>
      <c r="F25" s="84"/>
      <c r="G25" s="94"/>
      <c r="H25" s="84"/>
      <c r="I25" s="94"/>
      <c r="J25" s="84"/>
      <c r="K25" s="94"/>
      <c r="L25" s="84"/>
      <c r="M25" s="94"/>
      <c r="N25" s="84"/>
      <c r="O25" s="94"/>
      <c r="P25" s="84"/>
      <c r="Q25" s="5"/>
    </row>
    <row r="26" spans="2:17" x14ac:dyDescent="0.2">
      <c r="B26" s="4"/>
      <c r="C26" s="4"/>
      <c r="D26" s="38" t="s">
        <v>76</v>
      </c>
      <c r="E26" s="4"/>
      <c r="F26" s="5"/>
      <c r="G26" s="4"/>
      <c r="H26" s="5"/>
      <c r="I26" s="4"/>
      <c r="J26" s="5"/>
      <c r="K26" s="4"/>
      <c r="L26" s="5"/>
      <c r="M26" s="4"/>
      <c r="N26" s="5"/>
      <c r="O26" s="4"/>
      <c r="P26" s="5"/>
      <c r="Q26" s="5"/>
    </row>
    <row r="27" spans="2:17" x14ac:dyDescent="0.2">
      <c r="B27" s="4"/>
      <c r="C27" s="39"/>
      <c r="D27" s="3" t="s">
        <v>44</v>
      </c>
      <c r="E27" s="98">
        <f>+'PK-Datenblatt'!F12</f>
        <v>465000</v>
      </c>
      <c r="F27" s="99">
        <f t="shared" ref="F27:F33" si="7">+ROUND(E27/E$33,4)</f>
        <v>0.1303</v>
      </c>
      <c r="G27" s="98">
        <f>+'PK-Datenblatt'!H12</f>
        <v>465000</v>
      </c>
      <c r="H27" s="99">
        <f t="shared" ref="H27:H33" si="8">+ROUND(G27/G$33,4)</f>
        <v>0.1193</v>
      </c>
      <c r="I27" s="98">
        <f>+'PK-Datenblatt'!J12</f>
        <v>415000</v>
      </c>
      <c r="J27" s="99">
        <f t="shared" ref="J27:J33" si="9">+ROUND(I27/I$33,4)</f>
        <v>9.4799999999999995E-2</v>
      </c>
      <c r="K27" s="98">
        <f>+'PK-Datenblatt'!L12</f>
        <v>475000</v>
      </c>
      <c r="L27" s="99">
        <f t="shared" ref="L27:L33" si="10">+ROUND(K27/K$33,4)</f>
        <v>9.5500000000000002E-2</v>
      </c>
      <c r="M27" s="98">
        <f>+'PK-Datenblatt'!N12</f>
        <v>527500</v>
      </c>
      <c r="N27" s="99">
        <f t="shared" ref="N27:N33" si="11">+ROUND(M27/M$33,4)</f>
        <v>9.9099999999999994E-2</v>
      </c>
      <c r="O27" s="98">
        <f>+'PK-Datenblatt'!P12</f>
        <v>565000</v>
      </c>
      <c r="P27" s="99">
        <f t="shared" ref="P27:P33" si="12">+ROUND(O27/O$33,4)</f>
        <v>9.7000000000000003E-2</v>
      </c>
      <c r="Q27" s="5"/>
    </row>
    <row r="28" spans="2:17" x14ac:dyDescent="0.2">
      <c r="B28" s="4"/>
      <c r="C28" s="4"/>
      <c r="D28" s="3" t="s">
        <v>47</v>
      </c>
      <c r="E28" s="98">
        <f>+'PK-Datenblatt'!F17</f>
        <v>355000</v>
      </c>
      <c r="F28" s="99">
        <f t="shared" si="7"/>
        <v>9.9400000000000002E-2</v>
      </c>
      <c r="G28" s="98">
        <f>+'PK-Datenblatt'!H17</f>
        <v>397500</v>
      </c>
      <c r="H28" s="99">
        <f t="shared" si="8"/>
        <v>0.10199999999999999</v>
      </c>
      <c r="I28" s="98">
        <f>+'PK-Datenblatt'!J17</f>
        <v>422500</v>
      </c>
      <c r="J28" s="99">
        <f t="shared" si="9"/>
        <v>9.6500000000000002E-2</v>
      </c>
      <c r="K28" s="98">
        <f>+'PK-Datenblatt'!L17</f>
        <v>490000</v>
      </c>
      <c r="L28" s="99">
        <f t="shared" si="10"/>
        <v>9.8500000000000004E-2</v>
      </c>
      <c r="M28" s="98">
        <f>+'PK-Datenblatt'!N17</f>
        <v>510000</v>
      </c>
      <c r="N28" s="99">
        <f t="shared" si="11"/>
        <v>9.5799999999999996E-2</v>
      </c>
      <c r="O28" s="98">
        <f>+'PK-Datenblatt'!P17</f>
        <v>555000</v>
      </c>
      <c r="P28" s="99">
        <f t="shared" si="12"/>
        <v>9.5299999999999996E-2</v>
      </c>
      <c r="Q28" s="5"/>
    </row>
    <row r="29" spans="2:17" x14ac:dyDescent="0.2">
      <c r="B29" s="4"/>
      <c r="C29" s="4"/>
      <c r="D29" s="3" t="s">
        <v>48</v>
      </c>
      <c r="E29" s="98">
        <f>+'PK-Datenblatt'!F22</f>
        <v>430000</v>
      </c>
      <c r="F29" s="99">
        <f t="shared" si="7"/>
        <v>0.12039999999999999</v>
      </c>
      <c r="G29" s="98">
        <f>+'PK-Datenblatt'!H22</f>
        <v>502000</v>
      </c>
      <c r="H29" s="99">
        <f t="shared" si="8"/>
        <v>0.1288</v>
      </c>
      <c r="I29" s="98">
        <f>+'PK-Datenblatt'!J22</f>
        <v>565000</v>
      </c>
      <c r="J29" s="99">
        <f t="shared" si="9"/>
        <v>0.129</v>
      </c>
      <c r="K29" s="98">
        <f>+'PK-Datenblatt'!L22</f>
        <v>660000</v>
      </c>
      <c r="L29" s="99">
        <f t="shared" si="10"/>
        <v>0.13270000000000001</v>
      </c>
      <c r="M29" s="98">
        <f>+'PK-Datenblatt'!N22</f>
        <v>730000</v>
      </c>
      <c r="N29" s="99">
        <f t="shared" si="11"/>
        <v>0.13719999999999999</v>
      </c>
      <c r="O29" s="98">
        <f>+'PK-Datenblatt'!P22</f>
        <v>820000</v>
      </c>
      <c r="P29" s="99">
        <f t="shared" si="12"/>
        <v>0.14080000000000001</v>
      </c>
      <c r="Q29" s="5"/>
    </row>
    <row r="30" spans="2:17" x14ac:dyDescent="0.2">
      <c r="B30" s="4"/>
      <c r="C30" s="4"/>
      <c r="D30" s="3" t="s">
        <v>65</v>
      </c>
      <c r="E30" s="98">
        <f>+'PK-Datenblatt'!F27</f>
        <v>115000</v>
      </c>
      <c r="F30" s="99">
        <f t="shared" si="7"/>
        <v>3.2199999999999999E-2</v>
      </c>
      <c r="G30" s="98">
        <f>+'PK-Datenblatt'!H27</f>
        <v>127000</v>
      </c>
      <c r="H30" s="99">
        <f t="shared" si="8"/>
        <v>3.2599999999999997E-2</v>
      </c>
      <c r="I30" s="98">
        <f>+'PK-Datenblatt'!J27</f>
        <v>131000</v>
      </c>
      <c r="J30" s="99">
        <f t="shared" si="9"/>
        <v>2.9899999999999999E-2</v>
      </c>
      <c r="K30" s="98">
        <f>+'PK-Datenblatt'!L27</f>
        <v>133000</v>
      </c>
      <c r="L30" s="99">
        <f t="shared" si="10"/>
        <v>2.6700000000000002E-2</v>
      </c>
      <c r="M30" s="98">
        <f>+'PK-Datenblatt'!N27</f>
        <v>175000</v>
      </c>
      <c r="N30" s="99">
        <f t="shared" si="11"/>
        <v>3.2899999999999999E-2</v>
      </c>
      <c r="O30" s="98">
        <f>+'PK-Datenblatt'!P27</f>
        <v>190500</v>
      </c>
      <c r="P30" s="99">
        <f t="shared" si="12"/>
        <v>3.27E-2</v>
      </c>
      <c r="Q30" s="5"/>
    </row>
    <row r="31" spans="2:17" x14ac:dyDescent="0.2">
      <c r="B31" s="4"/>
      <c r="C31" s="4"/>
      <c r="D31" s="3" t="s">
        <v>49</v>
      </c>
      <c r="E31" s="98">
        <f>+'PK-Datenblatt'!F32</f>
        <v>660004</v>
      </c>
      <c r="F31" s="99">
        <f t="shared" si="7"/>
        <v>0.18490000000000001</v>
      </c>
      <c r="G31" s="98">
        <f>+'PK-Datenblatt'!H32</f>
        <v>705000</v>
      </c>
      <c r="H31" s="99">
        <f t="shared" si="8"/>
        <v>0.18090000000000001</v>
      </c>
      <c r="I31" s="98">
        <f>+'PK-Datenblatt'!J32</f>
        <v>825000</v>
      </c>
      <c r="J31" s="99">
        <f t="shared" si="9"/>
        <v>0.18840000000000001</v>
      </c>
      <c r="K31" s="98">
        <f>+'PK-Datenblatt'!L32</f>
        <v>925000</v>
      </c>
      <c r="L31" s="99">
        <f t="shared" si="10"/>
        <v>0.186</v>
      </c>
      <c r="M31" s="98">
        <f>+'PK-Datenblatt'!N32</f>
        <v>980000</v>
      </c>
      <c r="N31" s="99">
        <f t="shared" si="11"/>
        <v>0.18410000000000001</v>
      </c>
      <c r="O31" s="98">
        <f>+'PK-Datenblatt'!P32</f>
        <v>1090000</v>
      </c>
      <c r="P31" s="99">
        <f t="shared" si="12"/>
        <v>0.18709999999999999</v>
      </c>
      <c r="Q31" s="5"/>
    </row>
    <row r="32" spans="2:17" ht="13.5" thickBot="1" x14ac:dyDescent="0.25">
      <c r="B32" s="4"/>
      <c r="C32" s="39"/>
      <c r="D32" s="3" t="s">
        <v>50</v>
      </c>
      <c r="E32" s="100">
        <f>+'PK-Datenblatt'!F37</f>
        <v>1544982</v>
      </c>
      <c r="F32" s="101">
        <f t="shared" si="7"/>
        <v>0.43280000000000002</v>
      </c>
      <c r="G32" s="100">
        <f>+'PK-Datenblatt'!H37</f>
        <v>1700000</v>
      </c>
      <c r="H32" s="101">
        <f t="shared" si="8"/>
        <v>0.43630000000000002</v>
      </c>
      <c r="I32" s="100">
        <f>+'PK-Datenblatt'!J37</f>
        <v>2020000</v>
      </c>
      <c r="J32" s="101">
        <f t="shared" si="9"/>
        <v>0.46129999999999999</v>
      </c>
      <c r="K32" s="100">
        <f>+'PK-Datenblatt'!L37</f>
        <v>2290000</v>
      </c>
      <c r="L32" s="101">
        <f t="shared" si="10"/>
        <v>0.46050000000000002</v>
      </c>
      <c r="M32" s="100">
        <f>+'PK-Datenblatt'!N37</f>
        <v>2400000</v>
      </c>
      <c r="N32" s="101">
        <f t="shared" si="11"/>
        <v>0.45090000000000002</v>
      </c>
      <c r="O32" s="100">
        <f>+'PK-Datenblatt'!P37</f>
        <v>2605000</v>
      </c>
      <c r="P32" s="101">
        <f t="shared" si="12"/>
        <v>0.44719999999999999</v>
      </c>
      <c r="Q32" s="5"/>
    </row>
    <row r="33" spans="2:17" ht="13.5" thickBot="1" x14ac:dyDescent="0.25">
      <c r="B33" s="4"/>
      <c r="C33" s="4"/>
      <c r="D33" s="88" t="s">
        <v>51</v>
      </c>
      <c r="E33" s="102">
        <f>SUM(E27:E32)</f>
        <v>3569986</v>
      </c>
      <c r="F33" s="103">
        <f t="shared" si="7"/>
        <v>1</v>
      </c>
      <c r="G33" s="102">
        <f>SUM(G27:G32)</f>
        <v>3896500</v>
      </c>
      <c r="H33" s="103">
        <f t="shared" si="8"/>
        <v>1</v>
      </c>
      <c r="I33" s="102">
        <f>SUM(I27:I32)</f>
        <v>4378500</v>
      </c>
      <c r="J33" s="103">
        <f t="shared" si="9"/>
        <v>1</v>
      </c>
      <c r="K33" s="102">
        <f>SUM(K27:K32)</f>
        <v>4973000</v>
      </c>
      <c r="L33" s="103">
        <f t="shared" si="10"/>
        <v>1</v>
      </c>
      <c r="M33" s="102">
        <f>SUM(M27:M32)</f>
        <v>5322500</v>
      </c>
      <c r="N33" s="103">
        <f t="shared" si="11"/>
        <v>1</v>
      </c>
      <c r="O33" s="102">
        <f>SUM(O27:O32)</f>
        <v>5825500</v>
      </c>
      <c r="P33" s="103">
        <f t="shared" si="12"/>
        <v>1</v>
      </c>
      <c r="Q33" s="5"/>
    </row>
    <row r="34" spans="2:17" x14ac:dyDescent="0.2">
      <c r="B34" s="4"/>
      <c r="C34" s="4"/>
      <c r="E34" s="4"/>
      <c r="F34" s="5"/>
      <c r="G34" s="4"/>
      <c r="H34" s="5"/>
      <c r="I34" s="4"/>
      <c r="J34" s="5"/>
      <c r="K34" s="4"/>
      <c r="L34" s="5"/>
      <c r="M34" s="4"/>
      <c r="N34" s="5"/>
      <c r="O34" s="4"/>
      <c r="P34" s="5"/>
      <c r="Q34" s="5"/>
    </row>
    <row r="35" spans="2:17" x14ac:dyDescent="0.2">
      <c r="B35" s="4"/>
      <c r="C35" s="4"/>
      <c r="D35" s="38" t="s">
        <v>79</v>
      </c>
      <c r="E35" s="4"/>
      <c r="F35" s="5"/>
      <c r="G35" s="4"/>
      <c r="H35" s="5"/>
      <c r="I35" s="4"/>
      <c r="J35" s="5"/>
      <c r="K35" s="4"/>
      <c r="L35" s="5"/>
      <c r="M35" s="4"/>
      <c r="N35" s="5"/>
      <c r="O35" s="4"/>
      <c r="P35" s="5"/>
      <c r="Q35" s="5"/>
    </row>
    <row r="36" spans="2:17" x14ac:dyDescent="0.2">
      <c r="B36" s="4"/>
      <c r="C36" s="4"/>
      <c r="D36" s="3" t="s">
        <v>44</v>
      </c>
      <c r="E36" s="98">
        <f>+ROUND(E27/E18,0)</f>
        <v>116250</v>
      </c>
      <c r="F36" s="99">
        <f>+ROUND(E36/E$42,4)</f>
        <v>2.1073</v>
      </c>
      <c r="G36" s="98">
        <f>+ROUND(G27/G18,0)</f>
        <v>155000</v>
      </c>
      <c r="H36" s="99">
        <f>+ROUND(G36/G$42,4)</f>
        <v>2.3826999999999998</v>
      </c>
      <c r="I36" s="98">
        <f t="shared" ref="I36:I41" si="13">+ROUND(I27/I18,0)</f>
        <v>138333</v>
      </c>
      <c r="J36" s="99">
        <f t="shared" ref="J36:J42" si="14">+ROUND(I36/I$42,4)</f>
        <v>2.1985000000000001</v>
      </c>
      <c r="K36" s="98">
        <f t="shared" ref="K36:K41" si="15">+ROUND(K27/K18,0)</f>
        <v>158333</v>
      </c>
      <c r="L36" s="99">
        <f t="shared" ref="L36:L42" si="16">+ROUND(K36/K$42,4)</f>
        <v>2.4026000000000001</v>
      </c>
      <c r="M36" s="98">
        <f t="shared" ref="M36:M41" si="17">+ROUND(M27/M18,0)</f>
        <v>175833</v>
      </c>
      <c r="N36" s="99">
        <f t="shared" ref="N36:N42" si="18">+ROUND(M36/M$42,4)</f>
        <v>2.4895999999999998</v>
      </c>
      <c r="O36" s="98">
        <f t="shared" ref="O36:O41" si="19">+ROUND(O27/O18,0)</f>
        <v>188333</v>
      </c>
      <c r="P36" s="99">
        <f t="shared" ref="P36:P42" si="20">+ROUND(O36/O$42,4)</f>
        <v>2.5110999999999999</v>
      </c>
      <c r="Q36" s="5"/>
    </row>
    <row r="37" spans="2:17" x14ac:dyDescent="0.2">
      <c r="B37" s="4"/>
      <c r="C37" s="39"/>
      <c r="D37" s="3" t="s">
        <v>47</v>
      </c>
      <c r="E37" s="98">
        <f t="shared" ref="E37:G41" si="21">+ROUND(E28/E19,0)</f>
        <v>44375</v>
      </c>
      <c r="F37" s="99">
        <f t="shared" ref="F37:H41" si="22">+ROUND(E37/E$42,4)</f>
        <v>0.8044</v>
      </c>
      <c r="G37" s="98">
        <f t="shared" si="21"/>
        <v>49688</v>
      </c>
      <c r="H37" s="99">
        <f t="shared" si="22"/>
        <v>0.76380000000000003</v>
      </c>
      <c r="I37" s="98">
        <f t="shared" si="13"/>
        <v>52813</v>
      </c>
      <c r="J37" s="99">
        <f t="shared" si="14"/>
        <v>0.83940000000000003</v>
      </c>
      <c r="K37" s="98">
        <f t="shared" si="15"/>
        <v>54444</v>
      </c>
      <c r="L37" s="99">
        <f t="shared" si="16"/>
        <v>0.82609999999999995</v>
      </c>
      <c r="M37" s="98">
        <f t="shared" si="17"/>
        <v>56667</v>
      </c>
      <c r="N37" s="99">
        <f t="shared" si="18"/>
        <v>0.80230000000000001</v>
      </c>
      <c r="O37" s="98">
        <f t="shared" si="19"/>
        <v>61667</v>
      </c>
      <c r="P37" s="99">
        <f t="shared" si="20"/>
        <v>0.82220000000000004</v>
      </c>
      <c r="Q37" s="5"/>
    </row>
    <row r="38" spans="2:17" x14ac:dyDescent="0.2">
      <c r="B38" s="4"/>
      <c r="C38" s="4"/>
      <c r="D38" s="3" t="s">
        <v>48</v>
      </c>
      <c r="E38" s="98">
        <f t="shared" si="21"/>
        <v>53750</v>
      </c>
      <c r="F38" s="99">
        <f t="shared" si="22"/>
        <v>0.97430000000000005</v>
      </c>
      <c r="G38" s="98">
        <f t="shared" si="21"/>
        <v>55778</v>
      </c>
      <c r="H38" s="99">
        <f t="shared" si="22"/>
        <v>0.85740000000000005</v>
      </c>
      <c r="I38" s="98">
        <f t="shared" si="13"/>
        <v>56500</v>
      </c>
      <c r="J38" s="99">
        <f t="shared" si="14"/>
        <v>0.89800000000000002</v>
      </c>
      <c r="K38" s="98">
        <f t="shared" si="15"/>
        <v>55000</v>
      </c>
      <c r="L38" s="99">
        <f t="shared" si="16"/>
        <v>0.83460000000000001</v>
      </c>
      <c r="M38" s="98">
        <f t="shared" si="17"/>
        <v>56154</v>
      </c>
      <c r="N38" s="99">
        <f t="shared" si="18"/>
        <v>0.79510000000000003</v>
      </c>
      <c r="O38" s="98">
        <f t="shared" si="19"/>
        <v>58571</v>
      </c>
      <c r="P38" s="99">
        <f t="shared" si="20"/>
        <v>0.78090000000000004</v>
      </c>
      <c r="Q38" s="5"/>
    </row>
    <row r="39" spans="2:17" x14ac:dyDescent="0.2">
      <c r="B39" s="4"/>
      <c r="C39" s="4"/>
      <c r="D39" s="3" t="s">
        <v>65</v>
      </c>
      <c r="E39" s="98">
        <f t="shared" si="21"/>
        <v>28750</v>
      </c>
      <c r="F39" s="99">
        <f t="shared" si="22"/>
        <v>0.5212</v>
      </c>
      <c r="G39" s="98">
        <f t="shared" si="21"/>
        <v>31750</v>
      </c>
      <c r="H39" s="99">
        <f t="shared" si="22"/>
        <v>0.48809999999999998</v>
      </c>
      <c r="I39" s="98">
        <f t="shared" si="13"/>
        <v>32750</v>
      </c>
      <c r="J39" s="99">
        <f t="shared" si="14"/>
        <v>0.52049999999999996</v>
      </c>
      <c r="K39" s="98">
        <f t="shared" si="15"/>
        <v>33250</v>
      </c>
      <c r="L39" s="99">
        <f t="shared" si="16"/>
        <v>0.50449999999999995</v>
      </c>
      <c r="M39" s="98">
        <f t="shared" si="17"/>
        <v>35000</v>
      </c>
      <c r="N39" s="99">
        <f t="shared" si="18"/>
        <v>0.49559999999999998</v>
      </c>
      <c r="O39" s="98">
        <f t="shared" si="19"/>
        <v>38100</v>
      </c>
      <c r="P39" s="99">
        <f t="shared" si="20"/>
        <v>0.50800000000000001</v>
      </c>
      <c r="Q39" s="5"/>
    </row>
    <row r="40" spans="2:17" x14ac:dyDescent="0.2">
      <c r="B40" s="4"/>
      <c r="C40" s="4"/>
      <c r="D40" s="3" t="s">
        <v>49</v>
      </c>
      <c r="E40" s="98">
        <f t="shared" si="21"/>
        <v>55000</v>
      </c>
      <c r="F40" s="99">
        <f t="shared" si="22"/>
        <v>0.997</v>
      </c>
      <c r="G40" s="98">
        <f t="shared" si="21"/>
        <v>64091</v>
      </c>
      <c r="H40" s="99">
        <f t="shared" si="22"/>
        <v>0.98519999999999996</v>
      </c>
      <c r="I40" s="98">
        <f t="shared" si="13"/>
        <v>63462</v>
      </c>
      <c r="J40" s="99">
        <f t="shared" si="14"/>
        <v>1.0085999999999999</v>
      </c>
      <c r="K40" s="98">
        <f t="shared" si="15"/>
        <v>61667</v>
      </c>
      <c r="L40" s="99">
        <f t="shared" si="16"/>
        <v>0.93569999999999998</v>
      </c>
      <c r="M40" s="98">
        <f t="shared" si="17"/>
        <v>65333</v>
      </c>
      <c r="N40" s="99">
        <f t="shared" si="18"/>
        <v>0.92500000000000004</v>
      </c>
      <c r="O40" s="98">
        <f t="shared" si="19"/>
        <v>68125</v>
      </c>
      <c r="P40" s="99">
        <f t="shared" si="20"/>
        <v>0.9083</v>
      </c>
      <c r="Q40" s="5"/>
    </row>
    <row r="41" spans="2:17" ht="13.5" thickBot="1" x14ac:dyDescent="0.25">
      <c r="B41" s="4"/>
      <c r="C41" s="4"/>
      <c r="D41" s="3" t="s">
        <v>50</v>
      </c>
      <c r="E41" s="100">
        <f t="shared" si="21"/>
        <v>32872</v>
      </c>
      <c r="F41" s="101">
        <f t="shared" si="22"/>
        <v>0.59589999999999999</v>
      </c>
      <c r="G41" s="100">
        <f t="shared" si="21"/>
        <v>34000</v>
      </c>
      <c r="H41" s="101">
        <f t="shared" si="22"/>
        <v>0.52270000000000005</v>
      </c>
      <c r="I41" s="100">
        <f t="shared" si="13"/>
        <v>33667</v>
      </c>
      <c r="J41" s="101">
        <f t="shared" si="14"/>
        <v>0.53510000000000002</v>
      </c>
      <c r="K41" s="100">
        <f t="shared" si="15"/>
        <v>32714</v>
      </c>
      <c r="L41" s="101">
        <f t="shared" si="16"/>
        <v>0.49640000000000001</v>
      </c>
      <c r="M41" s="100">
        <f t="shared" si="17"/>
        <v>34783</v>
      </c>
      <c r="N41" s="101">
        <f t="shared" si="18"/>
        <v>0.49249999999999999</v>
      </c>
      <c r="O41" s="100">
        <f t="shared" si="19"/>
        <v>35203</v>
      </c>
      <c r="P41" s="101">
        <f t="shared" si="20"/>
        <v>0.46939999999999998</v>
      </c>
      <c r="Q41" s="5"/>
    </row>
    <row r="42" spans="2:17" ht="13.5" thickBot="1" x14ac:dyDescent="0.25">
      <c r="B42" s="4"/>
      <c r="C42" s="39"/>
      <c r="D42" s="88" t="s">
        <v>80</v>
      </c>
      <c r="E42" s="102">
        <f>AVERAGE(E36:E41)</f>
        <v>55166.166666666664</v>
      </c>
      <c r="F42" s="103">
        <f>+ROUND(E42/E$42,4)</f>
        <v>1</v>
      </c>
      <c r="G42" s="102">
        <f>AVERAGE(G36:G41)</f>
        <v>65051.166666666664</v>
      </c>
      <c r="H42" s="103">
        <f>+ROUND(G42/G$42,4)</f>
        <v>1</v>
      </c>
      <c r="I42" s="102">
        <f>AVERAGE(I36:I41)</f>
        <v>62920.833333333336</v>
      </c>
      <c r="J42" s="103">
        <f t="shared" si="14"/>
        <v>1</v>
      </c>
      <c r="K42" s="102">
        <f>AVERAGE(K36:K41)</f>
        <v>65901.333333333328</v>
      </c>
      <c r="L42" s="103">
        <f t="shared" si="16"/>
        <v>1</v>
      </c>
      <c r="M42" s="102">
        <f>AVERAGE(M36:M41)</f>
        <v>70628.333333333328</v>
      </c>
      <c r="N42" s="103">
        <f t="shared" si="18"/>
        <v>1</v>
      </c>
      <c r="O42" s="102">
        <f>AVERAGE(O36:O41)</f>
        <v>74999.833333333328</v>
      </c>
      <c r="P42" s="103">
        <f t="shared" si="20"/>
        <v>1</v>
      </c>
      <c r="Q42" s="5"/>
    </row>
    <row r="43" spans="2:17" x14ac:dyDescent="0.2">
      <c r="B43" s="4"/>
      <c r="C43" s="4"/>
      <c r="E43" s="4"/>
      <c r="F43" s="5"/>
      <c r="G43" s="4"/>
      <c r="H43" s="5"/>
      <c r="I43" s="4"/>
      <c r="J43" s="5"/>
      <c r="K43" s="4"/>
      <c r="L43" s="5"/>
      <c r="M43" s="4"/>
      <c r="N43" s="5"/>
      <c r="O43" s="4"/>
      <c r="P43" s="5"/>
      <c r="Q43" s="5"/>
    </row>
    <row r="44" spans="2:17" x14ac:dyDescent="0.2">
      <c r="B44" s="4"/>
      <c r="C44" s="4"/>
      <c r="D44" s="38" t="s">
        <v>77</v>
      </c>
      <c r="E44" s="4"/>
      <c r="F44" s="5"/>
      <c r="G44" s="4"/>
      <c r="H44" s="5"/>
      <c r="I44" s="4"/>
      <c r="J44" s="5"/>
      <c r="K44" s="4"/>
      <c r="L44" s="5"/>
      <c r="M44" s="4"/>
      <c r="N44" s="5"/>
      <c r="O44" s="4"/>
      <c r="P44" s="5"/>
      <c r="Q44" s="5"/>
    </row>
    <row r="45" spans="2:17" x14ac:dyDescent="0.2">
      <c r="B45" s="4"/>
      <c r="C45" s="4"/>
      <c r="D45" s="3" t="s">
        <v>44</v>
      </c>
      <c r="E45" s="108">
        <f>+ROUND(E36/'PK-Datenblatt'!E$44,2)</f>
        <v>86.11</v>
      </c>
      <c r="F45" s="99">
        <f>+ROUND(E45/E$51,4)</f>
        <v>2.1073</v>
      </c>
      <c r="G45" s="108">
        <f>+ROUND(G36/'PK-Datenblatt'!G$44,2)</f>
        <v>115.67</v>
      </c>
      <c r="H45" s="99">
        <f>+ROUND(G45/G$51,4)</f>
        <v>2.3826999999999998</v>
      </c>
      <c r="I45" s="108">
        <f>+ROUND(I36/'PK-Datenblatt'!I$44,2)</f>
        <v>104.01</v>
      </c>
      <c r="J45" s="99">
        <f t="shared" ref="J45:J51" si="23">+ROUND(I45/I$51,4)</f>
        <v>2.1985999999999999</v>
      </c>
      <c r="K45" s="108">
        <f>+ROUND(K36/'PK-Datenblatt'!K$44,2)</f>
        <v>119.95</v>
      </c>
      <c r="L45" s="99">
        <f t="shared" ref="L45:L51" si="24">+ROUND(K45/K$51,4)</f>
        <v>2.4024999999999999</v>
      </c>
      <c r="M45" s="108">
        <f>+ROUND(M36/'PK-Datenblatt'!M$44,2)</f>
        <v>133.21</v>
      </c>
      <c r="N45" s="99">
        <f t="shared" ref="N45:N51" si="25">+ROUND(M45/M$51,4)</f>
        <v>2.4895999999999998</v>
      </c>
      <c r="O45" s="108">
        <f>+ROUND(O36/'PK-Datenblatt'!O$44,2)</f>
        <v>143.22</v>
      </c>
      <c r="P45" s="99">
        <f t="shared" ref="P45:P51" si="26">+ROUND(O45/O$51,4)</f>
        <v>2.5110999999999999</v>
      </c>
      <c r="Q45" s="5"/>
    </row>
    <row r="46" spans="2:17" x14ac:dyDescent="0.2">
      <c r="B46" s="4"/>
      <c r="C46" s="4"/>
      <c r="D46" s="3" t="s">
        <v>47</v>
      </c>
      <c r="E46" s="108">
        <f>+ROUND(E37/'PK-Datenblatt'!E$44,2)</f>
        <v>32.869999999999997</v>
      </c>
      <c r="F46" s="99">
        <f t="shared" ref="F46:H50" si="27">+ROUND(E46/E$51,4)</f>
        <v>0.8044</v>
      </c>
      <c r="G46" s="108">
        <f>+ROUND(G37/'PK-Datenblatt'!G$44,2)</f>
        <v>37.08</v>
      </c>
      <c r="H46" s="99">
        <f t="shared" si="27"/>
        <v>0.76380000000000003</v>
      </c>
      <c r="I46" s="108">
        <f>+ROUND(I37/'PK-Datenblatt'!I$44,2)</f>
        <v>39.71</v>
      </c>
      <c r="J46" s="99">
        <f t="shared" si="23"/>
        <v>0.83940000000000003</v>
      </c>
      <c r="K46" s="108">
        <f>+ROUND(K37/'PK-Datenblatt'!K$44,2)</f>
        <v>41.25</v>
      </c>
      <c r="L46" s="99">
        <f t="shared" si="24"/>
        <v>0.82620000000000005</v>
      </c>
      <c r="M46" s="108">
        <f>+ROUND(M37/'PK-Datenblatt'!M$44,2)</f>
        <v>42.93</v>
      </c>
      <c r="N46" s="99">
        <f t="shared" si="25"/>
        <v>0.80230000000000001</v>
      </c>
      <c r="O46" s="108">
        <f>+ROUND(O37/'PK-Datenblatt'!O$44,2)</f>
        <v>46.9</v>
      </c>
      <c r="P46" s="99">
        <f t="shared" si="26"/>
        <v>0.82230000000000003</v>
      </c>
      <c r="Q46" s="5"/>
    </row>
    <row r="47" spans="2:17" x14ac:dyDescent="0.2">
      <c r="B47" s="4"/>
      <c r="C47" s="4"/>
      <c r="D47" s="3" t="s">
        <v>48</v>
      </c>
      <c r="E47" s="108">
        <f>+ROUND(E38/'PK-Datenblatt'!E$44,2)</f>
        <v>39.81</v>
      </c>
      <c r="F47" s="99">
        <f t="shared" si="27"/>
        <v>0.97419999999999995</v>
      </c>
      <c r="G47" s="108">
        <f>+ROUND(G38/'PK-Datenblatt'!G$44,2)</f>
        <v>41.63</v>
      </c>
      <c r="H47" s="99">
        <f t="shared" si="27"/>
        <v>0.85760000000000003</v>
      </c>
      <c r="I47" s="108">
        <f>+ROUND(I38/'PK-Datenblatt'!I$44,2)</f>
        <v>42.48</v>
      </c>
      <c r="J47" s="99">
        <f t="shared" si="23"/>
        <v>0.89790000000000003</v>
      </c>
      <c r="K47" s="108">
        <f>+ROUND(K38/'PK-Datenblatt'!K$44,2)</f>
        <v>41.67</v>
      </c>
      <c r="L47" s="99">
        <f t="shared" si="24"/>
        <v>0.83460000000000001</v>
      </c>
      <c r="M47" s="108">
        <f>+ROUND(M38/'PK-Datenblatt'!M$44,2)</f>
        <v>42.54</v>
      </c>
      <c r="N47" s="99">
        <f t="shared" si="25"/>
        <v>0.79500000000000004</v>
      </c>
      <c r="O47" s="108">
        <f>+ROUND(O38/'PK-Datenblatt'!O$44,2)</f>
        <v>44.54</v>
      </c>
      <c r="P47" s="99">
        <f t="shared" si="26"/>
        <v>0.78090000000000004</v>
      </c>
      <c r="Q47" s="5"/>
    </row>
    <row r="48" spans="2:17" x14ac:dyDescent="0.2">
      <c r="B48" s="4"/>
      <c r="C48" s="4"/>
      <c r="D48" s="3" t="s">
        <v>65</v>
      </c>
      <c r="E48" s="108">
        <f>+ROUND(E39/'PK-Datenblatt'!E$44,2)</f>
        <v>21.3</v>
      </c>
      <c r="F48" s="99">
        <f t="shared" si="27"/>
        <v>0.5212</v>
      </c>
      <c r="G48" s="108">
        <f>+ROUND(G39/'PK-Datenblatt'!G$44,2)</f>
        <v>23.69</v>
      </c>
      <c r="H48" s="99">
        <f t="shared" si="27"/>
        <v>0.48799999999999999</v>
      </c>
      <c r="I48" s="108">
        <f>+ROUND(I39/'PK-Datenblatt'!I$44,2)</f>
        <v>24.62</v>
      </c>
      <c r="J48" s="99">
        <f t="shared" si="23"/>
        <v>0.52039999999999997</v>
      </c>
      <c r="K48" s="108">
        <f>+ROUND(K39/'PK-Datenblatt'!K$44,2)</f>
        <v>25.19</v>
      </c>
      <c r="L48" s="99">
        <f t="shared" si="24"/>
        <v>0.50449999999999995</v>
      </c>
      <c r="M48" s="108">
        <f>+ROUND(M39/'PK-Datenblatt'!M$44,2)</f>
        <v>26.52</v>
      </c>
      <c r="N48" s="99">
        <f t="shared" si="25"/>
        <v>0.49559999999999998</v>
      </c>
      <c r="O48" s="108">
        <f>+ROUND(O39/'PK-Datenblatt'!O$44,2)</f>
        <v>28.97</v>
      </c>
      <c r="P48" s="99">
        <f t="shared" si="26"/>
        <v>0.50790000000000002</v>
      </c>
      <c r="Q48" s="5"/>
    </row>
    <row r="49" spans="2:17" x14ac:dyDescent="0.2">
      <c r="B49" s="4"/>
      <c r="C49" s="4"/>
      <c r="D49" s="3" t="s">
        <v>49</v>
      </c>
      <c r="E49" s="108">
        <f>+ROUND(E40/'PK-Datenblatt'!E$44,2)</f>
        <v>40.74</v>
      </c>
      <c r="F49" s="99">
        <f t="shared" si="27"/>
        <v>0.997</v>
      </c>
      <c r="G49" s="108">
        <f>+ROUND(G40/'PK-Datenblatt'!G$44,2)</f>
        <v>47.83</v>
      </c>
      <c r="H49" s="99">
        <f t="shared" si="27"/>
        <v>0.98529999999999995</v>
      </c>
      <c r="I49" s="108">
        <f>+ROUND(I40/'PK-Datenblatt'!I$44,2)</f>
        <v>47.72</v>
      </c>
      <c r="J49" s="99">
        <f t="shared" si="23"/>
        <v>1.0086999999999999</v>
      </c>
      <c r="K49" s="108">
        <f>+ROUND(K40/'PK-Datenblatt'!K$44,2)</f>
        <v>46.72</v>
      </c>
      <c r="L49" s="99">
        <f t="shared" si="24"/>
        <v>0.93579999999999997</v>
      </c>
      <c r="M49" s="108">
        <f>+ROUND(M40/'PK-Datenblatt'!M$44,2)</f>
        <v>49.49</v>
      </c>
      <c r="N49" s="99">
        <f t="shared" si="25"/>
        <v>0.92490000000000006</v>
      </c>
      <c r="O49" s="108">
        <f>+ROUND(O40/'PK-Datenblatt'!O$44,2)</f>
        <v>51.81</v>
      </c>
      <c r="P49" s="99">
        <f t="shared" si="26"/>
        <v>0.90839999999999999</v>
      </c>
      <c r="Q49" s="5"/>
    </row>
    <row r="50" spans="2:17" ht="13.5" thickBot="1" x14ac:dyDescent="0.25">
      <c r="B50" s="4"/>
      <c r="C50" s="4"/>
      <c r="D50" s="3" t="s">
        <v>50</v>
      </c>
      <c r="E50" s="109">
        <f>+ROUND(E41/'PK-Datenblatt'!E$44,2)</f>
        <v>24.35</v>
      </c>
      <c r="F50" s="101">
        <f t="shared" si="27"/>
        <v>0.59589999999999999</v>
      </c>
      <c r="G50" s="109">
        <f>+ROUND(G41/'PK-Datenblatt'!G$44,2)</f>
        <v>25.37</v>
      </c>
      <c r="H50" s="101">
        <f t="shared" si="27"/>
        <v>0.52259999999999995</v>
      </c>
      <c r="I50" s="109">
        <f>+ROUND(I41/'PK-Datenblatt'!I$44,2)</f>
        <v>25.31</v>
      </c>
      <c r="J50" s="101">
        <f t="shared" si="23"/>
        <v>0.53500000000000003</v>
      </c>
      <c r="K50" s="109">
        <f>+ROUND(K41/'PK-Datenblatt'!K$44,2)</f>
        <v>24.78</v>
      </c>
      <c r="L50" s="101">
        <f t="shared" si="24"/>
        <v>0.49630000000000002</v>
      </c>
      <c r="M50" s="109">
        <f>+ROUND(M41/'PK-Datenblatt'!M$44,2)</f>
        <v>26.35</v>
      </c>
      <c r="N50" s="101">
        <f t="shared" si="25"/>
        <v>0.49249999999999999</v>
      </c>
      <c r="O50" s="109">
        <f>+ROUND(O41/'PK-Datenblatt'!O$44,2)</f>
        <v>26.77</v>
      </c>
      <c r="P50" s="101">
        <f t="shared" si="26"/>
        <v>0.46939999999999998</v>
      </c>
      <c r="Q50" s="5"/>
    </row>
    <row r="51" spans="2:17" ht="13.5" thickBot="1" x14ac:dyDescent="0.25">
      <c r="B51" s="4"/>
      <c r="C51" s="4"/>
      <c r="D51" s="88" t="s">
        <v>80</v>
      </c>
      <c r="E51" s="110">
        <f>AVERAGE(E45:E50)</f>
        <v>40.863333333333337</v>
      </c>
      <c r="F51" s="103">
        <f>+ROUND(E51/E$51,4)</f>
        <v>1</v>
      </c>
      <c r="G51" s="110">
        <f>AVERAGE(G45:G50)</f>
        <v>48.544999999999995</v>
      </c>
      <c r="H51" s="103">
        <f>+ROUND(G51/G$51,4)</f>
        <v>1</v>
      </c>
      <c r="I51" s="110">
        <f>AVERAGE(I45:I50)</f>
        <v>47.30833333333333</v>
      </c>
      <c r="J51" s="103">
        <f t="shared" si="23"/>
        <v>1</v>
      </c>
      <c r="K51" s="110">
        <f>AVERAGE(K45:K50)</f>
        <v>49.926666666666655</v>
      </c>
      <c r="L51" s="103">
        <f t="shared" si="24"/>
        <v>1</v>
      </c>
      <c r="M51" s="110">
        <f>AVERAGE(M45:M50)</f>
        <v>53.506666666666668</v>
      </c>
      <c r="N51" s="103">
        <f t="shared" si="25"/>
        <v>1</v>
      </c>
      <c r="O51" s="110">
        <f>AVERAGE(O45:O50)</f>
        <v>57.034999999999997</v>
      </c>
      <c r="P51" s="103">
        <f t="shared" si="26"/>
        <v>1</v>
      </c>
      <c r="Q51" s="5"/>
    </row>
    <row r="52" spans="2:17" ht="13.5" thickBot="1" x14ac:dyDescent="0.25">
      <c r="B52" s="4"/>
      <c r="C52" s="6"/>
      <c r="D52" s="7"/>
      <c r="E52" s="7"/>
      <c r="F52" s="7"/>
      <c r="G52" s="7"/>
      <c r="H52" s="7"/>
      <c r="I52" s="7"/>
      <c r="J52" s="7"/>
      <c r="K52" s="7"/>
      <c r="L52" s="7"/>
      <c r="M52" s="7"/>
      <c r="N52" s="7"/>
      <c r="O52" s="7"/>
      <c r="P52" s="8"/>
      <c r="Q52" s="5"/>
    </row>
    <row r="53" spans="2:17" ht="6.75" customHeight="1" thickBot="1" x14ac:dyDescent="0.25">
      <c r="B53" s="6"/>
      <c r="C53" s="7"/>
      <c r="D53" s="7"/>
      <c r="E53" s="45"/>
      <c r="F53" s="45"/>
      <c r="G53" s="7"/>
      <c r="H53" s="7"/>
      <c r="I53" s="7"/>
      <c r="J53" s="7"/>
      <c r="K53" s="7"/>
      <c r="L53" s="7"/>
      <c r="M53" s="7"/>
      <c r="N53" s="7"/>
      <c r="O53" s="7"/>
      <c r="P53" s="7"/>
      <c r="Q53" s="8"/>
    </row>
    <row r="55" spans="2:17" x14ac:dyDescent="0.2">
      <c r="B55" s="9" t="s">
        <v>97</v>
      </c>
    </row>
    <row r="56" spans="2:17" x14ac:dyDescent="0.2">
      <c r="B56" s="9" t="s">
        <v>98</v>
      </c>
    </row>
    <row r="57" spans="2:17" x14ac:dyDescent="0.2">
      <c r="B57" s="9" t="s">
        <v>99</v>
      </c>
    </row>
  </sheetData>
  <sheetProtection sheet="1"/>
  <mergeCells count="1">
    <mergeCell ref="B2:Q2"/>
  </mergeCells>
  <phoneticPr fontId="0" type="noConversion"/>
  <printOptions horizontalCentered="1"/>
  <pageMargins left="0.39370078740157483" right="0.39370078740157483" top="0.59055118110236227" bottom="0.23" header="0.28000000000000003" footer="0.28999999999999998"/>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76"/>
  <sheetViews>
    <sheetView showGridLines="0" zoomScale="75" zoomScaleNormal="100" workbookViewId="0">
      <selection activeCell="B2" sqref="B2:K2"/>
    </sheetView>
  </sheetViews>
  <sheetFormatPr baseColWidth="10" defaultRowHeight="12.75" x14ac:dyDescent="0.2"/>
  <cols>
    <col min="2" max="2" width="1.5703125" customWidth="1"/>
    <col min="11" max="11" width="1.85546875" customWidth="1"/>
  </cols>
  <sheetData>
    <row r="1" spans="2:11" ht="13.5" thickBot="1" x14ac:dyDescent="0.25"/>
    <row r="2" spans="2:11" ht="21" customHeight="1" thickBot="1" x14ac:dyDescent="0.25">
      <c r="B2" s="123" t="s">
        <v>67</v>
      </c>
      <c r="C2" s="124"/>
      <c r="D2" s="124"/>
      <c r="E2" s="124"/>
      <c r="F2" s="124"/>
      <c r="G2" s="124"/>
      <c r="H2" s="124"/>
      <c r="I2" s="124"/>
      <c r="J2" s="124"/>
      <c r="K2" s="125"/>
    </row>
    <row r="3" spans="2:11" ht="5.25" customHeight="1" thickBot="1" x14ac:dyDescent="0.25">
      <c r="B3" s="58"/>
      <c r="C3" s="24"/>
      <c r="D3" s="24"/>
      <c r="E3" s="24"/>
      <c r="F3" s="24"/>
      <c r="G3" s="24"/>
      <c r="K3" s="59"/>
    </row>
    <row r="4" spans="2:11" ht="15.75" thickBot="1" x14ac:dyDescent="0.25">
      <c r="B4" s="29" t="str">
        <f>"Firma: "&amp;'Stammdaten und Parameter'!E12</f>
        <v>Firma: Muster Company</v>
      </c>
      <c r="C4" s="35"/>
      <c r="D4" s="30"/>
      <c r="E4" s="31"/>
      <c r="F4" s="30"/>
      <c r="G4" s="30"/>
      <c r="H4" s="55"/>
      <c r="I4" s="55"/>
      <c r="J4" s="56" t="str">
        <f>"Erstellt von: "&amp;'Stammdaten und Parameter'!E9&amp;" "&amp;'Stammdaten und Parameter'!E10&amp;"  "</f>
        <v xml:space="preserve">Erstellt von: Max Mustermann  </v>
      </c>
      <c r="K4" s="57"/>
    </row>
    <row r="5" spans="2:11" ht="5.25" customHeight="1" x14ac:dyDescent="0.2">
      <c r="B5" s="60"/>
      <c r="K5" s="59"/>
    </row>
    <row r="6" spans="2:11" x14ac:dyDescent="0.2">
      <c r="B6" s="60"/>
      <c r="C6" t="s">
        <v>1</v>
      </c>
      <c r="D6">
        <f ca="1">+'PK-Datenblatt'!F6</f>
        <v>2022</v>
      </c>
      <c r="E6">
        <f ca="1">+'PK-Datenblatt'!H6</f>
        <v>2023</v>
      </c>
      <c r="F6">
        <f ca="1">+'PK-Datenblatt'!J6</f>
        <v>2024</v>
      </c>
      <c r="G6">
        <f ca="1">+'PK-Datenblatt'!L6</f>
        <v>2025</v>
      </c>
      <c r="H6">
        <f ca="1">+'PK-Datenblatt'!N6</f>
        <v>2026</v>
      </c>
      <c r="I6">
        <f ca="1">+'PK-Datenblatt'!P6</f>
        <v>2027</v>
      </c>
      <c r="K6" s="59"/>
    </row>
    <row r="7" spans="2:11" x14ac:dyDescent="0.2">
      <c r="B7" s="60"/>
      <c r="C7" t="s">
        <v>58</v>
      </c>
      <c r="D7" s="61">
        <f>+'PK-Datenblatt'!F39</f>
        <v>3569986</v>
      </c>
      <c r="E7" s="61">
        <f>+'PK-Datenblatt'!H39</f>
        <v>3896500</v>
      </c>
      <c r="F7" s="61">
        <f>+'PK-Datenblatt'!J39</f>
        <v>4378500</v>
      </c>
      <c r="G7" s="61">
        <f>+'PK-Datenblatt'!L39</f>
        <v>4973000</v>
      </c>
      <c r="H7" s="61">
        <f>+'PK-Datenblatt'!N39</f>
        <v>5322500</v>
      </c>
      <c r="I7" s="61">
        <f>+'PK-Datenblatt'!P39</f>
        <v>5825500</v>
      </c>
      <c r="K7" s="62"/>
    </row>
    <row r="8" spans="2:11" x14ac:dyDescent="0.2">
      <c r="B8" s="60"/>
      <c r="K8" s="59"/>
    </row>
    <row r="9" spans="2:11" x14ac:dyDescent="0.2">
      <c r="B9" s="60"/>
      <c r="C9" t="s">
        <v>1</v>
      </c>
      <c r="D9">
        <f t="shared" ref="D9:I9" ca="1" si="0">+D6</f>
        <v>2022</v>
      </c>
      <c r="E9">
        <f t="shared" ca="1" si="0"/>
        <v>2023</v>
      </c>
      <c r="F9">
        <f t="shared" ca="1" si="0"/>
        <v>2024</v>
      </c>
      <c r="G9">
        <f t="shared" ca="1" si="0"/>
        <v>2025</v>
      </c>
      <c r="H9">
        <f t="shared" ca="1" si="0"/>
        <v>2026</v>
      </c>
      <c r="I9">
        <f t="shared" ca="1" si="0"/>
        <v>2027</v>
      </c>
      <c r="K9" s="59"/>
    </row>
    <row r="10" spans="2:11" x14ac:dyDescent="0.2">
      <c r="B10" s="60"/>
      <c r="C10" t="s">
        <v>59</v>
      </c>
      <c r="D10" s="61">
        <f>+'PK-Datenblatt'!F12</f>
        <v>465000</v>
      </c>
      <c r="E10" s="61">
        <f>+'PK-Datenblatt'!H12</f>
        <v>465000</v>
      </c>
      <c r="F10" s="61">
        <f>+'PK-Datenblatt'!J12</f>
        <v>415000</v>
      </c>
      <c r="G10" s="61">
        <f>+'PK-Datenblatt'!L12</f>
        <v>475000</v>
      </c>
      <c r="H10" s="61">
        <f>+'PK-Datenblatt'!N12</f>
        <v>527500</v>
      </c>
      <c r="I10" s="61">
        <f>+'PK-Datenblatt'!P12</f>
        <v>565000</v>
      </c>
      <c r="K10" s="62"/>
    </row>
    <row r="11" spans="2:11" x14ac:dyDescent="0.2">
      <c r="B11" s="60"/>
      <c r="C11" t="s">
        <v>60</v>
      </c>
      <c r="D11" s="61">
        <f>+'PK-Datenblatt'!F17</f>
        <v>355000</v>
      </c>
      <c r="E11" s="61">
        <f>+'PK-Datenblatt'!H17</f>
        <v>397500</v>
      </c>
      <c r="F11" s="61">
        <f>+'PK-Datenblatt'!J17</f>
        <v>422500</v>
      </c>
      <c r="G11" s="61">
        <f>+'PK-Datenblatt'!L17</f>
        <v>490000</v>
      </c>
      <c r="H11" s="61">
        <f>+'PK-Datenblatt'!N17</f>
        <v>510000</v>
      </c>
      <c r="I11" s="61">
        <f>+'PK-Datenblatt'!P17</f>
        <v>555000</v>
      </c>
      <c r="K11" s="62"/>
    </row>
    <row r="12" spans="2:11" x14ac:dyDescent="0.2">
      <c r="B12" s="60"/>
      <c r="C12" t="s">
        <v>61</v>
      </c>
      <c r="D12" s="61">
        <f>+'PK-Datenblatt'!F22</f>
        <v>430000</v>
      </c>
      <c r="E12" s="61">
        <f>+'PK-Datenblatt'!H22</f>
        <v>502000</v>
      </c>
      <c r="F12" s="61">
        <f>+'PK-Datenblatt'!J22</f>
        <v>565000</v>
      </c>
      <c r="G12" s="61">
        <f>+'PK-Datenblatt'!L22</f>
        <v>660000</v>
      </c>
      <c r="H12" s="61">
        <f>+'PK-Datenblatt'!N22</f>
        <v>730000</v>
      </c>
      <c r="I12" s="61">
        <f>+'PK-Datenblatt'!P22</f>
        <v>820000</v>
      </c>
      <c r="K12" s="62"/>
    </row>
    <row r="13" spans="2:11" x14ac:dyDescent="0.2">
      <c r="B13" s="60"/>
      <c r="C13" t="s">
        <v>66</v>
      </c>
      <c r="D13" s="61">
        <f>+'PK-Datenblatt'!F27</f>
        <v>115000</v>
      </c>
      <c r="E13" s="61">
        <f>+'PK-Datenblatt'!H27</f>
        <v>127000</v>
      </c>
      <c r="F13" s="61">
        <f>+'PK-Datenblatt'!J27</f>
        <v>131000</v>
      </c>
      <c r="G13" s="61">
        <f>+'PK-Datenblatt'!L27</f>
        <v>133000</v>
      </c>
      <c r="H13" s="61">
        <f>+'PK-Datenblatt'!N27</f>
        <v>175000</v>
      </c>
      <c r="I13" s="61">
        <f>+'PK-Datenblatt'!P27</f>
        <v>190500</v>
      </c>
      <c r="K13" s="62"/>
    </row>
    <row r="14" spans="2:11" x14ac:dyDescent="0.2">
      <c r="B14" s="60"/>
      <c r="C14" t="s">
        <v>62</v>
      </c>
      <c r="D14" s="61">
        <f>+'PK-Datenblatt'!F32</f>
        <v>660004</v>
      </c>
      <c r="E14" s="61">
        <f>+'PK-Datenblatt'!H32</f>
        <v>705000</v>
      </c>
      <c r="F14" s="61">
        <f>+'PK-Datenblatt'!J32</f>
        <v>825000</v>
      </c>
      <c r="G14" s="61">
        <f>+'PK-Datenblatt'!L32</f>
        <v>925000</v>
      </c>
      <c r="H14" s="61">
        <f>+'PK-Datenblatt'!N32</f>
        <v>980000</v>
      </c>
      <c r="I14" s="61">
        <f>+'PK-Datenblatt'!P32</f>
        <v>1090000</v>
      </c>
      <c r="K14" s="62"/>
    </row>
    <row r="15" spans="2:11" x14ac:dyDescent="0.2">
      <c r="B15" s="60"/>
      <c r="C15" t="s">
        <v>63</v>
      </c>
      <c r="D15" s="61">
        <f>+'PK-Datenblatt'!F37</f>
        <v>1544982</v>
      </c>
      <c r="E15" s="61">
        <f>+'PK-Datenblatt'!H37</f>
        <v>1700000</v>
      </c>
      <c r="F15" s="61">
        <f>+'PK-Datenblatt'!J37</f>
        <v>2020000</v>
      </c>
      <c r="G15" s="61">
        <f>+'PK-Datenblatt'!L37</f>
        <v>2290000</v>
      </c>
      <c r="H15" s="61">
        <f>+'PK-Datenblatt'!N37</f>
        <v>2400000</v>
      </c>
      <c r="I15" s="61">
        <f>+'PK-Datenblatt'!P37</f>
        <v>2605000</v>
      </c>
      <c r="K15" s="62"/>
    </row>
    <row r="16" spans="2:11" x14ac:dyDescent="0.2">
      <c r="B16" s="60"/>
      <c r="K16" s="59"/>
    </row>
    <row r="17" spans="2:11" x14ac:dyDescent="0.2">
      <c r="B17" s="60"/>
      <c r="C17" t="s">
        <v>64</v>
      </c>
      <c r="D17" s="63">
        <f t="shared" ref="D17:I17" si="1">+D7-SUM(D10:D15)</f>
        <v>0</v>
      </c>
      <c r="E17" s="63">
        <f t="shared" si="1"/>
        <v>0</v>
      </c>
      <c r="F17" s="63">
        <f t="shared" si="1"/>
        <v>0</v>
      </c>
      <c r="G17" s="63">
        <f t="shared" si="1"/>
        <v>0</v>
      </c>
      <c r="H17" s="63">
        <f t="shared" si="1"/>
        <v>0</v>
      </c>
      <c r="I17" s="63">
        <f t="shared" si="1"/>
        <v>0</v>
      </c>
      <c r="K17" s="64"/>
    </row>
    <row r="18" spans="2:11" x14ac:dyDescent="0.2">
      <c r="B18" s="60"/>
      <c r="K18" s="59"/>
    </row>
    <row r="19" spans="2:11" x14ac:dyDescent="0.2">
      <c r="B19" s="60"/>
      <c r="K19" s="59"/>
    </row>
    <row r="20" spans="2:11" x14ac:dyDescent="0.2">
      <c r="B20" s="60"/>
      <c r="K20" s="59"/>
    </row>
    <row r="21" spans="2:11" x14ac:dyDescent="0.2">
      <c r="B21" s="60"/>
      <c r="K21" s="59"/>
    </row>
    <row r="22" spans="2:11" x14ac:dyDescent="0.2">
      <c r="B22" s="60"/>
      <c r="K22" s="59"/>
    </row>
    <row r="23" spans="2:11" x14ac:dyDescent="0.2">
      <c r="B23" s="60"/>
      <c r="K23" s="59"/>
    </row>
    <row r="24" spans="2:11" x14ac:dyDescent="0.2">
      <c r="B24" s="60"/>
      <c r="K24" s="59"/>
    </row>
    <row r="25" spans="2:11" x14ac:dyDescent="0.2">
      <c r="B25" s="60"/>
      <c r="K25" s="59"/>
    </row>
    <row r="26" spans="2:11" x14ac:dyDescent="0.2">
      <c r="B26" s="60"/>
      <c r="K26" s="59"/>
    </row>
    <row r="27" spans="2:11" x14ac:dyDescent="0.2">
      <c r="B27" s="60"/>
      <c r="K27" s="59"/>
    </row>
    <row r="28" spans="2:11" x14ac:dyDescent="0.2">
      <c r="B28" s="60"/>
      <c r="K28" s="59"/>
    </row>
    <row r="29" spans="2:11" x14ac:dyDescent="0.2">
      <c r="B29" s="60"/>
      <c r="K29" s="59"/>
    </row>
    <row r="30" spans="2:11" x14ac:dyDescent="0.2">
      <c r="B30" s="60"/>
      <c r="K30" s="59"/>
    </row>
    <row r="31" spans="2:11" x14ac:dyDescent="0.2">
      <c r="B31" s="60"/>
      <c r="K31" s="59"/>
    </row>
    <row r="32" spans="2:11" x14ac:dyDescent="0.2">
      <c r="B32" s="60"/>
      <c r="K32" s="59"/>
    </row>
    <row r="33" spans="2:11" x14ac:dyDescent="0.2">
      <c r="B33" s="60"/>
      <c r="K33" s="59"/>
    </row>
    <row r="34" spans="2:11" x14ac:dyDescent="0.2">
      <c r="B34" s="60"/>
      <c r="K34" s="59"/>
    </row>
    <row r="35" spans="2:11" x14ac:dyDescent="0.2">
      <c r="B35" s="60"/>
      <c r="K35" s="59"/>
    </row>
    <row r="36" spans="2:11" x14ac:dyDescent="0.2">
      <c r="B36" s="60"/>
      <c r="K36" s="59"/>
    </row>
    <row r="37" spans="2:11" x14ac:dyDescent="0.2">
      <c r="B37" s="60"/>
      <c r="K37" s="59"/>
    </row>
    <row r="38" spans="2:11" x14ac:dyDescent="0.2">
      <c r="B38" s="60"/>
      <c r="K38" s="59"/>
    </row>
    <row r="39" spans="2:11" x14ac:dyDescent="0.2">
      <c r="B39" s="60"/>
      <c r="K39" s="59"/>
    </row>
    <row r="40" spans="2:11" x14ac:dyDescent="0.2">
      <c r="B40" s="60"/>
      <c r="K40" s="59"/>
    </row>
    <row r="41" spans="2:11" x14ac:dyDescent="0.2">
      <c r="B41" s="60"/>
      <c r="K41" s="59"/>
    </row>
    <row r="42" spans="2:11" x14ac:dyDescent="0.2">
      <c r="B42" s="60"/>
      <c r="K42" s="59"/>
    </row>
    <row r="43" spans="2:11" x14ac:dyDescent="0.2">
      <c r="B43" s="60"/>
      <c r="K43" s="59"/>
    </row>
    <row r="44" spans="2:11" x14ac:dyDescent="0.2">
      <c r="B44" s="60"/>
      <c r="K44" s="59"/>
    </row>
    <row r="45" spans="2:11" x14ac:dyDescent="0.2">
      <c r="B45" s="60"/>
      <c r="K45" s="59"/>
    </row>
    <row r="46" spans="2:11" x14ac:dyDescent="0.2">
      <c r="B46" s="60"/>
      <c r="K46" s="59"/>
    </row>
    <row r="47" spans="2:11" x14ac:dyDescent="0.2">
      <c r="B47" s="60"/>
      <c r="K47" s="59"/>
    </row>
    <row r="48" spans="2:11" x14ac:dyDescent="0.2">
      <c r="B48" s="60"/>
      <c r="K48" s="59"/>
    </row>
    <row r="49" spans="2:11" x14ac:dyDescent="0.2">
      <c r="B49" s="60"/>
      <c r="K49" s="59"/>
    </row>
    <row r="50" spans="2:11" x14ac:dyDescent="0.2">
      <c r="B50" s="60"/>
      <c r="K50" s="59"/>
    </row>
    <row r="51" spans="2:11" x14ac:dyDescent="0.2">
      <c r="B51" s="60"/>
      <c r="K51" s="59"/>
    </row>
    <row r="52" spans="2:11" x14ac:dyDescent="0.2">
      <c r="B52" s="60"/>
      <c r="K52" s="59"/>
    </row>
    <row r="53" spans="2:11" x14ac:dyDescent="0.2">
      <c r="B53" s="60"/>
      <c r="K53" s="59"/>
    </row>
    <row r="54" spans="2:11" x14ac:dyDescent="0.2">
      <c r="B54" s="60"/>
      <c r="K54" s="59"/>
    </row>
    <row r="55" spans="2:11" x14ac:dyDescent="0.2">
      <c r="B55" s="60"/>
      <c r="K55" s="59"/>
    </row>
    <row r="56" spans="2:11" x14ac:dyDescent="0.2">
      <c r="B56" s="60"/>
      <c r="K56" s="59"/>
    </row>
    <row r="57" spans="2:11" x14ac:dyDescent="0.2">
      <c r="B57" s="60"/>
      <c r="K57" s="59"/>
    </row>
    <row r="58" spans="2:11" x14ac:dyDescent="0.2">
      <c r="B58" s="60"/>
      <c r="K58" s="59"/>
    </row>
    <row r="59" spans="2:11" x14ac:dyDescent="0.2">
      <c r="B59" s="60"/>
      <c r="K59" s="59"/>
    </row>
    <row r="60" spans="2:11" x14ac:dyDescent="0.2">
      <c r="B60" s="60"/>
      <c r="K60" s="59"/>
    </row>
    <row r="61" spans="2:11" x14ac:dyDescent="0.2">
      <c r="B61" s="60"/>
      <c r="K61" s="59"/>
    </row>
    <row r="62" spans="2:11" x14ac:dyDescent="0.2">
      <c r="B62" s="60"/>
      <c r="K62" s="59"/>
    </row>
    <row r="63" spans="2:11" x14ac:dyDescent="0.2">
      <c r="B63" s="60"/>
      <c r="K63" s="59"/>
    </row>
    <row r="64" spans="2:11" x14ac:dyDescent="0.2">
      <c r="B64" s="60"/>
      <c r="K64" s="59"/>
    </row>
    <row r="65" spans="2:11" x14ac:dyDescent="0.2">
      <c r="B65" s="60"/>
      <c r="K65" s="59"/>
    </row>
    <row r="66" spans="2:11" x14ac:dyDescent="0.2">
      <c r="B66" s="60"/>
      <c r="K66" s="59"/>
    </row>
    <row r="67" spans="2:11" x14ac:dyDescent="0.2">
      <c r="B67" s="60"/>
      <c r="K67" s="59"/>
    </row>
    <row r="68" spans="2:11" x14ac:dyDescent="0.2">
      <c r="B68" s="60"/>
      <c r="K68" s="59"/>
    </row>
    <row r="69" spans="2:11" x14ac:dyDescent="0.2">
      <c r="B69" s="60"/>
      <c r="K69" s="59"/>
    </row>
    <row r="70" spans="2:11" x14ac:dyDescent="0.2">
      <c r="B70" s="60"/>
      <c r="K70" s="59"/>
    </row>
    <row r="71" spans="2:11" x14ac:dyDescent="0.2">
      <c r="B71" s="60"/>
      <c r="K71" s="59"/>
    </row>
    <row r="72" spans="2:11" ht="13.5" thickBot="1" x14ac:dyDescent="0.25">
      <c r="B72" s="65"/>
      <c r="C72" s="66"/>
      <c r="D72" s="66"/>
      <c r="E72" s="66"/>
      <c r="F72" s="66"/>
      <c r="G72" s="66"/>
      <c r="H72" s="66"/>
      <c r="I72" s="66"/>
      <c r="J72" s="66"/>
      <c r="K72" s="67"/>
    </row>
    <row r="74" spans="2:11" x14ac:dyDescent="0.2">
      <c r="B74" s="9" t="s">
        <v>97</v>
      </c>
    </row>
    <row r="75" spans="2:11" x14ac:dyDescent="0.2">
      <c r="B75" s="9" t="s">
        <v>98</v>
      </c>
    </row>
    <row r="76" spans="2:11" x14ac:dyDescent="0.2">
      <c r="B76" s="9" t="s">
        <v>99</v>
      </c>
    </row>
  </sheetData>
  <sheetProtection sheet="1"/>
  <mergeCells count="1">
    <mergeCell ref="B2:K2"/>
  </mergeCells>
  <phoneticPr fontId="5" type="noConversion"/>
  <printOptions horizontalCentered="1"/>
  <pageMargins left="0.78740157480314965" right="0.78740157480314965" top="0.59055118110236227" bottom="0.39370078740157483" header="0.51181102362204722" footer="0.51181102362204722"/>
  <pageSetup paperSize="9" scale="8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76"/>
  <sheetViews>
    <sheetView showGridLines="0" tabSelected="1" zoomScale="75" zoomScaleNormal="100" workbookViewId="0">
      <selection activeCell="B2" sqref="B2:P2"/>
    </sheetView>
  </sheetViews>
  <sheetFormatPr baseColWidth="10" defaultRowHeight="12.75" x14ac:dyDescent="0.2"/>
  <cols>
    <col min="2" max="2" width="1.5703125" customWidth="1"/>
    <col min="5" max="5" width="0" hidden="1" customWidth="1"/>
    <col min="7" max="7" width="0" hidden="1" customWidth="1"/>
    <col min="9" max="9" width="0" hidden="1" customWidth="1"/>
    <col min="11" max="11" width="0" hidden="1" customWidth="1"/>
    <col min="13" max="13" width="0" hidden="1" customWidth="1"/>
    <col min="16" max="16" width="1.85546875" customWidth="1"/>
  </cols>
  <sheetData>
    <row r="1" spans="2:16" ht="13.5" thickBot="1" x14ac:dyDescent="0.25"/>
    <row r="2" spans="2:16" ht="21" customHeight="1" thickBot="1" x14ac:dyDescent="0.25">
      <c r="B2" s="123" t="s">
        <v>86</v>
      </c>
      <c r="C2" s="124"/>
      <c r="D2" s="124"/>
      <c r="E2" s="124"/>
      <c r="F2" s="124"/>
      <c r="G2" s="124"/>
      <c r="H2" s="124"/>
      <c r="I2" s="124"/>
      <c r="J2" s="124"/>
      <c r="K2" s="124"/>
      <c r="L2" s="124"/>
      <c r="M2" s="124"/>
      <c r="N2" s="124"/>
      <c r="O2" s="124"/>
      <c r="P2" s="125"/>
    </row>
    <row r="3" spans="2:16" ht="5.25" customHeight="1" thickBot="1" x14ac:dyDescent="0.25">
      <c r="B3" s="58"/>
      <c r="C3" s="24"/>
      <c r="D3" s="24"/>
      <c r="E3" s="24"/>
      <c r="F3" s="24"/>
      <c r="G3" s="24"/>
      <c r="H3" s="24"/>
      <c r="I3" s="24"/>
      <c r="J3" s="24"/>
      <c r="K3" s="24"/>
      <c r="P3" s="59"/>
    </row>
    <row r="4" spans="2:16" ht="15.75" thickBot="1" x14ac:dyDescent="0.25">
      <c r="B4" s="29" t="str">
        <f>"Firma: "&amp;'Stammdaten und Parameter'!E12</f>
        <v>Firma: Muster Company</v>
      </c>
      <c r="C4" s="35"/>
      <c r="D4" s="30"/>
      <c r="E4" s="30"/>
      <c r="F4" s="31"/>
      <c r="G4" s="31"/>
      <c r="H4" s="30"/>
      <c r="I4" s="30"/>
      <c r="J4" s="30"/>
      <c r="K4" s="30"/>
      <c r="L4" s="55"/>
      <c r="M4" s="55"/>
      <c r="N4" s="55"/>
      <c r="O4" s="56" t="str">
        <f>"Erstellt von: "&amp;'Stammdaten und Parameter'!E9&amp;" "&amp;'Stammdaten und Parameter'!E10&amp;"  "</f>
        <v xml:space="preserve">Erstellt von: Max Mustermann  </v>
      </c>
      <c r="P4" s="57"/>
    </row>
    <row r="5" spans="2:16" ht="5.25" customHeight="1" x14ac:dyDescent="0.2">
      <c r="B5" s="60"/>
      <c r="P5" s="59"/>
    </row>
    <row r="6" spans="2:16" ht="12" customHeight="1" x14ac:dyDescent="0.2">
      <c r="B6" s="60"/>
      <c r="P6" s="59"/>
    </row>
    <row r="7" spans="2:16" x14ac:dyDescent="0.2">
      <c r="B7" s="60"/>
      <c r="C7" t="s">
        <v>1</v>
      </c>
      <c r="D7">
        <f ca="1">+'PK-Datenblatt'!F6</f>
        <v>2022</v>
      </c>
      <c r="F7">
        <f ca="1">+'PK-Datenblatt'!H6</f>
        <v>2023</v>
      </c>
      <c r="H7">
        <f ca="1">+'PK-Datenblatt'!J6</f>
        <v>2024</v>
      </c>
      <c r="J7">
        <f ca="1">+'PK-Datenblatt'!L6</f>
        <v>2025</v>
      </c>
      <c r="L7">
        <f ca="1">+'PK-Datenblatt'!N6</f>
        <v>2026</v>
      </c>
      <c r="N7">
        <f ca="1">+'PK-Datenblatt'!P6</f>
        <v>2027</v>
      </c>
      <c r="P7" s="59"/>
    </row>
    <row r="8" spans="2:16" x14ac:dyDescent="0.2">
      <c r="B8" s="60"/>
      <c r="C8" t="s">
        <v>68</v>
      </c>
      <c r="D8" s="61">
        <f>+SUM('PK-Datenblatt'!F9,'PK-Datenblatt'!F14,'PK-Datenblatt'!F19,'PK-Datenblatt'!F24,'PK-Datenblatt'!F29,'PK-Datenblatt'!F34)</f>
        <v>2725000</v>
      </c>
      <c r="E8" s="61"/>
      <c r="F8" s="61">
        <f>+SUM('PK-Datenblatt'!H9,'PK-Datenblatt'!H14,'PK-Datenblatt'!H19,'PK-Datenblatt'!H24,'PK-Datenblatt'!H29,'PK-Datenblatt'!H34)</f>
        <v>2990000</v>
      </c>
      <c r="G8" s="61"/>
      <c r="H8" s="61">
        <f>+SUM('PK-Datenblatt'!J9,'PK-Datenblatt'!J14,'PK-Datenblatt'!J19,'PK-Datenblatt'!J24,'PK-Datenblatt'!J29,'PK-Datenblatt'!J34)</f>
        <v>3328000</v>
      </c>
      <c r="I8" s="61"/>
      <c r="J8" s="61">
        <f>+SUM('PK-Datenblatt'!L9,'PK-Datenblatt'!L14,'PK-Datenblatt'!L19,'PK-Datenblatt'!L24,'PK-Datenblatt'!L29,'PK-Datenblatt'!L34)</f>
        <v>3785000</v>
      </c>
      <c r="K8" s="61"/>
      <c r="L8" s="61">
        <f>+SUM('PK-Datenblatt'!N9,'PK-Datenblatt'!N14,'PK-Datenblatt'!N19,'PK-Datenblatt'!N24,'PK-Datenblatt'!N29,'PK-Datenblatt'!N34)</f>
        <v>4015000</v>
      </c>
      <c r="M8" s="61"/>
      <c r="N8" s="61">
        <f>+SUM('PK-Datenblatt'!P9,'PK-Datenblatt'!P14,'PK-Datenblatt'!P19,'PK-Datenblatt'!P24,'PK-Datenblatt'!P29,'PK-Datenblatt'!P34)</f>
        <v>4345000</v>
      </c>
      <c r="P8" s="62"/>
    </row>
    <row r="9" spans="2:16" x14ac:dyDescent="0.2">
      <c r="B9" s="60"/>
      <c r="C9" t="s">
        <v>69</v>
      </c>
      <c r="D9" s="61">
        <f>+SUM('PK-Datenblatt'!F10,'PK-Datenblatt'!F15,'PK-Datenblatt'!F20,'PK-Datenblatt'!F25,'PK-Datenblatt'!F30,'PK-Datenblatt'!F35)</f>
        <v>539986</v>
      </c>
      <c r="F9" s="61">
        <f>+SUM('PK-Datenblatt'!H10,'PK-Datenblatt'!H15,'PK-Datenblatt'!H20,'PK-Datenblatt'!H25,'PK-Datenblatt'!H30,'PK-Datenblatt'!H35)</f>
        <v>574000</v>
      </c>
      <c r="H9" s="61">
        <f>+SUM('PK-Datenblatt'!J10,'PK-Datenblatt'!J15,'PK-Datenblatt'!J20,'PK-Datenblatt'!J25,'PK-Datenblatt'!J30,'PK-Datenblatt'!J35)</f>
        <v>648000</v>
      </c>
      <c r="J9" s="61">
        <f>+SUM('PK-Datenblatt'!L10,'PK-Datenblatt'!L15,'PK-Datenblatt'!L20,'PK-Datenblatt'!L25,'PK-Datenblatt'!L30,'PK-Datenblatt'!L35)</f>
        <v>743000</v>
      </c>
      <c r="L9" s="61">
        <f>+SUM('PK-Datenblatt'!N10,'PK-Datenblatt'!N15,'PK-Datenblatt'!N20,'PK-Datenblatt'!N25,'PK-Datenblatt'!N30,'PK-Datenblatt'!N35)</f>
        <v>792500</v>
      </c>
      <c r="N9" s="61">
        <f>+SUM('PK-Datenblatt'!P10,'PK-Datenblatt'!P15,'PK-Datenblatt'!P20,'PK-Datenblatt'!P25,'PK-Datenblatt'!P30,'PK-Datenblatt'!P35)</f>
        <v>878000</v>
      </c>
      <c r="P9" s="59"/>
    </row>
    <row r="10" spans="2:16" x14ac:dyDescent="0.2">
      <c r="B10" s="60"/>
      <c r="C10" t="s">
        <v>70</v>
      </c>
      <c r="D10" s="61">
        <f>+SUM('PK-Datenblatt'!F11,'PK-Datenblatt'!F16,'PK-Datenblatt'!F21,'PK-Datenblatt'!F26,'PK-Datenblatt'!F31,'PK-Datenblatt'!F36)</f>
        <v>305000</v>
      </c>
      <c r="F10" s="61">
        <f>+SUM('PK-Datenblatt'!H11,'PK-Datenblatt'!H16,'PK-Datenblatt'!H21,'PK-Datenblatt'!H26,'PK-Datenblatt'!H31,'PK-Datenblatt'!H36)</f>
        <v>332500</v>
      </c>
      <c r="H10" s="61">
        <f>+SUM('PK-Datenblatt'!J11,'PK-Datenblatt'!J16,'PK-Datenblatt'!J21,'PK-Datenblatt'!J26,'PK-Datenblatt'!J31,'PK-Datenblatt'!J36)</f>
        <v>402500</v>
      </c>
      <c r="J10" s="61">
        <f>+SUM('PK-Datenblatt'!L11,'PK-Datenblatt'!L16,'PK-Datenblatt'!L21,'PK-Datenblatt'!L26,'PK-Datenblatt'!L31,'PK-Datenblatt'!L36)</f>
        <v>445000</v>
      </c>
      <c r="L10" s="61">
        <f>+SUM('PK-Datenblatt'!N11,'PK-Datenblatt'!N16,'PK-Datenblatt'!N21,'PK-Datenblatt'!N26,'PK-Datenblatt'!N31,'PK-Datenblatt'!N36)</f>
        <v>515000</v>
      </c>
      <c r="N10" s="61">
        <f>+SUM('PK-Datenblatt'!P11,'PK-Datenblatt'!P16,'PK-Datenblatt'!P21,'PK-Datenblatt'!P26,'PK-Datenblatt'!P31,'PK-Datenblatt'!P36)</f>
        <v>602500</v>
      </c>
      <c r="P10" s="59"/>
    </row>
    <row r="11" spans="2:16" x14ac:dyDescent="0.2">
      <c r="B11" s="60"/>
      <c r="P11" s="62"/>
    </row>
    <row r="12" spans="2:16" x14ac:dyDescent="0.2">
      <c r="B12" s="60"/>
      <c r="C12" t="s">
        <v>71</v>
      </c>
      <c r="P12" s="62"/>
    </row>
    <row r="13" spans="2:16" x14ac:dyDescent="0.2">
      <c r="B13" s="60"/>
      <c r="P13" s="62"/>
    </row>
    <row r="14" spans="2:16" x14ac:dyDescent="0.2">
      <c r="B14" s="60"/>
      <c r="C14" t="s">
        <v>1</v>
      </c>
      <c r="D14">
        <f ca="1">+D7</f>
        <v>2022</v>
      </c>
      <c r="F14">
        <f ca="1">+F7</f>
        <v>2023</v>
      </c>
      <c r="H14">
        <f ca="1">+H7</f>
        <v>2024</v>
      </c>
      <c r="J14">
        <f ca="1">+J7</f>
        <v>2025</v>
      </c>
      <c r="L14">
        <f ca="1">+L7</f>
        <v>2026</v>
      </c>
      <c r="N14">
        <f ca="1">+N7</f>
        <v>2027</v>
      </c>
      <c r="P14" s="62"/>
    </row>
    <row r="15" spans="2:16" x14ac:dyDescent="0.2">
      <c r="B15" s="60"/>
      <c r="C15" t="s">
        <v>72</v>
      </c>
      <c r="D15" s="68">
        <f>+ROUND('PK-Datenblatt'!F39/('PK-Datenblatt'!E44*'PK-Datenblatt'!E39),2)</f>
        <v>31.86</v>
      </c>
      <c r="E15" s="61"/>
      <c r="F15" s="68">
        <f>+ROUND('PK-Datenblatt'!H39/('PK-Datenblatt'!G44*'PK-Datenblatt'!G39),2)</f>
        <v>34.21</v>
      </c>
      <c r="G15" s="61"/>
      <c r="H15" s="68">
        <f>+ROUND('PK-Datenblatt'!J39/('PK-Datenblatt'!I44*'PK-Datenblatt'!I39),2)</f>
        <v>33.590000000000003</v>
      </c>
      <c r="I15" s="61"/>
      <c r="J15" s="68">
        <f>+ROUND('PK-Datenblatt'!L39/('PK-Datenblatt'!K44*'PK-Datenblatt'!K39),2)</f>
        <v>33.340000000000003</v>
      </c>
      <c r="K15" s="61"/>
      <c r="L15" s="68">
        <f>+ROUND('PK-Datenblatt'!N39/('PK-Datenblatt'!M44*'PK-Datenblatt'!M39),2)</f>
        <v>35.369999999999997</v>
      </c>
      <c r="M15" s="61"/>
      <c r="N15" s="68">
        <f>+ROUND('PK-Datenblatt'!P39/('PK-Datenblatt'!O44*'PK-Datenblatt'!O39),2)</f>
        <v>36.61</v>
      </c>
      <c r="P15" s="62"/>
    </row>
    <row r="16" spans="2:16" x14ac:dyDescent="0.2">
      <c r="B16" s="60"/>
      <c r="P16" s="62"/>
    </row>
    <row r="17" spans="2:16" x14ac:dyDescent="0.2">
      <c r="B17" s="60"/>
      <c r="C17" t="s">
        <v>73</v>
      </c>
      <c r="P17" s="59"/>
    </row>
    <row r="18" spans="2:16" x14ac:dyDescent="0.2">
      <c r="B18" s="60"/>
      <c r="D18" s="61"/>
      <c r="E18" s="61"/>
      <c r="F18" s="61"/>
      <c r="G18" s="61"/>
      <c r="H18" s="61"/>
      <c r="I18" s="61"/>
      <c r="J18" s="61"/>
      <c r="K18" s="61"/>
      <c r="L18" s="61"/>
      <c r="M18" s="61"/>
      <c r="N18" s="61"/>
      <c r="P18" s="64"/>
    </row>
    <row r="19" spans="2:16" x14ac:dyDescent="0.2">
      <c r="B19" s="60"/>
      <c r="C19" t="s">
        <v>1</v>
      </c>
      <c r="D19" s="61">
        <f ca="1">+D14</f>
        <v>2022</v>
      </c>
      <c r="E19" s="61"/>
      <c r="F19" s="61">
        <f ca="1">+F14</f>
        <v>2023</v>
      </c>
      <c r="G19" s="61"/>
      <c r="H19" s="61">
        <f ca="1">+H14</f>
        <v>2024</v>
      </c>
      <c r="I19" s="61"/>
      <c r="J19" s="61">
        <f ca="1">+J14</f>
        <v>2025</v>
      </c>
      <c r="K19" s="61"/>
      <c r="L19" s="61">
        <f ca="1">+L14</f>
        <v>2026</v>
      </c>
      <c r="M19" s="61"/>
      <c r="N19" s="61">
        <f ca="1">+N14</f>
        <v>2027</v>
      </c>
      <c r="P19" s="59"/>
    </row>
    <row r="20" spans="2:16" x14ac:dyDescent="0.2">
      <c r="B20" s="60"/>
      <c r="C20" t="s">
        <v>54</v>
      </c>
      <c r="D20" s="61">
        <f>+ROUND('PK-Datenblatt'!E48/'PK-Datenblatt'!E39,0)</f>
        <v>84337</v>
      </c>
      <c r="E20" s="61"/>
      <c r="F20" s="61">
        <f>+ROUND('PK-Datenblatt'!G48/'PK-Datenblatt'!G39,0)</f>
        <v>85294</v>
      </c>
      <c r="G20" s="61"/>
      <c r="H20" s="61">
        <f>+ROUND('PK-Datenblatt'!I48/'PK-Datenblatt'!I39,0)</f>
        <v>78061</v>
      </c>
      <c r="I20" s="61"/>
      <c r="J20" s="61">
        <f>+ROUND('PK-Datenblatt'!K48/'PK-Datenblatt'!K39,0)</f>
        <v>73009</v>
      </c>
      <c r="K20" s="61"/>
      <c r="L20" s="61">
        <f>+ROUND('PK-Datenblatt'!M48/'PK-Datenblatt'!M39,0)</f>
        <v>73246</v>
      </c>
      <c r="M20" s="61"/>
      <c r="N20" s="61">
        <f>+ROUND('PK-Datenblatt'!O48/'PK-Datenblatt'!O39,0)</f>
        <v>70165</v>
      </c>
      <c r="P20" s="59"/>
    </row>
    <row r="21" spans="2:16" x14ac:dyDescent="0.2">
      <c r="B21" s="60"/>
      <c r="D21" s="61"/>
      <c r="E21" s="61"/>
      <c r="F21" s="61"/>
      <c r="G21" s="61"/>
      <c r="H21" s="61"/>
      <c r="I21" s="61"/>
      <c r="J21" s="61"/>
      <c r="K21" s="61"/>
      <c r="L21" s="61"/>
      <c r="M21" s="61"/>
      <c r="N21" s="61"/>
      <c r="P21" s="59"/>
    </row>
    <row r="22" spans="2:16" x14ac:dyDescent="0.2">
      <c r="B22" s="60"/>
      <c r="D22" s="61"/>
      <c r="E22" s="61"/>
      <c r="F22" s="61"/>
      <c r="G22" s="61"/>
      <c r="H22" s="61"/>
      <c r="I22" s="61"/>
      <c r="J22" s="61"/>
      <c r="K22" s="61"/>
      <c r="L22" s="61"/>
      <c r="M22" s="61"/>
      <c r="N22" s="61"/>
      <c r="P22" s="59"/>
    </row>
    <row r="23" spans="2:16" x14ac:dyDescent="0.2">
      <c r="B23" s="60"/>
      <c r="P23" s="59"/>
    </row>
    <row r="24" spans="2:16" x14ac:dyDescent="0.2">
      <c r="B24" s="60"/>
      <c r="P24" s="59"/>
    </row>
    <row r="25" spans="2:16" x14ac:dyDescent="0.2">
      <c r="B25" s="60"/>
      <c r="P25" s="59"/>
    </row>
    <row r="26" spans="2:16" x14ac:dyDescent="0.2">
      <c r="B26" s="60"/>
      <c r="P26" s="59"/>
    </row>
    <row r="27" spans="2:16" x14ac:dyDescent="0.2">
      <c r="B27" s="60"/>
      <c r="P27" s="59"/>
    </row>
    <row r="28" spans="2:16" x14ac:dyDescent="0.2">
      <c r="B28" s="60"/>
      <c r="P28" s="59"/>
    </row>
    <row r="29" spans="2:16" x14ac:dyDescent="0.2">
      <c r="B29" s="60"/>
      <c r="P29" s="59"/>
    </row>
    <row r="30" spans="2:16" x14ac:dyDescent="0.2">
      <c r="B30" s="60"/>
      <c r="P30" s="59"/>
    </row>
    <row r="31" spans="2:16" x14ac:dyDescent="0.2">
      <c r="B31" s="60"/>
      <c r="P31" s="59"/>
    </row>
    <row r="32" spans="2:16" x14ac:dyDescent="0.2">
      <c r="B32" s="60"/>
      <c r="P32" s="59"/>
    </row>
    <row r="33" spans="2:16" x14ac:dyDescent="0.2">
      <c r="B33" s="60"/>
      <c r="P33" s="59"/>
    </row>
    <row r="34" spans="2:16" x14ac:dyDescent="0.2">
      <c r="B34" s="60"/>
      <c r="P34" s="59"/>
    </row>
    <row r="35" spans="2:16" x14ac:dyDescent="0.2">
      <c r="B35" s="60"/>
      <c r="P35" s="59"/>
    </row>
    <row r="36" spans="2:16" x14ac:dyDescent="0.2">
      <c r="B36" s="60"/>
      <c r="P36" s="59"/>
    </row>
    <row r="37" spans="2:16" x14ac:dyDescent="0.2">
      <c r="B37" s="60"/>
      <c r="P37" s="59"/>
    </row>
    <row r="38" spans="2:16" x14ac:dyDescent="0.2">
      <c r="B38" s="60"/>
      <c r="P38" s="59"/>
    </row>
    <row r="39" spans="2:16" x14ac:dyDescent="0.2">
      <c r="B39" s="60"/>
      <c r="P39" s="59"/>
    </row>
    <row r="40" spans="2:16" x14ac:dyDescent="0.2">
      <c r="B40" s="60"/>
      <c r="P40" s="59"/>
    </row>
    <row r="41" spans="2:16" x14ac:dyDescent="0.2">
      <c r="B41" s="60"/>
      <c r="P41" s="59"/>
    </row>
    <row r="42" spans="2:16" x14ac:dyDescent="0.2">
      <c r="B42" s="60"/>
      <c r="P42" s="59"/>
    </row>
    <row r="43" spans="2:16" x14ac:dyDescent="0.2">
      <c r="B43" s="60"/>
      <c r="P43" s="59"/>
    </row>
    <row r="44" spans="2:16" x14ac:dyDescent="0.2">
      <c r="B44" s="60"/>
      <c r="P44" s="59"/>
    </row>
    <row r="45" spans="2:16" x14ac:dyDescent="0.2">
      <c r="B45" s="60"/>
      <c r="P45" s="59"/>
    </row>
    <row r="46" spans="2:16" x14ac:dyDescent="0.2">
      <c r="B46" s="60"/>
      <c r="P46" s="59"/>
    </row>
    <row r="47" spans="2:16" x14ac:dyDescent="0.2">
      <c r="B47" s="60"/>
      <c r="P47" s="59"/>
    </row>
    <row r="48" spans="2:16" x14ac:dyDescent="0.2">
      <c r="B48" s="60"/>
      <c r="P48" s="59"/>
    </row>
    <row r="49" spans="2:16" x14ac:dyDescent="0.2">
      <c r="B49" s="60"/>
      <c r="P49" s="59"/>
    </row>
    <row r="50" spans="2:16" x14ac:dyDescent="0.2">
      <c r="B50" s="60"/>
      <c r="P50" s="59"/>
    </row>
    <row r="51" spans="2:16" x14ac:dyDescent="0.2">
      <c r="B51" s="60"/>
      <c r="P51" s="59"/>
    </row>
    <row r="52" spans="2:16" x14ac:dyDescent="0.2">
      <c r="B52" s="60"/>
      <c r="P52" s="59"/>
    </row>
    <row r="53" spans="2:16" x14ac:dyDescent="0.2">
      <c r="B53" s="60"/>
      <c r="P53" s="59"/>
    </row>
    <row r="54" spans="2:16" x14ac:dyDescent="0.2">
      <c r="B54" s="60"/>
      <c r="P54" s="59"/>
    </row>
    <row r="55" spans="2:16" x14ac:dyDescent="0.2">
      <c r="B55" s="60"/>
      <c r="P55" s="59"/>
    </row>
    <row r="56" spans="2:16" x14ac:dyDescent="0.2">
      <c r="B56" s="60"/>
      <c r="P56" s="59"/>
    </row>
    <row r="57" spans="2:16" x14ac:dyDescent="0.2">
      <c r="B57" s="60"/>
      <c r="P57" s="59"/>
    </row>
    <row r="58" spans="2:16" x14ac:dyDescent="0.2">
      <c r="B58" s="60"/>
      <c r="P58" s="59"/>
    </row>
    <row r="59" spans="2:16" x14ac:dyDescent="0.2">
      <c r="B59" s="60"/>
      <c r="P59" s="59"/>
    </row>
    <row r="60" spans="2:16" x14ac:dyDescent="0.2">
      <c r="B60" s="60"/>
      <c r="P60" s="59"/>
    </row>
    <row r="61" spans="2:16" x14ac:dyDescent="0.2">
      <c r="B61" s="60"/>
      <c r="P61" s="59"/>
    </row>
    <row r="62" spans="2:16" x14ac:dyDescent="0.2">
      <c r="B62" s="60"/>
      <c r="P62" s="59"/>
    </row>
    <row r="63" spans="2:16" x14ac:dyDescent="0.2">
      <c r="B63" s="60"/>
      <c r="P63" s="59"/>
    </row>
    <row r="64" spans="2:16" x14ac:dyDescent="0.2">
      <c r="B64" s="60"/>
      <c r="P64" s="59"/>
    </row>
    <row r="65" spans="2:16" x14ac:dyDescent="0.2">
      <c r="B65" s="60"/>
      <c r="P65" s="59"/>
    </row>
    <row r="66" spans="2:16" x14ac:dyDescent="0.2">
      <c r="B66" s="60"/>
      <c r="P66" s="59"/>
    </row>
    <row r="67" spans="2:16" x14ac:dyDescent="0.2">
      <c r="B67" s="60"/>
      <c r="P67" s="59"/>
    </row>
    <row r="68" spans="2:16" x14ac:dyDescent="0.2">
      <c r="B68" s="60"/>
      <c r="P68" s="59"/>
    </row>
    <row r="69" spans="2:16" x14ac:dyDescent="0.2">
      <c r="B69" s="60"/>
      <c r="P69" s="59"/>
    </row>
    <row r="70" spans="2:16" x14ac:dyDescent="0.2">
      <c r="B70" s="60"/>
      <c r="P70" s="59"/>
    </row>
    <row r="71" spans="2:16" x14ac:dyDescent="0.2">
      <c r="B71" s="60"/>
      <c r="P71" s="59"/>
    </row>
    <row r="72" spans="2:16" ht="13.5" thickBot="1" x14ac:dyDescent="0.25">
      <c r="B72" s="65"/>
      <c r="C72" s="66"/>
      <c r="D72" s="66"/>
      <c r="E72" s="66"/>
      <c r="F72" s="66"/>
      <c r="G72" s="66"/>
      <c r="H72" s="66"/>
      <c r="I72" s="66"/>
      <c r="J72" s="66"/>
      <c r="K72" s="66"/>
      <c r="L72" s="66"/>
      <c r="M72" s="66"/>
      <c r="N72" s="66"/>
      <c r="O72" s="66"/>
      <c r="P72" s="67"/>
    </row>
    <row r="74" spans="2:16" x14ac:dyDescent="0.2">
      <c r="B74" s="9" t="s">
        <v>97</v>
      </c>
    </row>
    <row r="75" spans="2:16" x14ac:dyDescent="0.2">
      <c r="B75" s="9" t="s">
        <v>98</v>
      </c>
    </row>
    <row r="76" spans="2:16" x14ac:dyDescent="0.2">
      <c r="B76" s="9" t="s">
        <v>99</v>
      </c>
    </row>
  </sheetData>
  <sheetProtection sheet="1"/>
  <mergeCells count="1">
    <mergeCell ref="B2:P2"/>
  </mergeCells>
  <phoneticPr fontId="5" type="noConversion"/>
  <printOptions horizontalCentered="1"/>
  <pageMargins left="0.78740157480314965" right="0.78740157480314965" top="0.59055118110236227" bottom="0.39370078740157483" header="0.51181102362204722" footer="0.51181102362204722"/>
  <pageSetup paperSize="9" scale="8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f3c0c8-cb47-4a26-91a1-a44bb4539247" xsi:nil="true"/>
    <lcf76f155ced4ddcb4097134ff3c332f xmlns="bbb3f655-f267-4a84-b742-532fbc77d0ab">
      <Terms xmlns="http://schemas.microsoft.com/office/infopath/2007/PartnerControls"/>
    </lcf76f155ced4ddcb4097134ff3c332f>
    <SharedWithUsers xmlns="f5f3c0c8-cb47-4a26-91a1-a44bb4539247">
      <UserInfo>
        <DisplayName/>
        <AccountId xsi:nil="true"/>
        <AccountType/>
      </UserInfo>
    </SharedWithUsers>
    <MediaLengthInSeconds xmlns="bbb3f655-f267-4a84-b742-532fbc77d0ab"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9C0657C80C9EB42A8AE8AF1E32C18B5" ma:contentTypeVersion="17" ma:contentTypeDescription="Ein neues Dokument erstellen." ma:contentTypeScope="" ma:versionID="7266b70c08a81e8a2aed64642cc83b8a">
  <xsd:schema xmlns:xsd="http://www.w3.org/2001/XMLSchema" xmlns:xs="http://www.w3.org/2001/XMLSchema" xmlns:p="http://schemas.microsoft.com/office/2006/metadata/properties" xmlns:ns2="bbb3f655-f267-4a84-b742-532fbc77d0ab" xmlns:ns3="f5f3c0c8-cb47-4a26-91a1-a44bb4539247" targetNamespace="http://schemas.microsoft.com/office/2006/metadata/properties" ma:root="true" ma:fieldsID="1f82d46ad9d5b4341a6c71d652089739" ns2:_="" ns3:_="">
    <xsd:import namespace="bbb3f655-f267-4a84-b742-532fbc77d0ab"/>
    <xsd:import namespace="f5f3c0c8-cb47-4a26-91a1-a44bb45392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3f655-f267-4a84-b742-532fbc77d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4a64a0-82bc-48a6-9867-8208b236fb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3c0c8-cb47-4a26-91a1-a44bb453924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0bcdc34-3acf-42b1-abfa-b6ef944057a8}" ma:internalName="TaxCatchAll" ma:showField="CatchAllData" ma:web="f5f3c0c8-cb47-4a26-91a1-a44bb45392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FE0FA7-E7E1-44C1-AEBC-F2FFF97FF12E}">
  <ds:schemaRefs>
    <ds:schemaRef ds:uri="http://www.w3.org/XML/1998/namespace"/>
    <ds:schemaRef ds:uri="bbb3f655-f267-4a84-b742-532fbc77d0ab"/>
    <ds:schemaRef ds:uri="http://schemas.microsoft.com/office/infopath/2007/PartnerControls"/>
    <ds:schemaRef ds:uri="http://schemas.microsoft.com/office/2006/documentManagement/types"/>
    <ds:schemaRef ds:uri="http://purl.org/dc/terms/"/>
    <ds:schemaRef ds:uri="http://schemas.microsoft.com/office/2006/metadata/properties"/>
    <ds:schemaRef ds:uri="f5f3c0c8-cb47-4a26-91a1-a44bb4539247"/>
    <ds:schemaRef ds:uri="http://purl.org/dc/dcmityp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A8884961-EFA5-4411-8176-3313C7DC783E}">
  <ds:schemaRefs>
    <ds:schemaRef ds:uri="http://schemas.microsoft.com/office/2006/metadata/longProperties"/>
  </ds:schemaRefs>
</ds:datastoreItem>
</file>

<file path=customXml/itemProps3.xml><?xml version="1.0" encoding="utf-8"?>
<ds:datastoreItem xmlns:ds="http://schemas.openxmlformats.org/officeDocument/2006/customXml" ds:itemID="{ECCE965F-6DD6-4716-B185-A16308302F54}"/>
</file>

<file path=customXml/itemProps4.xml><?xml version="1.0" encoding="utf-8"?>
<ds:datastoreItem xmlns:ds="http://schemas.openxmlformats.org/officeDocument/2006/customXml" ds:itemID="{BD7C852C-DB95-466D-82C5-BF4484E51A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Stammdaten und Parameter</vt:lpstr>
      <vt:lpstr>Hinweise</vt:lpstr>
      <vt:lpstr>Personalkostenanteile</vt:lpstr>
      <vt:lpstr>PK-Datenblatt</vt:lpstr>
      <vt:lpstr>Auswertung</vt:lpstr>
      <vt:lpstr>PK-Entwicklung</vt:lpstr>
      <vt:lpstr>PK - Kennzahlen</vt:lpstr>
      <vt:lpstr>Auswertung!Druckbereich</vt:lpstr>
      <vt:lpstr>Hinweise!Druckbereich</vt:lpstr>
      <vt:lpstr>Personalkostenanteile!Druckbereich</vt:lpstr>
      <vt:lpstr>'PK - Kennzahlen'!Druckbereich</vt:lpstr>
      <vt:lpstr>'PK-Datenblatt'!Druckbereich</vt:lpstr>
      <vt:lpstr>'PK-Entwicklung'!Druckbereich</vt:lpstr>
      <vt:lpstr>'Stammdaten und Parameter'!Druckbereich</vt:lpstr>
    </vt:vector>
  </TitlesOfParts>
  <Company>VNR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 Konetzny</dc:creator>
  <cp:keywords>Personalkostenentwicklung Tools</cp:keywords>
  <cp:lastModifiedBy>LKr - Laura Kronauer</cp:lastModifiedBy>
  <cp:lastPrinted>2022-09-15T19:24:05Z</cp:lastPrinted>
  <dcterms:created xsi:type="dcterms:W3CDTF">2009-01-31T13:41:13Z</dcterms:created>
  <dcterms:modified xsi:type="dcterms:W3CDTF">2022-11-03T08:36:56Z</dcterms:modified>
  <cp:category>Tools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y fmtid="{D5CDD505-2E9C-101B-9397-08002B2CF9AE}" pid="4" name="OriginalName">
    <vt:lpwstr>Kostenvergleich_PEO.xls</vt:lpwstr>
  </property>
  <property fmtid="{D5CDD505-2E9C-101B-9397-08002B2CF9AE}" pid="5" name="Jet Reports Design Mode Active">
    <vt:bool>true</vt:bool>
  </property>
  <property fmtid="{D5CDD505-2E9C-101B-9397-08002B2CF9AE}" pid="6" name="display_urn:schemas-microsoft-com:office:office#Editor">
    <vt:lpwstr>JSa - Johanna Schlamp-Ogawa</vt:lpwstr>
  </property>
  <property fmtid="{D5CDD505-2E9C-101B-9397-08002B2CF9AE}" pid="7" name="Order">
    <vt:lpwstr>14658800.0000000</vt:lpwstr>
  </property>
  <property fmtid="{D5CDD505-2E9C-101B-9397-08002B2CF9AE}" pid="8" name="SharedWithUsers">
    <vt:lpwstr/>
  </property>
  <property fmtid="{D5CDD505-2E9C-101B-9397-08002B2CF9AE}" pid="9" name="_ExtendedDescription">
    <vt:lpwstr/>
  </property>
  <property fmtid="{D5CDD505-2E9C-101B-9397-08002B2CF9AE}" pid="10" name="display_urn:schemas-microsoft-com:office:office#Author">
    <vt:lpwstr>JSa - Johanna Schlamp-Ogawa</vt:lpwstr>
  </property>
  <property fmtid="{D5CDD505-2E9C-101B-9397-08002B2CF9AE}" pid="11" name="ComplianceAssetId">
    <vt:lpwstr/>
  </property>
  <property fmtid="{D5CDD505-2E9C-101B-9397-08002B2CF9AE}" pid="12" name="TriggerFlowInfo">
    <vt:lpwstr/>
  </property>
  <property fmtid="{D5CDD505-2E9C-101B-9397-08002B2CF9AE}" pid="13" name="ContentTypeId">
    <vt:lpwstr>0x010100A5F2F2416B33B84CB2E04445C36B0790</vt:lpwstr>
  </property>
  <property fmtid="{D5CDD505-2E9C-101B-9397-08002B2CF9AE}" pid="14" name="MediaLengthInSeconds">
    <vt:lpwstr/>
  </property>
  <property fmtid="{D5CDD505-2E9C-101B-9397-08002B2CF9AE}" pid="15" name="MediaServiceImageTags">
    <vt:lpwstr/>
  </property>
</Properties>
</file>