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vnrag.sharepoint.com/sites/mediaforwork2/Freigegebene Dokumente/Team PW &amp; MIB/3. Personalwissen/3. Online Marketing PW/3.1 Lead-Generierung/Prämien für Leads/Exceltools/2022/"/>
    </mc:Choice>
  </mc:AlternateContent>
  <xr:revisionPtr revIDLastSave="2" documentId="13_ncr:1_{770CD4B1-B551-4BAC-8500-9541244EF1A8}" xr6:coauthVersionLast="47" xr6:coauthVersionMax="47" xr10:uidLastSave="{1A69B3A1-2F26-4B4F-A32C-237CC61FC2F4}"/>
  <bookViews>
    <workbookView xWindow="-57720" yWindow="-120" windowWidth="29040" windowHeight="15840" tabRatio="788" activeTab="1" xr2:uid="{00000000-000D-0000-FFFF-FFFF00000000}"/>
  </bookViews>
  <sheets>
    <sheet name="Stammdaten und Parameter" sheetId="1" r:id="rId1"/>
    <sheet name="Hinweise" sheetId="5" r:id="rId2"/>
    <sheet name="Quotenrechner" sheetId="11" r:id="rId3"/>
    <sheet name="Berechnung" sheetId="12" state="hidden" r:id="rId4"/>
  </sheets>
  <definedNames>
    <definedName name="_xlnm.Print_Area" localSheetId="3">Berechnung!$B$2:$G$132,Berechnung!$M$8:$W$58</definedName>
    <definedName name="_xlnm.Print_Area" localSheetId="1">Hinweise!$B$3:$F$13</definedName>
    <definedName name="_xlnm.Print_Area" localSheetId="2">Quotenrechner!$B$2:$J$45</definedName>
    <definedName name="_xlnm.Print_Area" localSheetId="0">'Stammdaten und Parameter'!$B$3:$I$17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6" i="1" l="1"/>
  <c r="L7" i="1" s="1"/>
  <c r="L8" i="1" s="1"/>
  <c r="L9" i="1" s="1"/>
  <c r="L10" i="1" s="1"/>
  <c r="L11" i="1" s="1"/>
  <c r="L12" i="1" s="1"/>
  <c r="L13" i="1" s="1"/>
  <c r="L14" i="1" s="1"/>
  <c r="L15" i="1" s="1"/>
  <c r="L16" i="1" s="1"/>
  <c r="L17" i="1" s="1"/>
  <c r="E2" i="12"/>
  <c r="E3" i="12"/>
  <c r="I3" i="12"/>
  <c r="E5" i="12"/>
  <c r="E17" i="12" s="1"/>
  <c r="G23" i="11" s="1"/>
  <c r="M9" i="12"/>
  <c r="Q9" i="12"/>
  <c r="B83" i="12" s="1"/>
  <c r="S9" i="12"/>
  <c r="W9" i="12" s="1"/>
  <c r="B33" i="12" s="1"/>
  <c r="E12" i="12"/>
  <c r="E14" i="12"/>
  <c r="E15" i="12"/>
  <c r="G21" i="11" s="1"/>
  <c r="E16" i="12"/>
  <c r="E18" i="12"/>
  <c r="E20" i="12"/>
  <c r="E26" i="12"/>
  <c r="E28" i="12"/>
  <c r="B21" i="12"/>
  <c r="B22" i="12" s="1"/>
  <c r="C21" i="12"/>
  <c r="C22" i="12"/>
  <c r="C23" i="12"/>
  <c r="C24" i="12"/>
  <c r="E34" i="12"/>
  <c r="E35" i="12"/>
  <c r="E36" i="12" s="1"/>
  <c r="E37" i="12" s="1"/>
  <c r="B2" i="11"/>
  <c r="B4" i="11"/>
  <c r="J4" i="11"/>
  <c r="M9" i="11"/>
  <c r="M10" i="11" s="1"/>
  <c r="D10" i="11"/>
  <c r="N10" i="11"/>
  <c r="G11" i="11"/>
  <c r="D15" i="11"/>
  <c r="E15" i="11"/>
  <c r="F15" i="11"/>
  <c r="D16" i="11"/>
  <c r="E16" i="11"/>
  <c r="F16" i="11"/>
  <c r="D17" i="11"/>
  <c r="E17" i="11"/>
  <c r="F17" i="11"/>
  <c r="D18" i="11"/>
  <c r="E18" i="11"/>
  <c r="F18" i="11"/>
  <c r="G18" i="11"/>
  <c r="D19" i="11"/>
  <c r="E19" i="11"/>
  <c r="F19" i="11"/>
  <c r="D20" i="11"/>
  <c r="E20" i="11"/>
  <c r="F20" i="11"/>
  <c r="G20" i="11"/>
  <c r="D21" i="11"/>
  <c r="E21" i="11"/>
  <c r="F21" i="11"/>
  <c r="D22" i="11"/>
  <c r="E22" i="11"/>
  <c r="F22" i="11"/>
  <c r="G22" i="11"/>
  <c r="D23" i="11"/>
  <c r="E23" i="11"/>
  <c r="F23" i="11"/>
  <c r="D24" i="11"/>
  <c r="E24" i="11"/>
  <c r="F24" i="11"/>
  <c r="G24" i="11"/>
  <c r="D25" i="11"/>
  <c r="E25" i="11"/>
  <c r="F25" i="11"/>
  <c r="D26" i="11"/>
  <c r="E26" i="11"/>
  <c r="F26" i="11"/>
  <c r="G26" i="11"/>
  <c r="D27" i="11"/>
  <c r="E27" i="11"/>
  <c r="F27" i="11"/>
  <c r="E28" i="11"/>
  <c r="F28" i="11"/>
  <c r="E29" i="11"/>
  <c r="F29" i="11"/>
  <c r="E30" i="11"/>
  <c r="F30" i="11"/>
  <c r="E31" i="11"/>
  <c r="F31" i="11"/>
  <c r="D32" i="11"/>
  <c r="E32" i="11"/>
  <c r="F32" i="11"/>
  <c r="G32" i="11"/>
  <c r="D33" i="11"/>
  <c r="E33" i="11"/>
  <c r="F33" i="11"/>
  <c r="D34" i="11"/>
  <c r="E34" i="11"/>
  <c r="F34" i="11"/>
  <c r="G34" i="11"/>
  <c r="D42" i="11" l="1"/>
  <c r="D43" i="11"/>
  <c r="D38" i="11"/>
  <c r="D39" i="11" s="1"/>
  <c r="B23" i="12"/>
  <c r="D28" i="11"/>
  <c r="E22" i="12"/>
  <c r="G28" i="11" s="1"/>
  <c r="D41" i="11"/>
  <c r="E38" i="12"/>
  <c r="E21" i="12"/>
  <c r="G27" i="11" s="1"/>
  <c r="E13" i="12"/>
  <c r="G19" i="11" s="1"/>
  <c r="E9" i="12"/>
  <c r="E27" i="12"/>
  <c r="G33" i="11" s="1"/>
  <c r="E19" i="12"/>
  <c r="G25" i="11" s="1"/>
  <c r="E11" i="12"/>
  <c r="G17" i="11" s="1"/>
  <c r="E10" i="12"/>
  <c r="G16" i="11" s="1"/>
  <c r="G15" i="11" l="1"/>
  <c r="D29" i="11"/>
  <c r="B24" i="12"/>
  <c r="E23" i="12"/>
  <c r="G29" i="11" s="1"/>
  <c r="E39" i="12"/>
  <c r="E40" i="12" l="1"/>
  <c r="D30" i="11"/>
  <c r="B25" i="12"/>
  <c r="E24" i="12"/>
  <c r="G30" i="11" s="1"/>
  <c r="D31" i="11" l="1"/>
  <c r="E25" i="12"/>
  <c r="G31" i="11" s="1"/>
  <c r="E41" i="12"/>
  <c r="F40" i="12"/>
  <c r="G40" i="12" s="1"/>
  <c r="E30" i="12"/>
  <c r="I41" i="11" l="1"/>
  <c r="O10" i="12"/>
  <c r="E42" i="12"/>
  <c r="F41" i="12"/>
  <c r="G41" i="12" s="1"/>
  <c r="O11" i="12" l="1"/>
  <c r="F42" i="12"/>
  <c r="G42" i="12" s="1"/>
  <c r="E43" i="12"/>
  <c r="U10" i="12"/>
  <c r="M10" i="12"/>
  <c r="Q10" i="12" s="1"/>
  <c r="B84" i="12" s="1"/>
  <c r="M41" i="11"/>
  <c r="M11" i="12" l="1"/>
  <c r="Q11" i="12" s="1"/>
  <c r="B85" i="12" s="1"/>
  <c r="U11" i="12"/>
  <c r="O12" i="12"/>
  <c r="O13" i="12"/>
  <c r="S10" i="12"/>
  <c r="W10" i="12" s="1"/>
  <c r="B34" i="12" s="1"/>
  <c r="E44" i="12"/>
  <c r="F43" i="12"/>
  <c r="G43" i="12" s="1"/>
  <c r="U13" i="12" l="1"/>
  <c r="O14" i="12"/>
  <c r="F44" i="12"/>
  <c r="G44" i="12" s="1"/>
  <c r="E45" i="12"/>
  <c r="O16" i="12"/>
  <c r="S11" i="12"/>
  <c r="W11" i="12" s="1"/>
  <c r="B35" i="12" s="1"/>
  <c r="M12" i="12"/>
  <c r="M13" i="12" s="1"/>
  <c r="Q13" i="12" s="1"/>
  <c r="B87" i="12" s="1"/>
  <c r="Q12" i="12"/>
  <c r="B86" i="12" s="1"/>
  <c r="U12" i="12"/>
  <c r="O15" i="12"/>
  <c r="M16" i="12" l="1"/>
  <c r="U16" i="12"/>
  <c r="Q16" i="12"/>
  <c r="B90" i="12" s="1"/>
  <c r="S12" i="12"/>
  <c r="W12" i="12" s="1"/>
  <c r="B36" i="12" s="1"/>
  <c r="O17" i="12"/>
  <c r="F45" i="12"/>
  <c r="G45" i="12" s="1"/>
  <c r="E46" i="12"/>
  <c r="U15" i="12"/>
  <c r="U14" i="12"/>
  <c r="M14" i="12"/>
  <c r="M15" i="12" s="1"/>
  <c r="Q15" i="12" s="1"/>
  <c r="B89" i="12" s="1"/>
  <c r="O20" i="12"/>
  <c r="S13" i="12"/>
  <c r="W13" i="12" s="1"/>
  <c r="B37" i="12" s="1"/>
  <c r="O18" i="12"/>
  <c r="O19" i="12"/>
  <c r="M19" i="12" l="1"/>
  <c r="Q19" i="12"/>
  <c r="B93" i="12" s="1"/>
  <c r="U19" i="12"/>
  <c r="Q14" i="12"/>
  <c r="B88" i="12" s="1"/>
  <c r="M20" i="12"/>
  <c r="U20" i="12"/>
  <c r="Q20" i="12"/>
  <c r="B94" i="12" s="1"/>
  <c r="U18" i="12"/>
  <c r="Q18" i="12"/>
  <c r="B92" i="12" s="1"/>
  <c r="M18" i="12"/>
  <c r="W14" i="12"/>
  <c r="B38" i="12" s="1"/>
  <c r="S14" i="12"/>
  <c r="F46" i="12"/>
  <c r="G46" i="12" s="1"/>
  <c r="E47" i="12"/>
  <c r="S15" i="12"/>
  <c r="W15" i="12" s="1"/>
  <c r="B39" i="12" s="1"/>
  <c r="M17" i="12"/>
  <c r="U17" i="12"/>
  <c r="Q17" i="12"/>
  <c r="B91" i="12" s="1"/>
  <c r="S16" i="12"/>
  <c r="W16" i="12"/>
  <c r="B40" i="12" s="1"/>
  <c r="O21" i="12"/>
  <c r="M21" i="12" l="1"/>
  <c r="U21" i="12"/>
  <c r="Q21" i="12"/>
  <c r="B95" i="12" s="1"/>
  <c r="W18" i="12"/>
  <c r="B42" i="12" s="1"/>
  <c r="S18" i="12"/>
  <c r="F47" i="12"/>
  <c r="G47" i="12" s="1"/>
  <c r="E48" i="12"/>
  <c r="W19" i="12"/>
  <c r="B43" i="12" s="1"/>
  <c r="S19" i="12"/>
  <c r="S20" i="12"/>
  <c r="W20" i="12"/>
  <c r="B44" i="12" s="1"/>
  <c r="O22" i="12"/>
  <c r="W17" i="12"/>
  <c r="B41" i="12" s="1"/>
  <c r="S17" i="12"/>
  <c r="M22" i="12" l="1"/>
  <c r="U22" i="12"/>
  <c r="Q22" i="12"/>
  <c r="B96" i="12" s="1"/>
  <c r="O23" i="12"/>
  <c r="S21" i="12"/>
  <c r="W21" i="12"/>
  <c r="B45" i="12" s="1"/>
  <c r="F48" i="12"/>
  <c r="G48" i="12" s="1"/>
  <c r="E49" i="12"/>
  <c r="E50" i="12" l="1"/>
  <c r="F49" i="12"/>
  <c r="G49" i="12" s="1"/>
  <c r="S22" i="12"/>
  <c r="W22" i="12"/>
  <c r="B46" i="12" s="1"/>
  <c r="M23" i="12"/>
  <c r="U23" i="12"/>
  <c r="Q23" i="12"/>
  <c r="B97" i="12" s="1"/>
  <c r="O24" i="12"/>
  <c r="M24" i="12" l="1"/>
  <c r="U24" i="12"/>
  <c r="Q24" i="12"/>
  <c r="B98" i="12" s="1"/>
  <c r="O25" i="12"/>
  <c r="S23" i="12"/>
  <c r="W23" i="12"/>
  <c r="B47" i="12" s="1"/>
  <c r="E51" i="12"/>
  <c r="F50" i="12"/>
  <c r="G50" i="12" s="1"/>
  <c r="Q25" i="12" l="1"/>
  <c r="B99" i="12" s="1"/>
  <c r="M25" i="12"/>
  <c r="U25" i="12"/>
  <c r="O26" i="12"/>
  <c r="S24" i="12"/>
  <c r="W24" i="12"/>
  <c r="B48" i="12" s="1"/>
  <c r="E52" i="12"/>
  <c r="F51" i="12"/>
  <c r="G51" i="12" s="1"/>
  <c r="S25" i="12" l="1"/>
  <c r="W25" i="12"/>
  <c r="B49" i="12" s="1"/>
  <c r="Q26" i="12"/>
  <c r="B100" i="12" s="1"/>
  <c r="U26" i="12"/>
  <c r="M26" i="12"/>
  <c r="O27" i="12"/>
  <c r="F52" i="12"/>
  <c r="G52" i="12" s="1"/>
  <c r="E53" i="12"/>
  <c r="F53" i="12" l="1"/>
  <c r="G53" i="12" s="1"/>
  <c r="E54" i="12"/>
  <c r="Q27" i="12"/>
  <c r="B101" i="12" s="1"/>
  <c r="M27" i="12"/>
  <c r="U27" i="12"/>
  <c r="O28" i="12"/>
  <c r="S26" i="12"/>
  <c r="W26" i="12"/>
  <c r="B50" i="12" s="1"/>
  <c r="S27" i="12" l="1"/>
  <c r="W27" i="12"/>
  <c r="B51" i="12" s="1"/>
  <c r="Q28" i="12"/>
  <c r="B102" i="12" s="1"/>
  <c r="M28" i="12"/>
  <c r="U28" i="12"/>
  <c r="O29" i="12"/>
  <c r="F54" i="12"/>
  <c r="G54" i="12" s="1"/>
  <c r="E55" i="12"/>
  <c r="Q29" i="12" l="1"/>
  <c r="B103" i="12" s="1"/>
  <c r="M29" i="12"/>
  <c r="U29" i="12"/>
  <c r="O30" i="12"/>
  <c r="F55" i="12"/>
  <c r="G55" i="12" s="1"/>
  <c r="E56" i="12"/>
  <c r="S28" i="12"/>
  <c r="W28" i="12"/>
  <c r="B52" i="12" s="1"/>
  <c r="F56" i="12" l="1"/>
  <c r="G56" i="12" s="1"/>
  <c r="E57" i="12"/>
  <c r="S29" i="12"/>
  <c r="W29" i="12"/>
  <c r="B53" i="12" s="1"/>
  <c r="Q30" i="12"/>
  <c r="B104" i="12" s="1"/>
  <c r="M30" i="12"/>
  <c r="U30" i="12"/>
  <c r="O31" i="12"/>
  <c r="S30" i="12" l="1"/>
  <c r="W30" i="12"/>
  <c r="B54" i="12" s="1"/>
  <c r="E58" i="12"/>
  <c r="F57" i="12"/>
  <c r="G57" i="12" s="1"/>
  <c r="M31" i="12"/>
  <c r="U31" i="12"/>
  <c r="Q31" i="12"/>
  <c r="B105" i="12" s="1"/>
  <c r="O32" i="12"/>
  <c r="Q32" i="12" l="1"/>
  <c r="B106" i="12" s="1"/>
  <c r="M32" i="12"/>
  <c r="U32" i="12"/>
  <c r="O33" i="12"/>
  <c r="E59" i="12"/>
  <c r="F58" i="12"/>
  <c r="G58" i="12" s="1"/>
  <c r="S31" i="12"/>
  <c r="W31" i="12"/>
  <c r="B55" i="12" s="1"/>
  <c r="Q33" i="12" l="1"/>
  <c r="B107" i="12" s="1"/>
  <c r="U33" i="12"/>
  <c r="M33" i="12"/>
  <c r="O34" i="12"/>
  <c r="W32" i="12"/>
  <c r="B56" i="12" s="1"/>
  <c r="S32" i="12"/>
  <c r="E60" i="12"/>
  <c r="F59" i="12"/>
  <c r="G59" i="12" s="1"/>
  <c r="Q34" i="12" l="1"/>
  <c r="B108" i="12" s="1"/>
  <c r="M34" i="12"/>
  <c r="U34" i="12"/>
  <c r="O35" i="12"/>
  <c r="W33" i="12"/>
  <c r="B57" i="12" s="1"/>
  <c r="S33" i="12"/>
  <c r="E61" i="12"/>
  <c r="F60" i="12"/>
  <c r="G60" i="12" s="1"/>
  <c r="M35" i="12" l="1"/>
  <c r="Q35" i="12"/>
  <c r="B109" i="12" s="1"/>
  <c r="U35" i="12"/>
  <c r="O36" i="12"/>
  <c r="S34" i="12"/>
  <c r="W34" i="12"/>
  <c r="B58" i="12" s="1"/>
  <c r="F61" i="12"/>
  <c r="G61" i="12" s="1"/>
  <c r="E62" i="12"/>
  <c r="F62" i="12" l="1"/>
  <c r="G62" i="12" s="1"/>
  <c r="E63" i="12"/>
  <c r="M36" i="12"/>
  <c r="Q36" i="12"/>
  <c r="B110" i="12" s="1"/>
  <c r="U36" i="12"/>
  <c r="O37" i="12"/>
  <c r="W35" i="12"/>
  <c r="B59" i="12" s="1"/>
  <c r="S35" i="12"/>
  <c r="W36" i="12" l="1"/>
  <c r="B60" i="12" s="1"/>
  <c r="S36" i="12"/>
  <c r="F63" i="12"/>
  <c r="G63" i="12" s="1"/>
  <c r="E64" i="12"/>
  <c r="Q37" i="12"/>
  <c r="B111" i="12" s="1"/>
  <c r="M37" i="12"/>
  <c r="U37" i="12"/>
  <c r="O38" i="12"/>
  <c r="W37" i="12" l="1"/>
  <c r="B61" i="12" s="1"/>
  <c r="S37" i="12"/>
  <c r="F64" i="12"/>
  <c r="G64" i="12" s="1"/>
  <c r="E65" i="12"/>
  <c r="Q38" i="12"/>
  <c r="B112" i="12" s="1"/>
  <c r="M38" i="12"/>
  <c r="U38" i="12"/>
  <c r="O39" i="12"/>
  <c r="Q39" i="12" l="1"/>
  <c r="B113" i="12" s="1"/>
  <c r="M39" i="12"/>
  <c r="U39" i="12"/>
  <c r="O40" i="12"/>
  <c r="S38" i="12"/>
  <c r="W38" i="12"/>
  <c r="B62" i="12" s="1"/>
  <c r="F65" i="12"/>
  <c r="G65" i="12" s="1"/>
  <c r="E66" i="12"/>
  <c r="W39" i="12" l="1"/>
  <c r="B63" i="12" s="1"/>
  <c r="S39" i="12"/>
  <c r="E67" i="12"/>
  <c r="F66" i="12"/>
  <c r="G66" i="12" s="1"/>
  <c r="Q40" i="12"/>
  <c r="B114" i="12" s="1"/>
  <c r="M40" i="12"/>
  <c r="U40" i="12"/>
  <c r="O41" i="12"/>
  <c r="Q41" i="12" l="1"/>
  <c r="B115" i="12" s="1"/>
  <c r="M41" i="12"/>
  <c r="U41" i="12"/>
  <c r="O42" i="12"/>
  <c r="E68" i="12"/>
  <c r="F67" i="12"/>
  <c r="G67" i="12" s="1"/>
  <c r="S40" i="12"/>
  <c r="W40" i="12"/>
  <c r="B64" i="12" s="1"/>
  <c r="F68" i="12" l="1"/>
  <c r="G68" i="12" s="1"/>
  <c r="E69" i="12"/>
  <c r="W41" i="12"/>
  <c r="B65" i="12" s="1"/>
  <c r="S41" i="12"/>
  <c r="Q42" i="12"/>
  <c r="B116" i="12" s="1"/>
  <c r="M42" i="12"/>
  <c r="U42" i="12"/>
  <c r="O43" i="12"/>
  <c r="M43" i="12" l="1"/>
  <c r="Q43" i="12"/>
  <c r="B117" i="12" s="1"/>
  <c r="U43" i="12"/>
  <c r="O44" i="12"/>
  <c r="F69" i="12"/>
  <c r="G69" i="12" s="1"/>
  <c r="E70" i="12"/>
  <c r="S42" i="12"/>
  <c r="W42" i="12"/>
  <c r="B66" i="12" s="1"/>
  <c r="E71" i="12" l="1"/>
  <c r="F70" i="12"/>
  <c r="G70" i="12" s="1"/>
  <c r="U44" i="12"/>
  <c r="Q44" i="12"/>
  <c r="B118" i="12" s="1"/>
  <c r="M44" i="12"/>
  <c r="O45" i="12"/>
  <c r="W43" i="12"/>
  <c r="B67" i="12" s="1"/>
  <c r="S43" i="12"/>
  <c r="S44" i="12" l="1"/>
  <c r="W44" i="12"/>
  <c r="B68" i="12" s="1"/>
  <c r="Q45" i="12"/>
  <c r="B119" i="12" s="1"/>
  <c r="M45" i="12"/>
  <c r="U45" i="12"/>
  <c r="O46" i="12"/>
  <c r="F71" i="12"/>
  <c r="G71" i="12" s="1"/>
  <c r="E72" i="12"/>
  <c r="W45" i="12" l="1"/>
  <c r="B69" i="12" s="1"/>
  <c r="S45" i="12"/>
  <c r="F72" i="12"/>
  <c r="G72" i="12" s="1"/>
  <c r="E73" i="12"/>
  <c r="Q46" i="12"/>
  <c r="B120" i="12" s="1"/>
  <c r="U46" i="12"/>
  <c r="M46" i="12"/>
  <c r="O47" i="12"/>
  <c r="Q47" i="12" l="1"/>
  <c r="B121" i="12" s="1"/>
  <c r="M47" i="12"/>
  <c r="U47" i="12"/>
  <c r="O48" i="12"/>
  <c r="S46" i="12"/>
  <c r="W46" i="12"/>
  <c r="B70" i="12" s="1"/>
  <c r="F73" i="12"/>
  <c r="G73" i="12" s="1"/>
  <c r="E74" i="12"/>
  <c r="F74" i="12" l="1"/>
  <c r="G74" i="12" s="1"/>
  <c r="E75" i="12"/>
  <c r="W47" i="12"/>
  <c r="B71" i="12" s="1"/>
  <c r="S47" i="12"/>
  <c r="U48" i="12"/>
  <c r="M48" i="12"/>
  <c r="Q48" i="12"/>
  <c r="B122" i="12" s="1"/>
  <c r="O49" i="12"/>
  <c r="E76" i="12" l="1"/>
  <c r="F75" i="12"/>
  <c r="G75" i="12" s="1"/>
  <c r="Q49" i="12"/>
  <c r="B123" i="12" s="1"/>
  <c r="U49" i="12"/>
  <c r="M49" i="12"/>
  <c r="O50" i="12"/>
  <c r="S48" i="12"/>
  <c r="W48" i="12"/>
  <c r="B72" i="12" s="1"/>
  <c r="Q50" i="12" l="1"/>
  <c r="B124" i="12" s="1"/>
  <c r="U50" i="12"/>
  <c r="M50" i="12"/>
  <c r="O51" i="12"/>
  <c r="W49" i="12"/>
  <c r="B73" i="12" s="1"/>
  <c r="S49" i="12"/>
  <c r="E77" i="12"/>
  <c r="F76" i="12"/>
  <c r="G76" i="12" s="1"/>
  <c r="F77" i="12" l="1"/>
  <c r="G77" i="12" s="1"/>
  <c r="E78" i="12"/>
  <c r="S50" i="12"/>
  <c r="W50" i="12"/>
  <c r="B74" i="12" s="1"/>
  <c r="M51" i="12"/>
  <c r="Q51" i="12"/>
  <c r="B125" i="12" s="1"/>
  <c r="U51" i="12"/>
  <c r="O52" i="12"/>
  <c r="W51" i="12" l="1"/>
  <c r="B75" i="12" s="1"/>
  <c r="S51" i="12"/>
  <c r="M52" i="12"/>
  <c r="Q52" i="12"/>
  <c r="B126" i="12" s="1"/>
  <c r="U52" i="12"/>
  <c r="O53" i="12"/>
  <c r="E79" i="12"/>
  <c r="F78" i="12"/>
  <c r="G78" i="12" s="1"/>
  <c r="F79" i="12" l="1"/>
  <c r="G79" i="12" s="1"/>
  <c r="E80" i="12"/>
  <c r="Q53" i="12"/>
  <c r="B127" i="12" s="1"/>
  <c r="M53" i="12"/>
  <c r="U53" i="12"/>
  <c r="O54" i="12"/>
  <c r="W52" i="12"/>
  <c r="B76" i="12" s="1"/>
  <c r="S52" i="12"/>
  <c r="W53" i="12" l="1"/>
  <c r="B77" i="12" s="1"/>
  <c r="S53" i="12"/>
  <c r="Q54" i="12"/>
  <c r="B128" i="12" s="1"/>
  <c r="U54" i="12"/>
  <c r="M54" i="12"/>
  <c r="O55" i="12"/>
  <c r="F80" i="12"/>
  <c r="G80" i="12" s="1"/>
  <c r="E81" i="12"/>
  <c r="F81" i="12" l="1"/>
  <c r="G81" i="12" s="1"/>
  <c r="E82" i="12"/>
  <c r="F82" i="12" s="1"/>
  <c r="G82" i="12" s="1"/>
  <c r="Q55" i="12"/>
  <c r="B129" i="12" s="1"/>
  <c r="M55" i="12"/>
  <c r="U55" i="12"/>
  <c r="O56" i="12"/>
  <c r="S54" i="12"/>
  <c r="W54" i="12"/>
  <c r="B78" i="12" s="1"/>
  <c r="U56" i="12" l="1"/>
  <c r="M56" i="12"/>
  <c r="Q56" i="12"/>
  <c r="B130" i="12" s="1"/>
  <c r="O57" i="12"/>
  <c r="W55" i="12"/>
  <c r="B79" i="12" s="1"/>
  <c r="S55" i="12"/>
  <c r="Q57" i="12" l="1"/>
  <c r="B131" i="12" s="1"/>
  <c r="U57" i="12"/>
  <c r="M57" i="12"/>
  <c r="O58" i="12"/>
  <c r="S56" i="12"/>
  <c r="W56" i="12"/>
  <c r="B80" i="12" s="1"/>
  <c r="W57" i="12" l="1"/>
  <c r="B81" i="12" s="1"/>
  <c r="S57" i="12"/>
  <c r="Q58" i="12"/>
  <c r="B132" i="12" s="1"/>
  <c r="M58" i="12"/>
  <c r="U58" i="12"/>
  <c r="F34" i="12" l="1"/>
  <c r="F35" i="12"/>
  <c r="G35" i="12" s="1"/>
  <c r="S58" i="12"/>
  <c r="W58" i="12"/>
  <c r="B82" i="12" s="1"/>
  <c r="F39" i="12" s="1"/>
  <c r="F36" i="12" l="1"/>
  <c r="G36" i="12" s="1"/>
  <c r="F37" i="12"/>
  <c r="G37" i="12" s="1"/>
  <c r="F33" i="12"/>
  <c r="G33" i="12" s="1"/>
  <c r="F38" i="12"/>
  <c r="G38" i="12" s="1"/>
  <c r="G34" i="12" l="1"/>
  <c r="G85" i="12"/>
  <c r="I43" i="11" s="1"/>
  <c r="M43" i="11" s="1"/>
  <c r="G84" i="12"/>
  <c r="I42" i="11" s="1"/>
  <c r="M42" i="11" s="1"/>
  <c r="G39" i="12"/>
</calcChain>
</file>

<file path=xl/sharedStrings.xml><?xml version="1.0" encoding="utf-8"?>
<sst xmlns="http://schemas.openxmlformats.org/spreadsheetml/2006/main" count="161" uniqueCount="48">
  <si>
    <t>Stammdaten</t>
  </si>
  <si>
    <t>Jahr</t>
  </si>
  <si>
    <t>Vorname</t>
  </si>
  <si>
    <t>Name</t>
  </si>
  <si>
    <t>Firma</t>
  </si>
  <si>
    <t>PLZ, Ort</t>
  </si>
  <si>
    <t>Allgemeine Hinweise</t>
  </si>
  <si>
    <t>Straße</t>
  </si>
  <si>
    <t>Anzahl Mitarbeiter</t>
  </si>
  <si>
    <t>Anzahl Männer</t>
  </si>
  <si>
    <t>Anzahl Frauen</t>
  </si>
  <si>
    <t>Anzahl Mitarbeiter im Unternehmen</t>
  </si>
  <si>
    <t>Betriebsrat-</t>
  </si>
  <si>
    <t>Im Unter-</t>
  </si>
  <si>
    <t>von</t>
  </si>
  <si>
    <t>bis</t>
  </si>
  <si>
    <t>mitglieder</t>
  </si>
  <si>
    <t>nehmen</t>
  </si>
  <si>
    <t>Männer</t>
  </si>
  <si>
    <t>Frauen</t>
  </si>
  <si>
    <t>:</t>
  </si>
  <si>
    <t>=</t>
  </si>
  <si>
    <t>Betriebsratsmitglieder im Unternehmen</t>
  </si>
  <si>
    <t>Werte</t>
  </si>
  <si>
    <t>m/w</t>
  </si>
  <si>
    <t>Lfd Rang</t>
  </si>
  <si>
    <t>Rang</t>
  </si>
  <si>
    <t>MW</t>
  </si>
  <si>
    <t>m</t>
  </si>
  <si>
    <t>w</t>
  </si>
  <si>
    <t>Quotenrechner - Stammdaten und Parameter</t>
  </si>
  <si>
    <t>Quotenrechner - Hinweise zur Bedienung</t>
  </si>
  <si>
    <t>Hinweise zum Quotenrechner</t>
  </si>
  <si>
    <t>Männliche Mitarbeiter</t>
  </si>
  <si>
    <t>Eingaben</t>
  </si>
  <si>
    <t>Auswertung</t>
  </si>
  <si>
    <t>Ergebnis</t>
  </si>
  <si>
    <t>Mitarbeiter insgesamt</t>
  </si>
  <si>
    <t>x</t>
  </si>
  <si>
    <t>35 + y</t>
  </si>
  <si>
    <t>Max</t>
  </si>
  <si>
    <t>Mustermann</t>
  </si>
  <si>
    <t>Mustermann Company</t>
  </si>
  <si>
    <t>Muster-Straße 4711</t>
  </si>
  <si>
    <t>47111 Muster-City</t>
  </si>
  <si>
    <t>© 2022 by mediaforwork - ein Unternehmensbereich der Verlag für die Deutsche Wirtschaft AG</t>
  </si>
  <si>
    <t>Die Vervielfältigung, Verbreitung oder Veräußerung der Daten oder Texte ist unzulässig und</t>
  </si>
  <si>
    <t>ausdrücklich nur mit Genehmigung des Verlags gestattet.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</si>
</sst>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 "/>
  </numFmts>
  <fonts count="31" x14ac:knownFonts="1">
    <font>
      <sz val="10"/>
      <name val="Arial"/>
    </font>
    <font>
      <b/>
      <sz val="10"/>
      <name val="Arial"/>
      <family val="2"/>
    </font>
    <font>
      <sz val="10"/>
      <name val="Arial"/>
      <family val="2"/>
    </font>
    <font>
      <sz val="9"/>
      <color indexed="8"/>
      <name val="Arial"/>
      <family val="2"/>
    </font>
    <font>
      <sz val="8"/>
      <name val="Arial"/>
      <family val="2"/>
    </font>
    <font>
      <b/>
      <sz val="10"/>
      <color indexed="9"/>
      <name val="Arial"/>
      <family val="2"/>
    </font>
    <font>
      <sz val="10"/>
      <color indexed="9"/>
      <name val="Arial"/>
      <family val="2"/>
    </font>
    <font>
      <sz val="10"/>
      <color indexed="8"/>
      <name val="Arial"/>
      <family val="2"/>
    </font>
    <font>
      <b/>
      <sz val="10"/>
      <color indexed="63"/>
      <name val="Arial"/>
      <family val="2"/>
    </font>
    <font>
      <b/>
      <sz val="10"/>
      <color indexed="52"/>
      <name val="Arial"/>
      <family val="2"/>
    </font>
    <font>
      <sz val="10"/>
      <color indexed="62"/>
      <name val="Arial"/>
      <family val="2"/>
    </font>
    <font>
      <b/>
      <sz val="10"/>
      <color indexed="8"/>
      <name val="Arial"/>
      <family val="2"/>
    </font>
    <font>
      <i/>
      <sz val="10"/>
      <color indexed="23"/>
      <name val="Arial"/>
      <family val="2"/>
    </font>
    <font>
      <sz val="10"/>
      <color indexed="17"/>
      <name val="Arial"/>
      <family val="2"/>
    </font>
    <font>
      <sz val="10"/>
      <color indexed="60"/>
      <name val="Arial"/>
      <family val="2"/>
    </font>
    <font>
      <sz val="10"/>
      <color indexed="20"/>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4"/>
      <name val="Arial"/>
      <family val="2"/>
    </font>
    <font>
      <b/>
      <sz val="12"/>
      <name val="Arial"/>
      <family val="2"/>
    </font>
    <font>
      <b/>
      <sz val="13"/>
      <color indexed="9"/>
      <name val="Arial"/>
      <family val="2"/>
    </font>
    <font>
      <sz val="14"/>
      <color indexed="9"/>
      <name val="Arial"/>
      <family val="2"/>
    </font>
    <font>
      <b/>
      <sz val="14"/>
      <color indexed="9"/>
      <name val="Arial"/>
      <family val="2"/>
    </font>
    <font>
      <b/>
      <sz val="12"/>
      <color indexed="9"/>
      <name val="Arial"/>
      <family val="2"/>
    </font>
    <font>
      <i/>
      <sz val="10"/>
      <color indexed="8"/>
      <name val="Arial"/>
      <family val="2"/>
    </font>
    <font>
      <sz val="10"/>
      <color indexed="9"/>
      <name val="Arial"/>
      <family val="2"/>
    </font>
    <font>
      <sz val="12"/>
      <color indexed="9"/>
      <name val="Arial"/>
      <family val="2"/>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43"/>
      </patternFill>
    </fill>
    <fill>
      <patternFill patternType="solid">
        <fgColor indexed="26"/>
      </patternFill>
    </fill>
    <fill>
      <patternFill patternType="solid">
        <fgColor indexed="55"/>
      </patternFill>
    </fill>
    <fill>
      <patternFill patternType="solid">
        <fgColor indexed="51"/>
        <bgColor indexed="64"/>
      </patternFill>
    </fill>
    <fill>
      <patternFill patternType="solid">
        <fgColor indexed="9"/>
        <bgColor indexed="64"/>
      </patternFill>
    </fill>
    <fill>
      <patternFill patternType="solid">
        <fgColor indexed="47"/>
        <bgColor indexed="64"/>
      </patternFill>
    </fill>
  </fills>
  <borders count="51">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s>
  <cellStyleXfs count="43">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8" fillId="20" borderId="1" applyNumberFormat="0" applyAlignment="0" applyProtection="0"/>
    <xf numFmtId="0" fontId="9" fillId="20" borderId="2" applyNumberFormat="0" applyAlignment="0" applyProtection="0"/>
    <xf numFmtId="0" fontId="10" fillId="7" borderId="2" applyNumberFormat="0" applyAlignment="0" applyProtection="0"/>
    <xf numFmtId="0" fontId="11" fillId="0" borderId="3" applyNumberFormat="0" applyFill="0" applyAlignment="0" applyProtection="0"/>
    <xf numFmtId="0" fontId="12" fillId="0" borderId="0" applyNumberFormat="0" applyFill="0" applyBorder="0" applyAlignment="0" applyProtection="0"/>
    <xf numFmtId="0" fontId="13" fillId="4" borderId="0" applyNumberFormat="0" applyBorder="0" applyAlignment="0" applyProtection="0"/>
    <xf numFmtId="0" fontId="14" fillId="21" borderId="0" applyNumberFormat="0" applyBorder="0" applyAlignment="0" applyProtection="0"/>
    <xf numFmtId="0" fontId="7" fillId="22" borderId="4" applyNumberFormat="0" applyFont="0" applyAlignment="0" applyProtection="0"/>
    <xf numFmtId="0" fontId="15" fillId="3" borderId="0" applyNumberFormat="0" applyBorder="0" applyAlignment="0" applyProtection="0"/>
    <xf numFmtId="0" fontId="7" fillId="0" borderId="0"/>
    <xf numFmtId="0" fontId="16" fillId="0" borderId="0" applyNumberFormat="0" applyFill="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0" borderId="8" applyNumberFormat="0" applyFill="0" applyAlignment="0" applyProtection="0"/>
    <xf numFmtId="0" fontId="21" fillId="0" borderId="0" applyNumberFormat="0" applyFill="0" applyBorder="0" applyAlignment="0" applyProtection="0"/>
    <xf numFmtId="0" fontId="5" fillId="23" borderId="9" applyNumberFormat="0" applyAlignment="0" applyProtection="0"/>
  </cellStyleXfs>
  <cellXfs count="141">
    <xf numFmtId="0" fontId="0" fillId="0" borderId="0" xfId="0"/>
    <xf numFmtId="0" fontId="0" fillId="24" borderId="10" xfId="0" applyFill="1" applyBorder="1" applyAlignment="1" applyProtection="1">
      <alignment horizontal="left" wrapText="1"/>
      <protection hidden="1"/>
    </xf>
    <xf numFmtId="0" fontId="0" fillId="25" borderId="0" xfId="0" applyFill="1" applyAlignment="1" applyProtection="1">
      <alignment horizontal="left" wrapText="1"/>
      <protection hidden="1"/>
    </xf>
    <xf numFmtId="0" fontId="0" fillId="0" borderId="0" xfId="0" applyProtection="1">
      <protection hidden="1"/>
    </xf>
    <xf numFmtId="0" fontId="0" fillId="0" borderId="11" xfId="0" applyBorder="1" applyProtection="1">
      <protection hidden="1"/>
    </xf>
    <xf numFmtId="0" fontId="0" fillId="0" borderId="12" xfId="0" applyBorder="1" applyProtection="1">
      <protection hidden="1"/>
    </xf>
    <xf numFmtId="0" fontId="0" fillId="0" borderId="13" xfId="0" applyBorder="1" applyProtection="1">
      <protection hidden="1"/>
    </xf>
    <xf numFmtId="0" fontId="0" fillId="0" borderId="14" xfId="0" applyBorder="1" applyProtection="1">
      <protection hidden="1"/>
    </xf>
    <xf numFmtId="0" fontId="0" fillId="0" borderId="15" xfId="0" applyBorder="1" applyProtection="1">
      <protection hidden="1"/>
    </xf>
    <xf numFmtId="0" fontId="3" fillId="0" borderId="0" xfId="0" applyFont="1" applyProtection="1">
      <protection hidden="1"/>
    </xf>
    <xf numFmtId="49" fontId="2" fillId="25" borderId="16" xfId="0" applyNumberFormat="1" applyFont="1" applyFill="1" applyBorder="1" applyAlignment="1" applyProtection="1">
      <alignment horizontal="left"/>
      <protection locked="0"/>
    </xf>
    <xf numFmtId="0" fontId="22" fillId="0" borderId="0" xfId="0" applyFont="1" applyAlignment="1" applyProtection="1">
      <alignment horizontal="center" vertical="center"/>
      <protection hidden="1"/>
    </xf>
    <xf numFmtId="0" fontId="2" fillId="0" borderId="0" xfId="0" applyFont="1" applyProtection="1">
      <protection hidden="1"/>
    </xf>
    <xf numFmtId="2" fontId="23" fillId="0" borderId="0" xfId="0" applyNumberFormat="1" applyFont="1" applyAlignment="1" applyProtection="1">
      <alignment vertical="center"/>
      <protection hidden="1"/>
    </xf>
    <xf numFmtId="0" fontId="2" fillId="0" borderId="12" xfId="0" applyFont="1" applyBorder="1" applyProtection="1">
      <protection hidden="1"/>
    </xf>
    <xf numFmtId="0" fontId="7" fillId="0" borderId="0" xfId="34" applyProtection="1">
      <protection hidden="1"/>
    </xf>
    <xf numFmtId="0" fontId="2" fillId="0" borderId="0" xfId="34" applyFont="1" applyProtection="1">
      <protection hidden="1"/>
    </xf>
    <xf numFmtId="0" fontId="2" fillId="0" borderId="11" xfId="34" applyFont="1" applyBorder="1" applyProtection="1">
      <protection hidden="1"/>
    </xf>
    <xf numFmtId="0" fontId="7" fillId="0" borderId="11" xfId="34" applyBorder="1" applyProtection="1">
      <protection hidden="1"/>
    </xf>
    <xf numFmtId="0" fontId="7" fillId="0" borderId="12" xfId="34" applyBorder="1" applyProtection="1">
      <protection hidden="1"/>
    </xf>
    <xf numFmtId="0" fontId="1" fillId="25" borderId="0" xfId="34" applyFont="1" applyFill="1" applyProtection="1">
      <protection hidden="1"/>
    </xf>
    <xf numFmtId="4" fontId="7" fillId="0" borderId="0" xfId="34" applyNumberFormat="1" applyProtection="1">
      <protection hidden="1"/>
    </xf>
    <xf numFmtId="0" fontId="7" fillId="0" borderId="13" xfId="34" applyBorder="1" applyProtection="1">
      <protection hidden="1"/>
    </xf>
    <xf numFmtId="0" fontId="7" fillId="0" borderId="14" xfId="34" applyBorder="1" applyProtection="1">
      <protection hidden="1"/>
    </xf>
    <xf numFmtId="0" fontId="7" fillId="0" borderId="15" xfId="34" applyBorder="1" applyProtection="1">
      <protection hidden="1"/>
    </xf>
    <xf numFmtId="0" fontId="5" fillId="24" borderId="17" xfId="0" applyFont="1" applyFill="1" applyBorder="1" applyAlignment="1" applyProtection="1">
      <alignment horizontal="left"/>
      <protection hidden="1"/>
    </xf>
    <xf numFmtId="0" fontId="5" fillId="24" borderId="18" xfId="0" applyFont="1" applyFill="1" applyBorder="1" applyAlignment="1" applyProtection="1">
      <alignment horizontal="left" wrapText="1"/>
      <protection hidden="1"/>
    </xf>
    <xf numFmtId="2" fontId="27" fillId="24" borderId="19" xfId="0" applyNumberFormat="1" applyFont="1" applyFill="1" applyBorder="1" applyAlignment="1" applyProtection="1">
      <alignment horizontal="center" vertical="center"/>
      <protection hidden="1"/>
    </xf>
    <xf numFmtId="2" fontId="27" fillId="24" borderId="20" xfId="0" applyNumberFormat="1" applyFont="1" applyFill="1" applyBorder="1" applyAlignment="1" applyProtection="1">
      <alignment horizontal="right" vertical="center"/>
      <protection hidden="1"/>
    </xf>
    <xf numFmtId="0" fontId="5" fillId="24" borderId="21" xfId="34" applyFont="1" applyFill="1" applyBorder="1" applyProtection="1">
      <protection hidden="1"/>
    </xf>
    <xf numFmtId="0" fontId="5" fillId="24" borderId="22" xfId="34" applyFont="1" applyFill="1" applyBorder="1" applyProtection="1">
      <protection hidden="1"/>
    </xf>
    <xf numFmtId="0" fontId="5" fillId="24" borderId="23" xfId="34" applyFont="1" applyFill="1" applyBorder="1" applyProtection="1">
      <protection hidden="1"/>
    </xf>
    <xf numFmtId="0" fontId="1" fillId="26" borderId="24" xfId="0" applyFont="1" applyFill="1" applyBorder="1" applyAlignment="1" applyProtection="1">
      <alignment horizontal="left" wrapText="1"/>
      <protection hidden="1"/>
    </xf>
    <xf numFmtId="0" fontId="1" fillId="26" borderId="25" xfId="0" applyFont="1" applyFill="1" applyBorder="1" applyAlignment="1" applyProtection="1">
      <alignment horizontal="left" wrapText="1"/>
      <protection hidden="1"/>
    </xf>
    <xf numFmtId="0" fontId="1" fillId="26" borderId="26" xfId="0" applyFont="1" applyFill="1" applyBorder="1" applyAlignment="1" applyProtection="1">
      <alignment horizontal="left" wrapText="1"/>
      <protection hidden="1"/>
    </xf>
    <xf numFmtId="0" fontId="1" fillId="26" borderId="27" xfId="0" applyFont="1" applyFill="1" applyBorder="1" applyAlignment="1" applyProtection="1">
      <alignment horizontal="left" wrapText="1"/>
      <protection hidden="1"/>
    </xf>
    <xf numFmtId="0" fontId="1" fillId="26" borderId="0" xfId="0" applyFont="1" applyFill="1" applyAlignment="1" applyProtection="1">
      <alignment horizontal="left" wrapText="1"/>
      <protection hidden="1"/>
    </xf>
    <xf numFmtId="0" fontId="2" fillId="26" borderId="0" xfId="0" applyFont="1" applyFill="1" applyAlignment="1" applyProtection="1">
      <alignment horizontal="left"/>
      <protection hidden="1"/>
    </xf>
    <xf numFmtId="0" fontId="1" fillId="26" borderId="12" xfId="0" applyFont="1" applyFill="1" applyBorder="1" applyAlignment="1" applyProtection="1">
      <alignment horizontal="left" wrapText="1"/>
      <protection hidden="1"/>
    </xf>
    <xf numFmtId="0" fontId="1" fillId="26" borderId="28" xfId="0" applyFont="1" applyFill="1" applyBorder="1" applyAlignment="1" applyProtection="1">
      <alignment horizontal="left" wrapText="1"/>
      <protection hidden="1"/>
    </xf>
    <xf numFmtId="0" fontId="1" fillId="26" borderId="14" xfId="0" applyFont="1" applyFill="1" applyBorder="1" applyAlignment="1" applyProtection="1">
      <alignment horizontal="left" wrapText="1"/>
      <protection hidden="1"/>
    </xf>
    <xf numFmtId="0" fontId="1" fillId="26" borderId="15" xfId="0" applyFont="1" applyFill="1" applyBorder="1" applyAlignment="1" applyProtection="1">
      <alignment horizontal="left" wrapText="1"/>
      <protection hidden="1"/>
    </xf>
    <xf numFmtId="0" fontId="0" fillId="26" borderId="0" xfId="0" applyFill="1" applyProtection="1">
      <protection hidden="1"/>
    </xf>
    <xf numFmtId="0" fontId="0" fillId="0" borderId="29" xfId="0" applyBorder="1"/>
    <xf numFmtId="0" fontId="0" fillId="0" borderId="19" xfId="0" applyBorder="1"/>
    <xf numFmtId="0" fontId="0" fillId="0" borderId="20" xfId="0" applyBorder="1"/>
    <xf numFmtId="0" fontId="0" fillId="0" borderId="30" xfId="0" applyBorder="1"/>
    <xf numFmtId="0" fontId="0" fillId="0" borderId="31" xfId="0"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16" xfId="0" applyBorder="1"/>
    <xf numFmtId="0" fontId="0" fillId="0" borderId="44" xfId="0" applyBorder="1" applyAlignment="1">
      <alignment horizontal="center"/>
    </xf>
    <xf numFmtId="0" fontId="0" fillId="0" borderId="45" xfId="0" applyBorder="1" applyAlignment="1">
      <alignment horizontal="center"/>
    </xf>
    <xf numFmtId="0" fontId="0" fillId="0" borderId="36" xfId="0" applyBorder="1" applyAlignment="1">
      <alignment horizontal="center"/>
    </xf>
    <xf numFmtId="0" fontId="0" fillId="0" borderId="30" xfId="0" applyBorder="1" applyAlignment="1">
      <alignment horizontal="center"/>
    </xf>
    <xf numFmtId="0" fontId="0" fillId="0" borderId="39" xfId="0" applyBorder="1"/>
    <xf numFmtId="0" fontId="0" fillId="0" borderId="42" xfId="0" applyBorder="1"/>
    <xf numFmtId="164" fontId="0" fillId="0" borderId="0" xfId="0" applyNumberFormat="1"/>
    <xf numFmtId="0" fontId="0" fillId="0" borderId="45" xfId="0" applyBorder="1"/>
    <xf numFmtId="0" fontId="0" fillId="26" borderId="30" xfId="0" applyFill="1" applyBorder="1"/>
    <xf numFmtId="0" fontId="0" fillId="26" borderId="40" xfId="0" applyFill="1" applyBorder="1" applyAlignment="1">
      <alignment horizontal="center"/>
    </xf>
    <xf numFmtId="0" fontId="0" fillId="26" borderId="43" xfId="0" applyFill="1" applyBorder="1" applyAlignment="1">
      <alignment horizontal="center"/>
    </xf>
    <xf numFmtId="0" fontId="0" fillId="26" borderId="36" xfId="0" applyFill="1" applyBorder="1" applyAlignment="1">
      <alignment horizontal="center"/>
    </xf>
    <xf numFmtId="0" fontId="0" fillId="26" borderId="46" xfId="0" applyFill="1" applyBorder="1"/>
    <xf numFmtId="0" fontId="0" fillId="26" borderId="47" xfId="0" quotePrefix="1" applyFill="1" applyBorder="1"/>
    <xf numFmtId="0" fontId="0" fillId="26" borderId="47" xfId="0" applyFill="1" applyBorder="1"/>
    <xf numFmtId="164" fontId="0" fillId="26" borderId="48" xfId="0" applyNumberFormat="1" applyFill="1" applyBorder="1"/>
    <xf numFmtId="0" fontId="0" fillId="26" borderId="41" xfId="0" applyFill="1" applyBorder="1"/>
    <xf numFmtId="0" fontId="0" fillId="26" borderId="16" xfId="0" applyFill="1" applyBorder="1"/>
    <xf numFmtId="164" fontId="0" fillId="26" borderId="42" xfId="0" applyNumberFormat="1" applyFill="1" applyBorder="1"/>
    <xf numFmtId="0" fontId="0" fillId="26" borderId="44" xfId="0" applyFill="1" applyBorder="1"/>
    <xf numFmtId="0" fontId="0" fillId="26" borderId="49" xfId="0" applyFill="1" applyBorder="1"/>
    <xf numFmtId="164" fontId="0" fillId="26" borderId="45" xfId="0" applyNumberFormat="1" applyFill="1" applyBorder="1"/>
    <xf numFmtId="164" fontId="0" fillId="26" borderId="38" xfId="0" applyNumberFormat="1" applyFill="1" applyBorder="1"/>
    <xf numFmtId="164" fontId="0" fillId="26" borderId="41" xfId="0" applyNumberFormat="1" applyFill="1" applyBorder="1"/>
    <xf numFmtId="164" fontId="0" fillId="26" borderId="44" xfId="0" applyNumberFormat="1" applyFill="1" applyBorder="1"/>
    <xf numFmtId="164" fontId="0" fillId="26" borderId="16" xfId="0" applyNumberFormat="1" applyFill="1" applyBorder="1"/>
    <xf numFmtId="0" fontId="11" fillId="0" borderId="0" xfId="34" applyFont="1" applyProtection="1">
      <protection hidden="1"/>
    </xf>
    <xf numFmtId="3" fontId="7" fillId="0" borderId="0" xfId="34" applyNumberFormat="1" applyProtection="1">
      <protection hidden="1"/>
    </xf>
    <xf numFmtId="0" fontId="28" fillId="0" borderId="0" xfId="34" applyFont="1" applyProtection="1">
      <protection hidden="1"/>
    </xf>
    <xf numFmtId="0" fontId="0" fillId="26" borderId="38" xfId="0" applyFill="1" applyBorder="1" applyAlignment="1" applyProtection="1">
      <alignment horizontal="center"/>
      <protection hidden="1"/>
    </xf>
    <xf numFmtId="0" fontId="0" fillId="26" borderId="39" xfId="0" applyFill="1" applyBorder="1" applyAlignment="1" applyProtection="1">
      <alignment horizontal="center"/>
      <protection hidden="1"/>
    </xf>
    <xf numFmtId="0" fontId="0" fillId="26" borderId="40" xfId="0" applyFill="1" applyBorder="1" applyAlignment="1" applyProtection="1">
      <alignment horizontal="center"/>
      <protection hidden="1"/>
    </xf>
    <xf numFmtId="0" fontId="1" fillId="26" borderId="40" xfId="0" applyFont="1" applyFill="1" applyBorder="1" applyAlignment="1" applyProtection="1">
      <alignment horizontal="center"/>
      <protection hidden="1"/>
    </xf>
    <xf numFmtId="0" fontId="0" fillId="26" borderId="41" xfId="0" applyFill="1" applyBorder="1" applyAlignment="1" applyProtection="1">
      <alignment horizontal="center"/>
      <protection hidden="1"/>
    </xf>
    <xf numFmtId="0" fontId="0" fillId="26" borderId="42" xfId="0" applyFill="1" applyBorder="1" applyAlignment="1" applyProtection="1">
      <alignment horizontal="center"/>
      <protection hidden="1"/>
    </xf>
    <xf numFmtId="0" fontId="0" fillId="26" borderId="43" xfId="0" applyFill="1" applyBorder="1" applyAlignment="1" applyProtection="1">
      <alignment horizontal="center"/>
      <protection hidden="1"/>
    </xf>
    <xf numFmtId="0" fontId="1" fillId="26" borderId="43" xfId="0" applyFont="1" applyFill="1" applyBorder="1" applyAlignment="1" applyProtection="1">
      <alignment horizontal="center"/>
      <protection hidden="1"/>
    </xf>
    <xf numFmtId="0" fontId="0" fillId="26" borderId="44" xfId="0" applyFill="1" applyBorder="1" applyAlignment="1" applyProtection="1">
      <alignment horizontal="center"/>
      <protection hidden="1"/>
    </xf>
    <xf numFmtId="0" fontId="0" fillId="26" borderId="45" xfId="0" applyFill="1" applyBorder="1" applyAlignment="1" applyProtection="1">
      <alignment horizontal="center"/>
      <protection hidden="1"/>
    </xf>
    <xf numFmtId="0" fontId="0" fillId="26" borderId="36" xfId="0" applyFill="1" applyBorder="1" applyAlignment="1" applyProtection="1">
      <alignment horizontal="center"/>
      <protection hidden="1"/>
    </xf>
    <xf numFmtId="0" fontId="1" fillId="26" borderId="36" xfId="0" applyFont="1" applyFill="1" applyBorder="1" applyAlignment="1" applyProtection="1">
      <alignment horizontal="center"/>
      <protection hidden="1"/>
    </xf>
    <xf numFmtId="3" fontId="11" fillId="0" borderId="0" xfId="34" applyNumberFormat="1" applyFont="1" applyAlignment="1" applyProtection="1">
      <alignment horizontal="center"/>
      <protection hidden="1"/>
    </xf>
    <xf numFmtId="0" fontId="29" fillId="24" borderId="31" xfId="0" applyFont="1" applyFill="1" applyBorder="1" applyProtection="1">
      <protection hidden="1"/>
    </xf>
    <xf numFmtId="0" fontId="29" fillId="24" borderId="32" xfId="0" applyFont="1" applyFill="1" applyBorder="1" applyProtection="1">
      <protection hidden="1"/>
    </xf>
    <xf numFmtId="0" fontId="29" fillId="24" borderId="33" xfId="0" applyFont="1" applyFill="1" applyBorder="1" applyAlignment="1" applyProtection="1">
      <alignment horizontal="center"/>
      <protection hidden="1"/>
    </xf>
    <xf numFmtId="0" fontId="29" fillId="24" borderId="34" xfId="0" applyFont="1" applyFill="1" applyBorder="1" applyAlignment="1" applyProtection="1">
      <alignment horizontal="center"/>
      <protection hidden="1"/>
    </xf>
    <xf numFmtId="0" fontId="29" fillId="24" borderId="35" xfId="0" applyFont="1" applyFill="1" applyBorder="1" applyAlignment="1" applyProtection="1">
      <alignment horizontal="center"/>
      <protection hidden="1"/>
    </xf>
    <xf numFmtId="0" fontId="29" fillId="24" borderId="50" xfId="0" applyFont="1" applyFill="1" applyBorder="1" applyAlignment="1" applyProtection="1">
      <alignment horizontal="center"/>
      <protection hidden="1"/>
    </xf>
    <xf numFmtId="0" fontId="5" fillId="24" borderId="29" xfId="34" applyFont="1" applyFill="1" applyBorder="1" applyProtection="1">
      <protection hidden="1"/>
    </xf>
    <xf numFmtId="0" fontId="5" fillId="24" borderId="19" xfId="34" applyFont="1" applyFill="1" applyBorder="1" applyProtection="1">
      <protection hidden="1"/>
    </xf>
    <xf numFmtId="0" fontId="5" fillId="24" borderId="20" xfId="34" applyFont="1" applyFill="1" applyBorder="1" applyProtection="1">
      <protection hidden="1"/>
    </xf>
    <xf numFmtId="3" fontId="7" fillId="0" borderId="30" xfId="34" applyNumberFormat="1" applyBorder="1" applyAlignment="1" applyProtection="1">
      <alignment horizontal="center"/>
      <protection locked="0"/>
    </xf>
    <xf numFmtId="3" fontId="5" fillId="24" borderId="30" xfId="34" applyNumberFormat="1" applyFont="1" applyFill="1" applyBorder="1" applyAlignment="1" applyProtection="1">
      <alignment horizontal="center"/>
      <protection hidden="1"/>
    </xf>
    <xf numFmtId="3" fontId="0" fillId="0" borderId="30" xfId="0" applyNumberFormat="1" applyBorder="1"/>
    <xf numFmtId="165" fontId="28" fillId="0" borderId="0" xfId="34" applyNumberFormat="1" applyFont="1" applyAlignment="1" applyProtection="1">
      <alignment horizontal="right"/>
      <protection hidden="1"/>
    </xf>
    <xf numFmtId="2" fontId="27" fillId="24" borderId="29" xfId="0" applyNumberFormat="1" applyFont="1" applyFill="1" applyBorder="1" applyAlignment="1" applyProtection="1">
      <alignment horizontal="left" vertical="center"/>
      <protection hidden="1"/>
    </xf>
    <xf numFmtId="0" fontId="30" fillId="24" borderId="19" xfId="34" applyFont="1" applyFill="1" applyBorder="1" applyProtection="1">
      <protection hidden="1"/>
    </xf>
    <xf numFmtId="2" fontId="27" fillId="24" borderId="19" xfId="0" applyNumberFormat="1" applyFont="1" applyFill="1" applyBorder="1" applyAlignment="1" applyProtection="1">
      <alignment horizontal="left" vertical="center"/>
      <protection hidden="1"/>
    </xf>
    <xf numFmtId="49" fontId="2" fillId="25" borderId="17" xfId="0" applyNumberFormat="1" applyFont="1" applyFill="1" applyBorder="1" applyAlignment="1" applyProtection="1">
      <alignment horizontal="left"/>
      <protection locked="0"/>
    </xf>
    <xf numFmtId="49" fontId="2" fillId="25" borderId="10" xfId="0" applyNumberFormat="1" applyFont="1" applyFill="1" applyBorder="1" applyAlignment="1" applyProtection="1">
      <alignment horizontal="left"/>
      <protection locked="0"/>
    </xf>
    <xf numFmtId="49" fontId="2" fillId="25" borderId="18" xfId="0" applyNumberFormat="1" applyFont="1" applyFill="1" applyBorder="1" applyAlignment="1" applyProtection="1">
      <alignment horizontal="left"/>
      <protection locked="0"/>
    </xf>
    <xf numFmtId="0" fontId="24" fillId="24" borderId="29" xfId="0" applyFont="1" applyFill="1" applyBorder="1" applyAlignment="1" applyProtection="1">
      <alignment horizontal="center" vertical="center"/>
      <protection hidden="1"/>
    </xf>
    <xf numFmtId="0" fontId="24" fillId="24" borderId="19" xfId="0" applyFont="1" applyFill="1" applyBorder="1" applyAlignment="1" applyProtection="1">
      <alignment horizontal="center" vertical="center"/>
      <protection hidden="1"/>
    </xf>
    <xf numFmtId="0" fontId="24" fillId="24" borderId="20" xfId="0" applyFont="1" applyFill="1" applyBorder="1" applyAlignment="1" applyProtection="1">
      <alignment horizontal="center" vertical="center"/>
      <protection hidden="1"/>
    </xf>
    <xf numFmtId="0" fontId="5" fillId="24" borderId="10" xfId="0" applyFont="1" applyFill="1" applyBorder="1" applyAlignment="1" applyProtection="1">
      <alignment horizontal="center" wrapText="1"/>
      <protection hidden="1"/>
    </xf>
    <xf numFmtId="0" fontId="5" fillId="24" borderId="18" xfId="0" applyFont="1" applyFill="1" applyBorder="1" applyAlignment="1" applyProtection="1">
      <alignment horizontal="center" wrapText="1"/>
      <protection hidden="1"/>
    </xf>
    <xf numFmtId="0" fontId="25" fillId="24" borderId="29" xfId="0" applyFont="1" applyFill="1" applyBorder="1" applyAlignment="1" applyProtection="1">
      <alignment horizontal="center" vertical="center"/>
      <protection hidden="1"/>
    </xf>
    <xf numFmtId="0" fontId="25" fillId="24" borderId="19" xfId="0" applyFont="1" applyFill="1" applyBorder="1" applyAlignment="1" applyProtection="1">
      <alignment horizontal="center" vertical="center"/>
      <protection hidden="1"/>
    </xf>
    <xf numFmtId="0" fontId="25" fillId="24" borderId="20" xfId="0" applyFont="1" applyFill="1" applyBorder="1" applyAlignment="1" applyProtection="1">
      <alignment horizontal="center" vertical="center"/>
      <protection hidden="1"/>
    </xf>
    <xf numFmtId="0" fontId="26" fillId="24" borderId="29" xfId="0" applyFont="1" applyFill="1" applyBorder="1" applyAlignment="1" applyProtection="1">
      <alignment horizontal="center" vertical="center"/>
      <protection hidden="1"/>
    </xf>
    <xf numFmtId="0" fontId="26" fillId="24" borderId="19" xfId="0" applyFont="1" applyFill="1" applyBorder="1" applyAlignment="1" applyProtection="1">
      <alignment horizontal="center" vertical="center"/>
      <protection hidden="1"/>
    </xf>
    <xf numFmtId="0" fontId="26" fillId="24" borderId="20" xfId="0" applyFont="1" applyFill="1" applyBorder="1" applyAlignment="1" applyProtection="1">
      <alignment horizontal="center" vertical="center"/>
      <protection hidden="1"/>
    </xf>
    <xf numFmtId="0" fontId="29" fillId="24" borderId="33" xfId="0" applyFont="1" applyFill="1" applyBorder="1" applyAlignment="1" applyProtection="1">
      <alignment horizontal="center" vertical="center"/>
      <protection hidden="1"/>
    </xf>
    <xf numFmtId="0" fontId="29" fillId="24" borderId="50" xfId="0" applyFont="1" applyFill="1" applyBorder="1" applyAlignment="1" applyProtection="1">
      <alignment horizontal="center" vertical="center"/>
      <protection hidden="1"/>
    </xf>
    <xf numFmtId="0" fontId="1" fillId="0" borderId="29" xfId="34" applyFont="1" applyBorder="1" applyAlignment="1" applyProtection="1">
      <alignment horizontal="left"/>
      <protection locked="0"/>
    </xf>
    <xf numFmtId="0" fontId="1" fillId="0" borderId="19" xfId="34" applyFont="1" applyBorder="1" applyAlignment="1" applyProtection="1">
      <alignment horizontal="left"/>
      <protection locked="0"/>
    </xf>
    <xf numFmtId="0" fontId="1" fillId="0" borderId="20" xfId="34" applyFont="1" applyBorder="1" applyAlignment="1" applyProtection="1">
      <alignment horizontal="left"/>
      <protection locked="0"/>
    </xf>
    <xf numFmtId="0" fontId="11" fillId="0" borderId="29" xfId="34" applyFont="1" applyBorder="1" applyAlignment="1" applyProtection="1">
      <alignment horizontal="left"/>
      <protection hidden="1"/>
    </xf>
    <xf numFmtId="0" fontId="11" fillId="0" borderId="19" xfId="34" applyFont="1" applyBorder="1" applyAlignment="1" applyProtection="1">
      <alignment horizontal="left"/>
      <protection hidden="1"/>
    </xf>
    <xf numFmtId="0" fontId="11" fillId="0" borderId="20" xfId="34" applyFont="1" applyBorder="1" applyAlignment="1" applyProtection="1">
      <alignment horizontal="left"/>
      <protection hidden="1"/>
    </xf>
  </cellXfs>
  <cellStyles count="43">
    <cellStyle name="20% - Akzent1" xfId="1" xr:uid="{00000000-0005-0000-0000-000000000000}"/>
    <cellStyle name="20% - Akzent2" xfId="2" xr:uid="{00000000-0005-0000-0000-000001000000}"/>
    <cellStyle name="20% - Akzent3" xfId="3" xr:uid="{00000000-0005-0000-0000-000002000000}"/>
    <cellStyle name="20% - Akzent4" xfId="4" xr:uid="{00000000-0005-0000-0000-000003000000}"/>
    <cellStyle name="20% - Akzent5" xfId="5" xr:uid="{00000000-0005-0000-0000-000004000000}"/>
    <cellStyle name="20% - Akzent6" xfId="6" xr:uid="{00000000-0005-0000-0000-000005000000}"/>
    <cellStyle name="40% - Akzent1" xfId="7" xr:uid="{00000000-0005-0000-0000-000006000000}"/>
    <cellStyle name="40% - Akzent2" xfId="8" xr:uid="{00000000-0005-0000-0000-000007000000}"/>
    <cellStyle name="40% - Akzent3" xfId="9" xr:uid="{00000000-0005-0000-0000-000008000000}"/>
    <cellStyle name="40% - Akzent4" xfId="10" xr:uid="{00000000-0005-0000-0000-000009000000}"/>
    <cellStyle name="40% - Akzent5" xfId="11" xr:uid="{00000000-0005-0000-0000-00000A000000}"/>
    <cellStyle name="40% - Akzent6" xfId="12" xr:uid="{00000000-0005-0000-0000-00000B000000}"/>
    <cellStyle name="60% - Akzent1" xfId="13" xr:uid="{00000000-0005-0000-0000-00000C000000}"/>
    <cellStyle name="60% - Akzent2" xfId="14" xr:uid="{00000000-0005-0000-0000-00000D000000}"/>
    <cellStyle name="60% - Akzent3" xfId="15" xr:uid="{00000000-0005-0000-0000-00000E000000}"/>
    <cellStyle name="60% - Akzent4" xfId="16" xr:uid="{00000000-0005-0000-0000-00000F000000}"/>
    <cellStyle name="60% - Akzent5" xfId="17" xr:uid="{00000000-0005-0000-0000-000010000000}"/>
    <cellStyle name="60% - Akzent6" xfId="18" xr:uid="{00000000-0005-0000-0000-000011000000}"/>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_40_St_T_GrESt-Rechner" xfId="34" xr:uid="{00000000-0005-0000-0000-000022000000}"/>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1">
    <dxf>
      <fill>
        <patternFill>
          <bgColor indexed="47"/>
        </patternFill>
      </fill>
      <border>
        <left style="thin">
          <color indexed="64"/>
        </left>
        <right style="thin">
          <color indexed="64"/>
        </right>
        <top style="thin">
          <color indexed="64"/>
        </top>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EAF7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6F1F7"/>
      <rgbColor rgb="003366FF"/>
      <rgbColor rgb="0033CCCC"/>
      <rgbColor rgb="00EBEBEB"/>
      <rgbColor rgb="000668AF"/>
      <rgbColor rgb="00E4DDB6"/>
      <rgbColor rgb="00EAE3C6"/>
      <rgbColor rgb="00666699"/>
      <rgbColor rgb="00969696"/>
      <rgbColor rgb="00003366"/>
      <rgbColor rgb="00339966"/>
      <rgbColor rgb="00003300"/>
      <rgbColor rgb="007AB031"/>
      <rgbColor rgb="009B00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68580</xdr:colOff>
      <xdr:row>5</xdr:row>
      <xdr:rowOff>68580</xdr:rowOff>
    </xdr:from>
    <xdr:to>
      <xdr:col>3</xdr:col>
      <xdr:colOff>4320540</xdr:colOff>
      <xdr:row>6</xdr:row>
      <xdr:rowOff>99060</xdr:rowOff>
    </xdr:to>
    <xdr:sp macro="" textlink="">
      <xdr:nvSpPr>
        <xdr:cNvPr id="2049" name="Text Box 1">
          <a:extLst>
            <a:ext uri="{FF2B5EF4-FFF2-40B4-BE49-F238E27FC236}">
              <a16:creationId xmlns:a16="http://schemas.microsoft.com/office/drawing/2014/main" id="{42EE9C69-75D8-7B02-6747-FB566267C9D0}"/>
            </a:ext>
          </a:extLst>
        </xdr:cNvPr>
        <xdr:cNvSpPr txBox="1">
          <a:spLocks noChangeArrowheads="1"/>
        </xdr:cNvSpPr>
      </xdr:nvSpPr>
      <xdr:spPr bwMode="auto">
        <a:xfrm>
          <a:off x="960120" y="1066800"/>
          <a:ext cx="4358640" cy="53340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Mit dem Quotenrechner können Sie ermitteln, wie sich die Anzahl der Betriebsratsmitglieder auf Männer und Frauen verteilt.</a:t>
          </a:r>
        </a:p>
      </xdr:txBody>
    </xdr:sp>
    <xdr:clientData/>
  </xdr:twoCellAnchor>
  <xdr:twoCellAnchor>
    <xdr:from>
      <xdr:col>3</xdr:col>
      <xdr:colOff>68580</xdr:colOff>
      <xdr:row>9</xdr:row>
      <xdr:rowOff>129540</xdr:rowOff>
    </xdr:from>
    <xdr:to>
      <xdr:col>4</xdr:col>
      <xdr:colOff>0</xdr:colOff>
      <xdr:row>11</xdr:row>
      <xdr:rowOff>99060</xdr:rowOff>
    </xdr:to>
    <xdr:sp macro="" textlink="">
      <xdr:nvSpPr>
        <xdr:cNvPr id="2050" name="Text Box 2">
          <a:extLst>
            <a:ext uri="{FF2B5EF4-FFF2-40B4-BE49-F238E27FC236}">
              <a16:creationId xmlns:a16="http://schemas.microsoft.com/office/drawing/2014/main" id="{51B198FC-0C20-0F79-5096-7EA5DE1EA2B5}"/>
            </a:ext>
          </a:extLst>
        </xdr:cNvPr>
        <xdr:cNvSpPr txBox="1">
          <a:spLocks noChangeArrowheads="1"/>
        </xdr:cNvSpPr>
      </xdr:nvSpPr>
      <xdr:spPr bwMode="auto">
        <a:xfrm>
          <a:off x="1066800" y="2141220"/>
          <a:ext cx="4320540" cy="3078480"/>
        </a:xfrm>
        <a:prstGeom prst="rect">
          <a:avLst/>
        </a:prstGeom>
        <a:solidFill>
          <a:srgbClr xmlns:mc="http://schemas.openxmlformats.org/markup-compatibility/2006" xmlns:a14="http://schemas.microsoft.com/office/drawing/2010/main" val="E6F1F7" mc:Ignorable="a14" a14:legacySpreadsheetColorIndex="47"/>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000" tIns="36000" rIns="36000" bIns="36000" anchor="t" upright="1"/>
        <a:lstStyle/>
        <a:p>
          <a:pPr algn="l" rtl="0">
            <a:defRPr sz="1000"/>
          </a:pPr>
          <a:r>
            <a:rPr lang="de-DE" sz="1000" b="0" i="0" u="none" strike="noStrike" baseline="0">
              <a:solidFill>
                <a:srgbClr val="000000"/>
              </a:solidFill>
              <a:latin typeface="Arial"/>
              <a:cs typeface="Arial"/>
            </a:rPr>
            <a:t>Gemäß § 15 Abs. 2 BetrVG muss das Geschlecht, das in der Belegschaft in der Minderheit ist, mindestens entsprechend seinem zahlenmäßigen Verhältnis im Betriebsrat vertreten sein, wenn dieser aus mindestens drei Mitgliedern besteht. Diese Vorschrift ist zwingendes Recht und</a:t>
          </a:r>
        </a:p>
        <a:p>
          <a:pPr algn="l" rtl="0">
            <a:defRPr sz="1000"/>
          </a:pPr>
          <a:r>
            <a:rPr lang="de-DE" sz="1000" b="0" i="0" u="none" strike="noStrike" baseline="0">
              <a:solidFill>
                <a:srgbClr val="000000"/>
              </a:solidFill>
              <a:latin typeface="Arial"/>
              <a:cs typeface="Arial"/>
            </a:rPr>
            <a:t>wird durch § 5 WO allgemein, durch § 15 Abs. 5 WO für das normale Wahlverfahren bei Verhältniswahl, durch § 22 Abs. 1 WO für das normale Verfahren bei Persönlichkeitswahl und durch § 32 für das vereinfachte Wahlverfahren konkretisiert.</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Dieser Rechner ermittelt die Zusammensetzung des Betriebsrates für Unternehmen mit bis zu 50.000 Mitarbeiter.</a:t>
          </a:r>
        </a:p>
        <a:p>
          <a:pPr algn="l" rtl="0">
            <a:defRPr sz="1000"/>
          </a:pPr>
          <a:endParaRPr lang="de-DE" sz="1000" b="0" i="0" u="none" strike="noStrike" baseline="0">
            <a:solidFill>
              <a:srgbClr val="000000"/>
            </a:solidFill>
            <a:latin typeface="Arial"/>
            <a:cs typeface="Arial"/>
          </a:endParaRPr>
        </a:p>
        <a:p>
          <a:pPr algn="l" rtl="0">
            <a:defRPr sz="1000"/>
          </a:pPr>
          <a:r>
            <a:rPr lang="de-DE" sz="1000" b="0" i="0" u="none" strike="noStrike" baseline="0">
              <a:solidFill>
                <a:srgbClr val="000000"/>
              </a:solidFill>
              <a:latin typeface="Arial"/>
              <a:cs typeface="Arial"/>
            </a:rPr>
            <a:t>Um mit dem Quotenrechner die Anzahl männlicher und weiblicher Betriebsratsmitglieder zu bestimmen, wählen Sie bitte zunächst im Auswahlfeld der Zelle D9, ob die Anzahl männlicher oder weiblicher Mitarbeiter überwiegt. Anschließend geben Sie die entsprechende Mitarbeiterzahl in die Zelle G9 und schließlich für das andere Geschlecht in G10 ein. Weitere Angaben sind nicht erforderlich. </a:t>
          </a:r>
        </a:p>
        <a:p>
          <a:pPr algn="l" rtl="0">
            <a:defRPr sz="1000"/>
          </a:pPr>
          <a:endParaRPr lang="de-DE" sz="1000" b="0" i="0" u="none" strike="noStrike" baseline="0">
            <a:solidFill>
              <a:srgbClr val="000000"/>
            </a:solidFill>
            <a:latin typeface="Arial"/>
            <a:cs typeface="Arial"/>
          </a:endParaRPr>
        </a:p>
        <a:p>
          <a:pPr algn="l" rtl="0">
            <a:defRPr sz="1000"/>
          </a:pPr>
          <a:endParaRPr lang="de-DE"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sheetPr>
  <dimension ref="A2:IU22"/>
  <sheetViews>
    <sheetView showGridLines="0" showZeros="0" zoomScaleNormal="100" workbookViewId="0">
      <selection activeCell="B3" sqref="B3:I3"/>
    </sheetView>
  </sheetViews>
  <sheetFormatPr baseColWidth="10" defaultColWidth="11.42578125" defaultRowHeight="12.75" x14ac:dyDescent="0.2"/>
  <cols>
    <col min="1" max="1" width="11.42578125" style="3"/>
    <col min="2" max="3" width="1.5703125" style="3" customWidth="1"/>
    <col min="4" max="4" width="27.140625" style="3" customWidth="1"/>
    <col min="5" max="7" width="11.42578125" style="3"/>
    <col min="8" max="8" width="1.5703125" style="3" customWidth="1"/>
    <col min="9" max="9" width="1.7109375" style="3" customWidth="1"/>
    <col min="10" max="11" width="11.42578125" style="3"/>
    <col min="12" max="12" width="0" style="3" hidden="1" customWidth="1"/>
    <col min="13" max="16384" width="11.42578125" style="3"/>
  </cols>
  <sheetData>
    <row r="2" spans="1:255" ht="13.5" thickBot="1" x14ac:dyDescent="0.25"/>
    <row r="3" spans="1:255" s="1" customFormat="1" ht="25.5" customHeight="1" thickBot="1" x14ac:dyDescent="0.25">
      <c r="A3" s="3"/>
      <c r="B3" s="122" t="s">
        <v>30</v>
      </c>
      <c r="C3" s="123"/>
      <c r="D3" s="123"/>
      <c r="E3" s="123"/>
      <c r="F3" s="123"/>
      <c r="G3" s="123"/>
      <c r="H3" s="123"/>
      <c r="I3" s="124"/>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row>
    <row r="4" spans="1:255" x14ac:dyDescent="0.2">
      <c r="B4" s="4"/>
      <c r="I4" s="5"/>
    </row>
    <row r="5" spans="1:255" x14ac:dyDescent="0.2">
      <c r="B5" s="4"/>
      <c r="C5" s="25"/>
      <c r="D5" s="125" t="s">
        <v>0</v>
      </c>
      <c r="E5" s="126"/>
      <c r="F5" s="2"/>
      <c r="G5" s="2"/>
      <c r="H5" s="2"/>
      <c r="I5" s="5"/>
    </row>
    <row r="6" spans="1:255" x14ac:dyDescent="0.2">
      <c r="B6" s="4"/>
      <c r="C6" s="32"/>
      <c r="D6" s="33"/>
      <c r="E6" s="33"/>
      <c r="F6" s="33"/>
      <c r="G6" s="33"/>
      <c r="H6" s="34"/>
      <c r="I6" s="5"/>
      <c r="L6" s="3">
        <f ca="1">+YEAR(TODAY())-2</f>
        <v>2021</v>
      </c>
    </row>
    <row r="7" spans="1:255" x14ac:dyDescent="0.2">
      <c r="B7" s="4"/>
      <c r="C7" s="35"/>
      <c r="D7" s="36" t="s">
        <v>1</v>
      </c>
      <c r="E7" s="10">
        <v>2022</v>
      </c>
      <c r="F7" s="37"/>
      <c r="G7" s="37"/>
      <c r="H7" s="38"/>
      <c r="I7" s="5"/>
      <c r="L7" s="3">
        <f ca="1">1+L6</f>
        <v>2022</v>
      </c>
    </row>
    <row r="8" spans="1:255" x14ac:dyDescent="0.2">
      <c r="B8" s="4"/>
      <c r="C8" s="35"/>
      <c r="D8" s="36"/>
      <c r="E8" s="37"/>
      <c r="F8" s="37"/>
      <c r="G8" s="37"/>
      <c r="H8" s="38"/>
      <c r="I8" s="5"/>
      <c r="L8" s="3">
        <f t="shared" ref="L8:L17" ca="1" si="0">1+L7</f>
        <v>2023</v>
      </c>
    </row>
    <row r="9" spans="1:255" x14ac:dyDescent="0.2">
      <c r="B9" s="4"/>
      <c r="C9" s="35"/>
      <c r="D9" s="36" t="s">
        <v>2</v>
      </c>
      <c r="E9" s="119" t="s">
        <v>40</v>
      </c>
      <c r="F9" s="120"/>
      <c r="G9" s="121"/>
      <c r="H9" s="38"/>
      <c r="I9" s="5"/>
      <c r="L9" s="3">
        <f t="shared" ca="1" si="0"/>
        <v>2024</v>
      </c>
    </row>
    <row r="10" spans="1:255" x14ac:dyDescent="0.2">
      <c r="B10" s="4"/>
      <c r="C10" s="35"/>
      <c r="D10" s="36" t="s">
        <v>3</v>
      </c>
      <c r="E10" s="119" t="s">
        <v>41</v>
      </c>
      <c r="F10" s="120"/>
      <c r="G10" s="121"/>
      <c r="H10" s="38"/>
      <c r="I10" s="5"/>
      <c r="L10" s="3">
        <f t="shared" ca="1" si="0"/>
        <v>2025</v>
      </c>
    </row>
    <row r="11" spans="1:255" x14ac:dyDescent="0.2">
      <c r="B11" s="4"/>
      <c r="C11" s="35"/>
      <c r="D11" s="36"/>
      <c r="E11" s="37"/>
      <c r="F11" s="37"/>
      <c r="G11" s="37"/>
      <c r="H11" s="38"/>
      <c r="I11" s="5"/>
      <c r="L11" s="3">
        <f t="shared" ca="1" si="0"/>
        <v>2026</v>
      </c>
    </row>
    <row r="12" spans="1:255" x14ac:dyDescent="0.2">
      <c r="B12" s="4"/>
      <c r="C12" s="35"/>
      <c r="D12" s="36" t="s">
        <v>4</v>
      </c>
      <c r="E12" s="119" t="s">
        <v>42</v>
      </c>
      <c r="F12" s="120"/>
      <c r="G12" s="121"/>
      <c r="H12" s="38"/>
      <c r="I12" s="5"/>
      <c r="L12" s="3">
        <f t="shared" ca="1" si="0"/>
        <v>2027</v>
      </c>
    </row>
    <row r="13" spans="1:255" x14ac:dyDescent="0.2">
      <c r="B13" s="4"/>
      <c r="C13" s="35"/>
      <c r="D13" s="36" t="s">
        <v>7</v>
      </c>
      <c r="E13" s="119" t="s">
        <v>43</v>
      </c>
      <c r="F13" s="120"/>
      <c r="G13" s="121"/>
      <c r="H13" s="38"/>
      <c r="I13" s="5"/>
      <c r="L13" s="3">
        <f t="shared" ca="1" si="0"/>
        <v>2028</v>
      </c>
    </row>
    <row r="14" spans="1:255" x14ac:dyDescent="0.2">
      <c r="B14" s="4"/>
      <c r="C14" s="35"/>
      <c r="D14" s="36" t="s">
        <v>5</v>
      </c>
      <c r="E14" s="119" t="s">
        <v>44</v>
      </c>
      <c r="F14" s="120"/>
      <c r="G14" s="121"/>
      <c r="H14" s="38"/>
      <c r="I14" s="5"/>
      <c r="L14" s="3">
        <f t="shared" ca="1" si="0"/>
        <v>2029</v>
      </c>
    </row>
    <row r="15" spans="1:255" ht="13.5" thickBot="1" x14ac:dyDescent="0.25">
      <c r="B15" s="4"/>
      <c r="C15" s="39"/>
      <c r="D15" s="40"/>
      <c r="E15" s="40"/>
      <c r="F15" s="40"/>
      <c r="G15" s="40"/>
      <c r="H15" s="41"/>
      <c r="I15" s="5"/>
      <c r="L15" s="3">
        <f t="shared" ca="1" si="0"/>
        <v>2030</v>
      </c>
    </row>
    <row r="16" spans="1:255" x14ac:dyDescent="0.2">
      <c r="B16" s="4"/>
      <c r="I16" s="5"/>
      <c r="L16" s="3">
        <f t="shared" ca="1" si="0"/>
        <v>2031</v>
      </c>
    </row>
    <row r="17" spans="2:12" ht="13.5" thickBot="1" x14ac:dyDescent="0.25">
      <c r="B17" s="6"/>
      <c r="C17" s="7"/>
      <c r="D17" s="7"/>
      <c r="E17" s="7"/>
      <c r="F17" s="7"/>
      <c r="G17" s="7"/>
      <c r="H17" s="7"/>
      <c r="I17" s="8"/>
      <c r="L17" s="3">
        <f t="shared" ca="1" si="0"/>
        <v>2032</v>
      </c>
    </row>
    <row r="19" spans="2:12" x14ac:dyDescent="0.2">
      <c r="B19" s="9" t="s">
        <v>45</v>
      </c>
    </row>
    <row r="20" spans="2:12" x14ac:dyDescent="0.2">
      <c r="B20" s="9" t="s">
        <v>46</v>
      </c>
    </row>
    <row r="21" spans="2:12" x14ac:dyDescent="0.2">
      <c r="B21" s="9" t="s">
        <v>47</v>
      </c>
    </row>
    <row r="22" spans="2:12" x14ac:dyDescent="0.2">
      <c r="B22" s="9"/>
    </row>
  </sheetData>
  <sheetProtection sheet="1"/>
  <mergeCells count="7">
    <mergeCell ref="E13:G13"/>
    <mergeCell ref="E14:G14"/>
    <mergeCell ref="B3:I3"/>
    <mergeCell ref="D5:E5"/>
    <mergeCell ref="E9:G9"/>
    <mergeCell ref="E10:G10"/>
    <mergeCell ref="E12:G12"/>
  </mergeCells>
  <phoneticPr fontId="4" type="noConversion"/>
  <dataValidations count="1">
    <dataValidation type="list" showErrorMessage="1" errorTitle="Jahr wählen" error="Bitte wählen Sie aus der Liste ein Jahr, für das der Anlagespiegel erstellt werden soll." sqref="E7" xr:uid="{00000000-0002-0000-0000-000000000000}">
      <formula1>$L$6:$L$17</formula1>
    </dataValidation>
  </dataValidations>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autoPageBreaks="0"/>
  </sheetPr>
  <dimension ref="A2:IR17"/>
  <sheetViews>
    <sheetView showGridLines="0" showZeros="0" tabSelected="1" showOutlineSymbols="0" workbookViewId="0">
      <selection activeCell="B3" sqref="B3:F3"/>
    </sheetView>
  </sheetViews>
  <sheetFormatPr baseColWidth="10" defaultColWidth="11.42578125" defaultRowHeight="12.75" x14ac:dyDescent="0.2"/>
  <cols>
    <col min="1" max="1" width="11.42578125" style="3"/>
    <col min="2" max="3" width="1.5703125" style="3" customWidth="1"/>
    <col min="4" max="4" width="64" style="3" customWidth="1"/>
    <col min="5" max="5" width="1.5703125" style="3" customWidth="1"/>
    <col min="6" max="6" width="1.7109375" style="3" customWidth="1"/>
    <col min="7" max="7" width="2.7109375" style="3" customWidth="1"/>
    <col min="8" max="16384" width="11.42578125" style="3"/>
  </cols>
  <sheetData>
    <row r="2" spans="1:252" ht="13.5" thickBot="1" x14ac:dyDescent="0.25"/>
    <row r="3" spans="1:252" s="1" customFormat="1" ht="25.5" customHeight="1" thickBot="1" x14ac:dyDescent="0.25">
      <c r="A3" s="3"/>
      <c r="B3" s="127" t="s">
        <v>31</v>
      </c>
      <c r="C3" s="128"/>
      <c r="D3" s="128"/>
      <c r="E3" s="128"/>
      <c r="F3" s="129"/>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row>
    <row r="4" spans="1:252" x14ac:dyDescent="0.2">
      <c r="B4" s="4"/>
      <c r="F4" s="5"/>
    </row>
    <row r="5" spans="1:252" x14ac:dyDescent="0.2">
      <c r="B5" s="4"/>
      <c r="C5" s="25"/>
      <c r="D5" s="26" t="s">
        <v>6</v>
      </c>
      <c r="E5" s="2"/>
      <c r="F5" s="5"/>
    </row>
    <row r="6" spans="1:252" ht="39.75" customHeight="1" x14ac:dyDescent="0.2">
      <c r="B6" s="4"/>
      <c r="C6" s="35"/>
      <c r="D6" s="42"/>
      <c r="E6" s="34"/>
      <c r="F6" s="5"/>
    </row>
    <row r="7" spans="1:252" ht="13.5" thickBot="1" x14ac:dyDescent="0.25">
      <c r="B7" s="4"/>
      <c r="C7" s="39"/>
      <c r="D7" s="40"/>
      <c r="E7" s="41"/>
      <c r="F7" s="5"/>
    </row>
    <row r="8" spans="1:252" x14ac:dyDescent="0.2">
      <c r="B8" s="4"/>
      <c r="F8" s="5"/>
    </row>
    <row r="9" spans="1:252" x14ac:dyDescent="0.2">
      <c r="B9" s="4"/>
      <c r="C9" s="25"/>
      <c r="D9" s="26" t="s">
        <v>32</v>
      </c>
      <c r="E9" s="2"/>
      <c r="F9" s="5"/>
    </row>
    <row r="10" spans="1:252" x14ac:dyDescent="0.2">
      <c r="B10" s="4"/>
      <c r="C10" s="32"/>
      <c r="D10" s="33"/>
      <c r="E10" s="34"/>
      <c r="F10" s="5"/>
    </row>
    <row r="11" spans="1:252" ht="231.75" customHeight="1" x14ac:dyDescent="0.2">
      <c r="B11" s="4"/>
      <c r="C11" s="35"/>
      <c r="D11" s="36"/>
      <c r="E11" s="38"/>
      <c r="F11" s="5"/>
    </row>
    <row r="12" spans="1:252" ht="13.5" thickBot="1" x14ac:dyDescent="0.25">
      <c r="B12" s="4"/>
      <c r="C12" s="39"/>
      <c r="D12" s="40"/>
      <c r="E12" s="41"/>
      <c r="F12" s="5"/>
    </row>
    <row r="13" spans="1:252" ht="13.5" thickBot="1" x14ac:dyDescent="0.25">
      <c r="B13" s="6"/>
      <c r="C13" s="7"/>
      <c r="D13" s="7"/>
      <c r="E13" s="7"/>
      <c r="F13" s="8"/>
    </row>
    <row r="15" spans="1:252" x14ac:dyDescent="0.2">
      <c r="B15" s="9" t="s">
        <v>45</v>
      </c>
    </row>
    <row r="16" spans="1:252" x14ac:dyDescent="0.2">
      <c r="B16" s="9" t="s">
        <v>46</v>
      </c>
    </row>
    <row r="17" spans="2:2" x14ac:dyDescent="0.2">
      <c r="B17" s="9" t="s">
        <v>47</v>
      </c>
    </row>
  </sheetData>
  <sheetProtection sheet="1"/>
  <mergeCells count="1">
    <mergeCell ref="B3:F3"/>
  </mergeCells>
  <phoneticPr fontId="4" type="noConversion"/>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autoPageBreaks="0"/>
  </sheetPr>
  <dimension ref="B1:N106"/>
  <sheetViews>
    <sheetView showGridLines="0" zoomScaleNormal="100" workbookViewId="0">
      <selection activeCell="B2" sqref="B2:J2"/>
    </sheetView>
  </sheetViews>
  <sheetFormatPr baseColWidth="10" defaultColWidth="11.42578125" defaultRowHeight="12.75" x14ac:dyDescent="0.2"/>
  <cols>
    <col min="1" max="1" width="11.42578125" style="15"/>
    <col min="2" max="2" width="1.7109375" style="15" customWidth="1"/>
    <col min="3" max="3" width="1.5703125" style="15" customWidth="1"/>
    <col min="4" max="4" width="11" style="15" customWidth="1"/>
    <col min="5" max="5" width="11.140625" style="15" customWidth="1"/>
    <col min="6" max="6" width="12" style="15" customWidth="1"/>
    <col min="7" max="7" width="10.5703125" style="15" customWidth="1"/>
    <col min="8" max="8" width="14.85546875" style="15" customWidth="1"/>
    <col min="9" max="9" width="7.7109375" style="15" customWidth="1"/>
    <col min="10" max="10" width="1.7109375" style="15" customWidth="1"/>
    <col min="11" max="11" width="1.140625" style="15" customWidth="1"/>
    <col min="12" max="12" width="11.42578125" style="15"/>
    <col min="13" max="14" width="0" style="15" hidden="1" customWidth="1"/>
    <col min="15" max="16384" width="11.42578125" style="15"/>
  </cols>
  <sheetData>
    <row r="1" spans="2:14" ht="13.5" thickBot="1" x14ac:dyDescent="0.25"/>
    <row r="2" spans="2:14" s="16" customFormat="1" ht="24" customHeight="1" thickBot="1" x14ac:dyDescent="0.25">
      <c r="B2" s="130" t="str">
        <f>+"Quotenrechner "</f>
        <v xml:space="preserve">Quotenrechner </v>
      </c>
      <c r="C2" s="131"/>
      <c r="D2" s="131"/>
      <c r="E2" s="131"/>
      <c r="F2" s="131"/>
      <c r="G2" s="131"/>
      <c r="H2" s="131"/>
      <c r="I2" s="131"/>
      <c r="J2" s="132"/>
      <c r="K2" s="11"/>
    </row>
    <row r="3" spans="2:14" s="16" customFormat="1" ht="5.0999999999999996" customHeight="1" thickBot="1" x14ac:dyDescent="0.25">
      <c r="B3" s="17"/>
      <c r="C3" s="12"/>
      <c r="D3" s="12"/>
      <c r="E3" s="12"/>
      <c r="F3" s="12"/>
      <c r="G3" s="12"/>
      <c r="H3" s="12"/>
      <c r="I3" s="12"/>
      <c r="J3" s="14"/>
      <c r="K3" s="12"/>
    </row>
    <row r="4" spans="2:14" s="16" customFormat="1" ht="24" customHeight="1" thickBot="1" x14ac:dyDescent="0.25">
      <c r="B4" s="116" t="str">
        <f>" Firma: "&amp;'Stammdaten und Parameter'!E12</f>
        <v xml:space="preserve"> Firma: Mustermann Company</v>
      </c>
      <c r="C4" s="117"/>
      <c r="D4" s="117"/>
      <c r="E4" s="117"/>
      <c r="F4" s="118"/>
      <c r="G4" s="118"/>
      <c r="H4" s="118"/>
      <c r="I4" s="27"/>
      <c r="J4" s="28" t="str">
        <f>+"Erstellt von: "&amp;'Stammdaten und Parameter'!E9&amp;" "&amp;'Stammdaten und Parameter'!E10&amp;"  "</f>
        <v xml:space="preserve">Erstellt von: Max Mustermann  </v>
      </c>
      <c r="K4" s="13"/>
    </row>
    <row r="5" spans="2:14" x14ac:dyDescent="0.2">
      <c r="B5" s="18"/>
      <c r="J5" s="19"/>
    </row>
    <row r="6" spans="2:14" x14ac:dyDescent="0.2">
      <c r="B6" s="18"/>
      <c r="J6" s="19"/>
    </row>
    <row r="7" spans="2:14" ht="13.5" thickBot="1" x14ac:dyDescent="0.25">
      <c r="B7" s="18"/>
      <c r="C7" s="29" t="s">
        <v>34</v>
      </c>
      <c r="D7" s="30"/>
      <c r="E7" s="30"/>
      <c r="F7" s="30"/>
      <c r="G7" s="30"/>
      <c r="H7" s="31"/>
      <c r="I7" s="20"/>
      <c r="J7" s="19"/>
    </row>
    <row r="8" spans="2:14" ht="13.5" thickBot="1" x14ac:dyDescent="0.25">
      <c r="B8" s="18"/>
      <c r="J8" s="19"/>
    </row>
    <row r="9" spans="2:14" ht="13.5" thickBot="1" x14ac:dyDescent="0.25">
      <c r="B9" s="18"/>
      <c r="D9" s="135" t="s">
        <v>33</v>
      </c>
      <c r="E9" s="136"/>
      <c r="F9" s="137"/>
      <c r="G9" s="112">
        <v>150</v>
      </c>
      <c r="I9" s="21"/>
      <c r="J9" s="19"/>
      <c r="M9" s="15" t="str">
        <f>IF(D9="Männliche Mitarbeiter","männliche","weibliche")</f>
        <v>männliche</v>
      </c>
    </row>
    <row r="10" spans="2:14" ht="13.5" thickBot="1" x14ac:dyDescent="0.25">
      <c r="B10" s="18"/>
      <c r="D10" s="138" t="str">
        <f>IF(M9="männliche","Weibliche Mitarbeiter","Männliche Mitarbeiter")</f>
        <v>Weibliche Mitarbeiter</v>
      </c>
      <c r="E10" s="139"/>
      <c r="F10" s="140"/>
      <c r="G10" s="112">
        <v>50</v>
      </c>
      <c r="I10" s="21"/>
      <c r="J10" s="19"/>
      <c r="M10" s="15" t="str">
        <f>+IF(M9="männliche","weibliche","männliche")</f>
        <v>weibliche</v>
      </c>
      <c r="N10" s="88">
        <f>50000-G9</f>
        <v>49850</v>
      </c>
    </row>
    <row r="11" spans="2:14" ht="13.5" thickBot="1" x14ac:dyDescent="0.25">
      <c r="B11" s="18"/>
      <c r="D11" s="109" t="s">
        <v>37</v>
      </c>
      <c r="E11" s="110"/>
      <c r="F11" s="111"/>
      <c r="G11" s="113">
        <f>SUM(G9:G10)</f>
        <v>200</v>
      </c>
      <c r="I11" s="21"/>
      <c r="J11" s="19"/>
    </row>
    <row r="12" spans="2:14" ht="13.5" thickBot="1" x14ac:dyDescent="0.25">
      <c r="B12" s="18"/>
      <c r="I12" s="21"/>
      <c r="J12" s="19"/>
    </row>
    <row r="13" spans="2:14" ht="13.5" thickBot="1" x14ac:dyDescent="0.25">
      <c r="B13" s="18"/>
      <c r="D13" s="103" t="s">
        <v>8</v>
      </c>
      <c r="E13" s="104"/>
      <c r="F13" s="105" t="s">
        <v>12</v>
      </c>
      <c r="G13" s="133" t="s">
        <v>36</v>
      </c>
      <c r="I13" s="21"/>
      <c r="J13" s="19"/>
    </row>
    <row r="14" spans="2:14" ht="13.5" thickBot="1" x14ac:dyDescent="0.25">
      <c r="B14" s="18"/>
      <c r="D14" s="106" t="s">
        <v>14</v>
      </c>
      <c r="E14" s="107" t="s">
        <v>15</v>
      </c>
      <c r="F14" s="108" t="s">
        <v>16</v>
      </c>
      <c r="G14" s="134"/>
      <c r="I14" s="21"/>
      <c r="J14" s="19"/>
    </row>
    <row r="15" spans="2:14" x14ac:dyDescent="0.2">
      <c r="B15" s="18"/>
      <c r="D15" s="90">
        <f>IF(ISERROR(IF(Berechnung!B9="","",Berechnung!B9)),"",IF(Berechnung!B9="","",Berechnung!B9))</f>
        <v>1</v>
      </c>
      <c r="E15" s="91">
        <f>IF(ISERROR(IF(Berechnung!C9="","",Berechnung!C9)),"",IF(Berechnung!C9="","",Berechnung!C9))</f>
        <v>4</v>
      </c>
      <c r="F15" s="92">
        <f>IF(ISERROR(IF(Berechnung!D9="","",Berechnung!D9)),"",IF(Berechnung!D9="","",Berechnung!D9))</f>
        <v>0</v>
      </c>
      <c r="G15" s="93" t="str">
        <f>IF(ISERROR(IF(Berechnung!E9="","",Berechnung!E9)),"",IF(Berechnung!E9="","",Berechnung!E9))</f>
        <v/>
      </c>
      <c r="I15" s="21"/>
      <c r="J15" s="19"/>
    </row>
    <row r="16" spans="2:14" x14ac:dyDescent="0.2">
      <c r="B16" s="18"/>
      <c r="D16" s="94">
        <f>IF(ISERROR(IF(Berechnung!B10="","",Berechnung!B10)),"",IF(Berechnung!B10="","",Berechnung!B10))</f>
        <v>5</v>
      </c>
      <c r="E16" s="95">
        <f>IF(ISERROR(IF(Berechnung!C10="","",Berechnung!C10)),"",IF(Berechnung!C10="","",Berechnung!C10))</f>
        <v>20</v>
      </c>
      <c r="F16" s="96">
        <f>IF(ISERROR(IF(Berechnung!D10="","",Berechnung!D10)),"",IF(Berechnung!D10="","",Berechnung!D10))</f>
        <v>1</v>
      </c>
      <c r="G16" s="97" t="str">
        <f>IF(ISERROR(IF(Berechnung!E10="","",Berechnung!E10)),"",IF(Berechnung!E10="","",Berechnung!E10))</f>
        <v/>
      </c>
      <c r="I16" s="21"/>
      <c r="J16" s="19"/>
    </row>
    <row r="17" spans="2:10" x14ac:dyDescent="0.2">
      <c r="B17" s="18"/>
      <c r="D17" s="94">
        <f>IF(ISERROR(IF(Berechnung!B11="","",Berechnung!B11)),"",IF(Berechnung!B11="","",Berechnung!B11))</f>
        <v>21</v>
      </c>
      <c r="E17" s="95">
        <f>IF(ISERROR(IF(Berechnung!C11="","",Berechnung!C11)),"",IF(Berechnung!C11="","",Berechnung!C11))</f>
        <v>50</v>
      </c>
      <c r="F17" s="96">
        <f>IF(ISERROR(IF(Berechnung!D11="","",Berechnung!D11)),"",IF(Berechnung!D11="","",Berechnung!D11))</f>
        <v>3</v>
      </c>
      <c r="G17" s="97" t="str">
        <f>IF(ISERROR(IF(ISERROR(IF(Berechnung!E11="","",Berechnung!E11)),"",IF(Berechnung!E11="","",Berechnung!E11))),"",IF(ISERROR(IF(Berechnung!E11="","",Berechnung!E11)),"",IF(Berechnung!E11="","",Berechnung!E11)))</f>
        <v/>
      </c>
      <c r="I17" s="21"/>
      <c r="J17" s="19"/>
    </row>
    <row r="18" spans="2:10" x14ac:dyDescent="0.2">
      <c r="B18" s="18"/>
      <c r="D18" s="94">
        <f>IF(ISERROR(IF(Berechnung!B12="","",Berechnung!B12)),"",IF(Berechnung!B12="","",Berechnung!B12))</f>
        <v>51</v>
      </c>
      <c r="E18" s="95">
        <f>IF(ISERROR(IF(Berechnung!C12="","",Berechnung!C12)),"",IF(Berechnung!C12="","",Berechnung!C12))</f>
        <v>100</v>
      </c>
      <c r="F18" s="96">
        <f>IF(ISERROR(IF(Berechnung!D12="","",Berechnung!D12)),"",IF(Berechnung!D12="","",Berechnung!D12))</f>
        <v>5</v>
      </c>
      <c r="G18" s="97" t="str">
        <f>IF(ISERROR(IF(Berechnung!E12="","",Berechnung!E12)),"",IF(Berechnung!E12="","",Berechnung!E12))</f>
        <v/>
      </c>
      <c r="I18" s="21"/>
      <c r="J18" s="19"/>
    </row>
    <row r="19" spans="2:10" x14ac:dyDescent="0.2">
      <c r="B19" s="18"/>
      <c r="D19" s="94">
        <f>IF(ISERROR(IF(Berechnung!B13="","",Berechnung!B13)),"",IF(Berechnung!B13="","",Berechnung!B13))</f>
        <v>101</v>
      </c>
      <c r="E19" s="95">
        <f>IF(ISERROR(IF(Berechnung!C13="","",Berechnung!C13)),"",IF(Berechnung!C13="","",Berechnung!C13))</f>
        <v>200</v>
      </c>
      <c r="F19" s="96">
        <f>IF(ISERROR(IF(Berechnung!D13="","",Berechnung!D13)),"",IF(Berechnung!D13="","",Berechnung!D13))</f>
        <v>7</v>
      </c>
      <c r="G19" s="97">
        <f>IF(ISERROR(IF(Berechnung!E13="","",Berechnung!E13)),"",IF(Berechnung!E13="","",Berechnung!E13))</f>
        <v>7</v>
      </c>
      <c r="I19" s="21"/>
      <c r="J19" s="19"/>
    </row>
    <row r="20" spans="2:10" x14ac:dyDescent="0.2">
      <c r="B20" s="18"/>
      <c r="D20" s="94">
        <f>IF(ISERROR(IF(Berechnung!B14="","",Berechnung!B14)),"",IF(Berechnung!B14="","",Berechnung!B14))</f>
        <v>201</v>
      </c>
      <c r="E20" s="95">
        <f>IF(ISERROR(IF(Berechnung!C14="","",Berechnung!C14)),"",IF(Berechnung!C14="","",Berechnung!C14))</f>
        <v>400</v>
      </c>
      <c r="F20" s="96">
        <f>IF(ISERROR(IF(Berechnung!D14="","",Berechnung!D14)),"",IF(Berechnung!D14="","",Berechnung!D14))</f>
        <v>9</v>
      </c>
      <c r="G20" s="97" t="str">
        <f>IF(ISERROR(IF(Berechnung!E14="","",Berechnung!E14)),"",IF(Berechnung!E14="","",Berechnung!E14))</f>
        <v/>
      </c>
      <c r="I20" s="21"/>
      <c r="J20" s="19"/>
    </row>
    <row r="21" spans="2:10" x14ac:dyDescent="0.2">
      <c r="B21" s="18"/>
      <c r="D21" s="94">
        <f>IF(ISERROR(IF(Berechnung!B15="","",Berechnung!B15)),"",IF(Berechnung!B15="","",Berechnung!B15))</f>
        <v>401</v>
      </c>
      <c r="E21" s="95">
        <f>IF(ISERROR(IF(Berechnung!C15="","",Berechnung!C15)),"",IF(Berechnung!C15="","",Berechnung!C15))</f>
        <v>700</v>
      </c>
      <c r="F21" s="96">
        <f>IF(ISERROR(IF(Berechnung!D15="","",Berechnung!D15)),"",IF(Berechnung!D15="","",Berechnung!D15))</f>
        <v>11</v>
      </c>
      <c r="G21" s="97" t="str">
        <f>IF(ISERROR(IF(Berechnung!E15="","",Berechnung!E15)),"",IF(Berechnung!E15="","",Berechnung!E15))</f>
        <v/>
      </c>
      <c r="I21" s="21"/>
      <c r="J21" s="19"/>
    </row>
    <row r="22" spans="2:10" x14ac:dyDescent="0.2">
      <c r="B22" s="18"/>
      <c r="D22" s="94">
        <f>IF(ISERROR(IF(Berechnung!B16="","",Berechnung!B16)),"",IF(Berechnung!B16="","",Berechnung!B16))</f>
        <v>701</v>
      </c>
      <c r="E22" s="95">
        <f>IF(ISERROR(IF(Berechnung!C16="","",Berechnung!C16)),"",IF(Berechnung!C16="","",Berechnung!C16))</f>
        <v>700</v>
      </c>
      <c r="F22" s="96">
        <f>IF(ISERROR(IF(Berechnung!D16="","",Berechnung!D16)),"",IF(Berechnung!D16="","",Berechnung!D16))</f>
        <v>13</v>
      </c>
      <c r="G22" s="97" t="str">
        <f>IF(ISERROR(IF(Berechnung!E16="","",Berechnung!E16)),"",IF(Berechnung!E16="","",Berechnung!E16))</f>
        <v/>
      </c>
      <c r="I22" s="21"/>
      <c r="J22" s="19"/>
    </row>
    <row r="23" spans="2:10" x14ac:dyDescent="0.2">
      <c r="B23" s="18"/>
      <c r="D23" s="94">
        <f>IF(ISERROR(IF(Berechnung!B17="","",Berechnung!B17)),"",IF(Berechnung!B17="","",Berechnung!B17))</f>
        <v>1001</v>
      </c>
      <c r="E23" s="95">
        <f>IF(ISERROR(IF(Berechnung!C17="","",Berechnung!C17)),"",IF(Berechnung!C17="","",Berechnung!C17))</f>
        <v>1500</v>
      </c>
      <c r="F23" s="96">
        <f>IF(ISERROR(IF(Berechnung!D17="","",Berechnung!D17)),"",IF(Berechnung!D17="","",Berechnung!D17))</f>
        <v>15</v>
      </c>
      <c r="G23" s="97" t="str">
        <f>IF(ISERROR(IF(Berechnung!E17="","",Berechnung!E17)),"",IF(Berechnung!E17="","",Berechnung!E17))</f>
        <v/>
      </c>
      <c r="I23" s="21"/>
      <c r="J23" s="19"/>
    </row>
    <row r="24" spans="2:10" x14ac:dyDescent="0.2">
      <c r="B24" s="18"/>
      <c r="D24" s="94">
        <f>IF(ISERROR(IF(Berechnung!B18="","",Berechnung!B18)),"",IF(Berechnung!B18="","",Berechnung!B18))</f>
        <v>1501</v>
      </c>
      <c r="E24" s="95">
        <f>IF(ISERROR(IF(Berechnung!C18="","",Berechnung!C18)),"",IF(Berechnung!C18="","",Berechnung!C18))</f>
        <v>2000</v>
      </c>
      <c r="F24" s="96">
        <f>IF(ISERROR(IF(Berechnung!D18="","",Berechnung!D18)),"",IF(Berechnung!D18="","",Berechnung!D18))</f>
        <v>17</v>
      </c>
      <c r="G24" s="97" t="str">
        <f>IF(ISERROR(IF(Berechnung!E18="","",Berechnung!E18)),"",IF(Berechnung!E18="","",Berechnung!E18))</f>
        <v/>
      </c>
      <c r="I24" s="21"/>
      <c r="J24" s="19"/>
    </row>
    <row r="25" spans="2:10" x14ac:dyDescent="0.2">
      <c r="B25" s="18"/>
      <c r="D25" s="94">
        <f>IF(ISERROR(IF(Berechnung!B19="","",Berechnung!B19)),"",IF(Berechnung!B19="","",Berechnung!B19))</f>
        <v>2001</v>
      </c>
      <c r="E25" s="95">
        <f>IF(ISERROR(IF(Berechnung!C19="","",Berechnung!C19)),"",IF(Berechnung!C19="","",Berechnung!C19))</f>
        <v>2500</v>
      </c>
      <c r="F25" s="96">
        <f>IF(ISERROR(IF(Berechnung!D19="","",Berechnung!D19)),"",IF(Berechnung!D19="","",Berechnung!D19))</f>
        <v>19</v>
      </c>
      <c r="G25" s="97" t="str">
        <f>IF(ISERROR(IF(Berechnung!E19="","",Berechnung!E19)),"",IF(Berechnung!E19="","",Berechnung!E19))</f>
        <v/>
      </c>
      <c r="I25" s="21"/>
      <c r="J25" s="19"/>
    </row>
    <row r="26" spans="2:10" x14ac:dyDescent="0.2">
      <c r="B26" s="18"/>
      <c r="D26" s="94">
        <f>IF(ISERROR(IF(Berechnung!B20="","",Berechnung!B20)),"",IF(Berechnung!B20="","",Berechnung!B20))</f>
        <v>2501</v>
      </c>
      <c r="E26" s="95">
        <f>IF(ISERROR(IF(Berechnung!C20="","",Berechnung!C20)),"",IF(Berechnung!C20="","",Berechnung!C20))</f>
        <v>3000</v>
      </c>
      <c r="F26" s="96">
        <f>IF(ISERROR(IF(Berechnung!D20="","",Berechnung!D20)),"",IF(Berechnung!D20="","",Berechnung!D20))</f>
        <v>21</v>
      </c>
      <c r="G26" s="97" t="str">
        <f>IF(ISERROR(IF(Berechnung!E20="","",Berechnung!E20)),"",IF(Berechnung!E20="","",Berechnung!E20))</f>
        <v/>
      </c>
      <c r="I26" s="21"/>
      <c r="J26" s="19"/>
    </row>
    <row r="27" spans="2:10" x14ac:dyDescent="0.2">
      <c r="B27" s="18"/>
      <c r="D27" s="94">
        <f>IF(ISERROR(IF(Berechnung!B21="","",Berechnung!B21)),"",IF(Berechnung!B21="","",Berechnung!B21))</f>
        <v>3001</v>
      </c>
      <c r="E27" s="95">
        <f>IF(ISERROR(IF(Berechnung!C21="","",Berechnung!C21)),"",IF(Berechnung!C21="","",Berechnung!C21))</f>
        <v>3500</v>
      </c>
      <c r="F27" s="96">
        <f>IF(ISERROR(IF(Berechnung!D21="","",Berechnung!D21)),"",IF(Berechnung!D21="","",Berechnung!D21))</f>
        <v>23</v>
      </c>
      <c r="G27" s="97" t="str">
        <f>IF(ISERROR(IF(Berechnung!E21="","",Berechnung!E21)),"",IF(Berechnung!E21="","",Berechnung!E21))</f>
        <v/>
      </c>
      <c r="I27" s="21"/>
      <c r="J27" s="19"/>
    </row>
    <row r="28" spans="2:10" x14ac:dyDescent="0.2">
      <c r="B28" s="18"/>
      <c r="D28" s="94">
        <f>IF(ISERROR(IF(Berechnung!B22="","",Berechnung!B22)),"",IF(Berechnung!B22="","",Berechnung!B22))</f>
        <v>3501</v>
      </c>
      <c r="E28" s="95">
        <f>IF(ISERROR(IF(Berechnung!C22="","",Berechnung!C22)),"",IF(Berechnung!C22="","",Berechnung!C22))</f>
        <v>4000</v>
      </c>
      <c r="F28" s="96">
        <f>IF(ISERROR(IF(Berechnung!D22="","",Berechnung!D22)),"",IF(Berechnung!D22="","",Berechnung!D22))</f>
        <v>25</v>
      </c>
      <c r="G28" s="97" t="str">
        <f>IF(ISERROR(IF(Berechnung!E22="","",Berechnung!E22)),"",IF(Berechnung!E22="","",Berechnung!E22))</f>
        <v/>
      </c>
      <c r="I28" s="21"/>
      <c r="J28" s="19"/>
    </row>
    <row r="29" spans="2:10" x14ac:dyDescent="0.2">
      <c r="B29" s="18"/>
      <c r="D29" s="94">
        <f>IF(ISERROR(IF(Berechnung!B23="","",Berechnung!B23)),"",IF(Berechnung!B23="","",Berechnung!B23))</f>
        <v>4001</v>
      </c>
      <c r="E29" s="95">
        <f>IF(ISERROR(IF(Berechnung!C23="","",Berechnung!C23)),"",IF(Berechnung!C23="","",Berechnung!C23))</f>
        <v>4500</v>
      </c>
      <c r="F29" s="96">
        <f>IF(ISERROR(IF(Berechnung!D23="","",Berechnung!D23)),"",IF(Berechnung!D23="","",Berechnung!D23))</f>
        <v>27</v>
      </c>
      <c r="G29" s="97" t="str">
        <f>IF(ISERROR(IF(Berechnung!E23="","",Berechnung!E23)),"",IF(Berechnung!E23="","",Berechnung!E23))</f>
        <v/>
      </c>
      <c r="I29" s="21"/>
      <c r="J29" s="19"/>
    </row>
    <row r="30" spans="2:10" x14ac:dyDescent="0.2">
      <c r="B30" s="18"/>
      <c r="D30" s="94">
        <f>IF(ISERROR(IF(Berechnung!B24="","",Berechnung!B24)),"",IF(Berechnung!B24="","",Berechnung!B24))</f>
        <v>4501</v>
      </c>
      <c r="E30" s="95">
        <f>IF(ISERROR(IF(Berechnung!C24="","",Berechnung!C24)),"",IF(Berechnung!C24="","",Berechnung!C24))</f>
        <v>5000</v>
      </c>
      <c r="F30" s="96">
        <f>IF(ISERROR(IF(Berechnung!D24="","",Berechnung!D24)),"",IF(Berechnung!D24="","",Berechnung!D24))</f>
        <v>29</v>
      </c>
      <c r="G30" s="97" t="str">
        <f>IF(ISERROR(IF(Berechnung!E24="","",Berechnung!E24)),"",IF(Berechnung!E24="","",Berechnung!E24))</f>
        <v/>
      </c>
      <c r="I30" s="21"/>
      <c r="J30" s="19"/>
    </row>
    <row r="31" spans="2:10" x14ac:dyDescent="0.2">
      <c r="B31" s="18"/>
      <c r="D31" s="94">
        <f>IF(ISERROR(IF(Berechnung!B25="","",Berechnung!B25)),"",IF(Berechnung!B25="","",Berechnung!B25))</f>
        <v>5001</v>
      </c>
      <c r="E31" s="95">
        <f>IF(ISERROR(IF(Berechnung!C25="","",Berechnung!C25)),"",IF(Berechnung!C25="","",Berechnung!C25))</f>
        <v>6000</v>
      </c>
      <c r="F31" s="96">
        <f>IF(ISERROR(IF(Berechnung!D25="","",Berechnung!D25)),"",IF(Berechnung!D25="","",Berechnung!D25))</f>
        <v>31</v>
      </c>
      <c r="G31" s="97" t="str">
        <f>IF(ISERROR(IF(Berechnung!E25="","",Berechnung!E25)),"",IF(Berechnung!E25="","",Berechnung!E25))</f>
        <v/>
      </c>
      <c r="I31" s="21"/>
      <c r="J31" s="19"/>
    </row>
    <row r="32" spans="2:10" x14ac:dyDescent="0.2">
      <c r="B32" s="18"/>
      <c r="D32" s="94">
        <f>IF(ISERROR(IF(Berechnung!B26="","",Berechnung!B26)),"",IF(Berechnung!B26="","",Berechnung!B26))</f>
        <v>6001</v>
      </c>
      <c r="E32" s="95">
        <f>IF(ISERROR(IF(Berechnung!C26="","",Berechnung!C26)),"",IF(Berechnung!C26="","",Berechnung!C26))</f>
        <v>7000</v>
      </c>
      <c r="F32" s="96">
        <f>IF(ISERROR(IF(Berechnung!D26="","",Berechnung!D26)),"",IF(Berechnung!D26="","",Berechnung!D26))</f>
        <v>33</v>
      </c>
      <c r="G32" s="97" t="str">
        <f>IF(ISERROR(IF(Berechnung!E26="","",Berechnung!E26)),"",IF(Berechnung!E26="","",Berechnung!E26))</f>
        <v/>
      </c>
      <c r="I32" s="21"/>
      <c r="J32" s="19"/>
    </row>
    <row r="33" spans="2:13" x14ac:dyDescent="0.2">
      <c r="B33" s="18"/>
      <c r="D33" s="94">
        <f>IF(ISERROR(IF(Berechnung!B27="","",Berechnung!B27)),"",IF(Berechnung!B27="","",Berechnung!B27))</f>
        <v>7001</v>
      </c>
      <c r="E33" s="95">
        <f>IF(ISERROR(IF(Berechnung!C27="","",Berechnung!C27)),"",IF(Berechnung!C27="","",Berechnung!C27))</f>
        <v>9000</v>
      </c>
      <c r="F33" s="96">
        <f>IF(ISERROR(IF(Berechnung!D27="","",Berechnung!D27)),"",IF(Berechnung!D27="","",Berechnung!D27))</f>
        <v>35</v>
      </c>
      <c r="G33" s="97" t="str">
        <f>IF(ISERROR(IF(Berechnung!E27="","",Berechnung!E27)),"",IF(Berechnung!E27="","",Berechnung!E27))</f>
        <v/>
      </c>
      <c r="I33" s="21"/>
      <c r="J33" s="19"/>
    </row>
    <row r="34" spans="2:13" ht="13.5" thickBot="1" x14ac:dyDescent="0.25">
      <c r="B34" s="18"/>
      <c r="D34" s="98">
        <f>IF(ISERROR(IF(Berechnung!B28="","",Berechnung!B28)),"",IF(Berechnung!B28="","",Berechnung!B28))</f>
        <v>9001</v>
      </c>
      <c r="E34" s="99" t="str">
        <f>IF(ISERROR(IF(Berechnung!C28="","",Berechnung!C28)),"",IF(Berechnung!C28="","",Berechnung!C28))</f>
        <v>x</v>
      </c>
      <c r="F34" s="100" t="str">
        <f>IF(ISERROR(IF(Berechnung!D28="","",Berechnung!D28)),"",IF(Berechnung!D28="","",Berechnung!D28))</f>
        <v>35 + y</v>
      </c>
      <c r="G34" s="101" t="str">
        <f>IF(ISERROR(IF(Berechnung!E28="","",Berechnung!E28)),"",IF(Berechnung!E28="","",Berechnung!E28))</f>
        <v/>
      </c>
      <c r="I34" s="21"/>
      <c r="J34" s="19"/>
    </row>
    <row r="35" spans="2:13" x14ac:dyDescent="0.2">
      <c r="B35" s="18"/>
      <c r="I35" s="21"/>
      <c r="J35" s="19"/>
    </row>
    <row r="36" spans="2:13" ht="13.5" thickBot="1" x14ac:dyDescent="0.25">
      <c r="B36" s="18"/>
      <c r="C36" s="29" t="s">
        <v>35</v>
      </c>
      <c r="D36" s="30"/>
      <c r="E36" s="30"/>
      <c r="F36" s="30"/>
      <c r="G36" s="30"/>
      <c r="H36" s="31"/>
      <c r="I36" s="21"/>
      <c r="J36" s="19"/>
    </row>
    <row r="37" spans="2:13" x14ac:dyDescent="0.2">
      <c r="B37" s="18"/>
      <c r="I37" s="21"/>
      <c r="J37" s="19"/>
    </row>
    <row r="38" spans="2:13" x14ac:dyDescent="0.2">
      <c r="B38" s="18"/>
      <c r="D38" s="15" t="str">
        <f>IF(ISERROR("Die Anzahl der Betriesratsmitglieder setzt sich bei "&amp;G11&amp;" Mitarbeitern"),"","Die Anzahl der Betriesratsmitglieder setzt sich bei "&amp;G11&amp;" Mitarbeitern")</f>
        <v>Die Anzahl der Betriesratsmitglieder setzt sich bei 200 Mitarbeitern</v>
      </c>
      <c r="I38" s="21"/>
      <c r="J38" s="19"/>
    </row>
    <row r="39" spans="2:13" x14ac:dyDescent="0.2">
      <c r="B39" s="18"/>
      <c r="D39" s="15" t="str">
        <f>IF(ISERROR(IF(D38="","","wie folgt zusammen:")),"",IF(D38="","","wie folgt zusammen:"))</f>
        <v>wie folgt zusammen:</v>
      </c>
      <c r="I39" s="21"/>
      <c r="J39" s="19"/>
    </row>
    <row r="40" spans="2:13" x14ac:dyDescent="0.2">
      <c r="B40" s="18"/>
      <c r="I40" s="21"/>
      <c r="J40" s="19"/>
    </row>
    <row r="41" spans="2:13" x14ac:dyDescent="0.2">
      <c r="B41" s="18"/>
      <c r="D41" s="87" t="str">
        <f>IF(ISERROR(IF(G11&lt;4,"Die Mitarbeiterzahl ist zu klein!","Anzahl der Betriesratsmitglieder")),"",IF(G11&lt;4,"Die Mitarbeiterzahl ist zu klein!","Anzahl der Betriesratsmitglieder"))</f>
        <v>Anzahl der Betriesratsmitglieder</v>
      </c>
      <c r="I41" s="102">
        <f>+IF(Berechnung!E30&gt;0,Berechnung!E30,"")</f>
        <v>7</v>
      </c>
      <c r="J41" s="19"/>
      <c r="M41" s="15">
        <f>+IF(I41="",0,1)</f>
        <v>1</v>
      </c>
    </row>
    <row r="42" spans="2:13" x14ac:dyDescent="0.2">
      <c r="B42" s="18"/>
      <c r="D42" s="89" t="str">
        <f>IF(ISERROR(IF(G11&lt;4,""," Anzahl der "&amp;M9&amp;"n Betriebsratsmitglieder maximal")),"",IF(G11&lt;4,""," Anzahl der "&amp;M9&amp;"n Betriebsratsmitglieder maximal"))</f>
        <v xml:space="preserve"> Anzahl der männlichen Betriebsratsmitglieder maximal</v>
      </c>
      <c r="E42" s="89"/>
      <c r="F42" s="89"/>
      <c r="G42" s="89"/>
      <c r="H42" s="89"/>
      <c r="I42" s="115">
        <f>+IF(Berechnung!G84&gt;0,Berechnung!G84,"")</f>
        <v>5</v>
      </c>
      <c r="J42" s="19"/>
      <c r="M42" s="15">
        <f>+IF(I42="",0,1)</f>
        <v>1</v>
      </c>
    </row>
    <row r="43" spans="2:13" x14ac:dyDescent="0.2">
      <c r="B43" s="18"/>
      <c r="D43" s="89" t="str">
        <f>IF(ISERROR(IF(G11&lt;4,""," Anzahl der "&amp;M10&amp;"m Betriebsratsmitglieder mindestens")),"",IF(G11&lt;4,""," Anzahl der "&amp;M10&amp;"n Betriebsratsmitglieder mindestens"))</f>
        <v xml:space="preserve"> Anzahl der weiblichen Betriebsratsmitglieder mindestens</v>
      </c>
      <c r="E43" s="89"/>
      <c r="F43" s="89"/>
      <c r="G43" s="89"/>
      <c r="H43" s="89"/>
      <c r="I43" s="115">
        <f>+IF(I41="","",Berechnung!G85)</f>
        <v>2</v>
      </c>
      <c r="J43" s="19"/>
      <c r="M43" s="15">
        <f>+IF(I43="",0,1)</f>
        <v>1</v>
      </c>
    </row>
    <row r="44" spans="2:13" x14ac:dyDescent="0.2">
      <c r="B44" s="18"/>
      <c r="I44" s="21"/>
      <c r="J44" s="19"/>
    </row>
    <row r="45" spans="2:13" ht="13.5" thickBot="1" x14ac:dyDescent="0.25">
      <c r="B45" s="22"/>
      <c r="C45" s="23"/>
      <c r="D45" s="23"/>
      <c r="E45" s="23"/>
      <c r="F45" s="23"/>
      <c r="G45" s="23"/>
      <c r="H45" s="23"/>
      <c r="I45" s="23"/>
      <c r="J45" s="24"/>
    </row>
    <row r="47" spans="2:13" x14ac:dyDescent="0.2">
      <c r="B47" s="9" t="s">
        <v>45</v>
      </c>
    </row>
    <row r="48" spans="2:13" x14ac:dyDescent="0.2">
      <c r="B48" s="9" t="s">
        <v>46</v>
      </c>
    </row>
    <row r="49" spans="2:2" x14ac:dyDescent="0.2">
      <c r="B49" s="9" t="s">
        <v>47</v>
      </c>
    </row>
    <row r="65" s="15" customFormat="1" x14ac:dyDescent="0.2"/>
    <row r="66" s="15" customFormat="1" x14ac:dyDescent="0.2"/>
    <row r="67" s="15" customFormat="1" x14ac:dyDescent="0.2"/>
    <row r="68" s="15" customFormat="1" x14ac:dyDescent="0.2"/>
    <row r="69" s="15" customFormat="1" x14ac:dyDescent="0.2"/>
    <row r="70" s="15" customFormat="1" x14ac:dyDescent="0.2"/>
    <row r="71" s="15" customFormat="1" x14ac:dyDescent="0.2"/>
    <row r="72" s="15" customFormat="1" x14ac:dyDescent="0.2"/>
    <row r="73" s="15" customFormat="1" x14ac:dyDescent="0.2"/>
    <row r="74" s="15" customFormat="1" x14ac:dyDescent="0.2"/>
    <row r="75" s="15" customFormat="1" x14ac:dyDescent="0.2"/>
    <row r="76" s="15" customFormat="1" x14ac:dyDescent="0.2"/>
    <row r="77" s="15" customFormat="1" x14ac:dyDescent="0.2"/>
    <row r="78" s="15" customFormat="1" x14ac:dyDescent="0.2"/>
    <row r="79" s="15" customFormat="1" x14ac:dyDescent="0.2"/>
    <row r="80" s="15" customFormat="1" x14ac:dyDescent="0.2"/>
    <row r="81" s="15" customFormat="1" x14ac:dyDescent="0.2"/>
    <row r="82" s="15" customFormat="1" x14ac:dyDescent="0.2"/>
    <row r="83" s="15" customFormat="1" x14ac:dyDescent="0.2"/>
    <row r="84" s="15" customFormat="1" x14ac:dyDescent="0.2"/>
    <row r="85" s="15" customFormat="1" x14ac:dyDescent="0.2"/>
    <row r="86" s="15" customFormat="1" x14ac:dyDescent="0.2"/>
    <row r="87" s="15" customFormat="1" x14ac:dyDescent="0.2"/>
    <row r="88" s="15" customFormat="1" x14ac:dyDescent="0.2"/>
    <row r="89" s="15" customFormat="1" x14ac:dyDescent="0.2"/>
    <row r="90" s="15" customFormat="1" x14ac:dyDescent="0.2"/>
    <row r="91" s="15" customFormat="1" x14ac:dyDescent="0.2"/>
    <row r="92" s="15" customFormat="1" x14ac:dyDescent="0.2"/>
    <row r="93" s="15" customFormat="1" x14ac:dyDescent="0.2"/>
    <row r="94" s="15" customFormat="1" x14ac:dyDescent="0.2"/>
    <row r="95" s="15" customFormat="1" x14ac:dyDescent="0.2"/>
    <row r="96" s="15" customFormat="1" x14ac:dyDescent="0.2"/>
    <row r="97" s="15" customFormat="1" x14ac:dyDescent="0.2"/>
    <row r="98" s="15" customFormat="1" x14ac:dyDescent="0.2"/>
    <row r="99" s="15" customFormat="1" x14ac:dyDescent="0.2"/>
    <row r="100" s="15" customFormat="1" x14ac:dyDescent="0.2"/>
    <row r="101" s="15" customFormat="1" x14ac:dyDescent="0.2"/>
    <row r="102" s="15" customFormat="1" x14ac:dyDescent="0.2"/>
    <row r="103" s="15" customFormat="1" x14ac:dyDescent="0.2"/>
    <row r="104" s="15" customFormat="1" x14ac:dyDescent="0.2"/>
    <row r="105" s="15" customFormat="1" x14ac:dyDescent="0.2"/>
    <row r="106" s="15" customFormat="1" x14ac:dyDescent="0.2"/>
  </sheetData>
  <sheetProtection sheet="1"/>
  <mergeCells count="4">
    <mergeCell ref="B2:J2"/>
    <mergeCell ref="G13:G14"/>
    <mergeCell ref="D9:F9"/>
    <mergeCell ref="D10:F10"/>
  </mergeCells>
  <phoneticPr fontId="7" type="noConversion"/>
  <conditionalFormatting sqref="I41:I43">
    <cfRule type="expression" dxfId="0" priority="1" stopIfTrue="1">
      <formula>$M41=1</formula>
    </cfRule>
  </conditionalFormatting>
  <dataValidations count="3">
    <dataValidation type="list" allowBlank="1" showInputMessage="1" showErrorMessage="1" sqref="D9:F9" xr:uid="{00000000-0002-0000-0100-000000000000}">
      <formula1>"Männliche Mitarbeiter,Weibliche Mitarbeiter"</formula1>
    </dataValidation>
    <dataValidation type="whole" allowBlank="1" showErrorMessage="1" errorTitle="Mitarbeiter eingeben" error="Hier bitte die Anzahl der Mitarbeiter (zwischen 1 und insgesamt 50.000) eingeben." sqref="G9" xr:uid="{00000000-0002-0000-0100-000001000000}">
      <formula1>1</formula1>
      <formula2>50000</formula2>
    </dataValidation>
    <dataValidation type="whole" allowBlank="1" showErrorMessage="1" errorTitle="Mitarbeiter eingeben" error="Hier bitte die Anzahl der Mitarbeiter (zwischen 1 und insgesamt 50.000) eingeben." sqref="G10" xr:uid="{00000000-0002-0000-0100-000002000000}">
      <formula1>1</formula1>
      <formula2>N10</formula2>
    </dataValidation>
  </dataValidations>
  <printOptions horizontalCentered="1"/>
  <pageMargins left="0.70866141732283472" right="0.70866141732283472" top="0.78740157480314965" bottom="0.78740157480314965"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W132"/>
  <sheetViews>
    <sheetView showGridLines="0" zoomScaleNormal="100" workbookViewId="0">
      <selection activeCell="U6" sqref="U6"/>
    </sheetView>
  </sheetViews>
  <sheetFormatPr baseColWidth="10" defaultRowHeight="12.75" x14ac:dyDescent="0.2"/>
  <cols>
    <col min="3" max="3" width="8.140625" customWidth="1"/>
    <col min="4" max="4" width="14.140625" customWidth="1"/>
    <col min="7" max="7" width="4.42578125" bestFit="1" customWidth="1"/>
    <col min="8" max="8" width="2.140625" customWidth="1"/>
    <col min="9" max="12" width="0" hidden="1" customWidth="1"/>
    <col min="14" max="14" width="1.5703125" bestFit="1" customWidth="1"/>
    <col min="15" max="15" width="2.85546875" customWidth="1"/>
    <col min="16" max="16" width="2.140625" bestFit="1" customWidth="1"/>
    <col min="18" max="18" width="2.140625" customWidth="1"/>
    <col min="20" max="20" width="1.5703125" bestFit="1" customWidth="1"/>
    <col min="21" max="21" width="2.85546875" customWidth="1"/>
    <col min="22" max="22" width="2.140625" bestFit="1" customWidth="1"/>
  </cols>
  <sheetData>
    <row r="1" spans="2:23" ht="13.5" thickBot="1" x14ac:dyDescent="0.25"/>
    <row r="2" spans="2:23" ht="13.5" thickBot="1" x14ac:dyDescent="0.25">
      <c r="B2" s="43" t="s">
        <v>9</v>
      </c>
      <c r="C2" s="44"/>
      <c r="D2" s="45"/>
      <c r="E2" s="46">
        <f>+Quotenrechner!G9</f>
        <v>150</v>
      </c>
    </row>
    <row r="3" spans="2:23" ht="13.5" thickBot="1" x14ac:dyDescent="0.25">
      <c r="B3" s="43" t="s">
        <v>10</v>
      </c>
      <c r="C3" s="44"/>
      <c r="D3" s="45"/>
      <c r="E3" s="114">
        <f>+Quotenrechner!G10</f>
        <v>50</v>
      </c>
      <c r="I3">
        <f>+IF(E2/E3=ROUND(E2/E3,0),1,0)</f>
        <v>1</v>
      </c>
    </row>
    <row r="4" spans="2:23" ht="13.5" thickBot="1" x14ac:dyDescent="0.25"/>
    <row r="5" spans="2:23" ht="13.5" thickBot="1" x14ac:dyDescent="0.25">
      <c r="B5" s="43" t="s">
        <v>11</v>
      </c>
      <c r="C5" s="44"/>
      <c r="D5" s="45"/>
      <c r="E5" s="69">
        <f>+SUM(E2,E3)</f>
        <v>200</v>
      </c>
    </row>
    <row r="6" spans="2:23" ht="13.5" thickBot="1" x14ac:dyDescent="0.25"/>
    <row r="7" spans="2:23" ht="13.5" thickBot="1" x14ac:dyDescent="0.25">
      <c r="B7" s="47" t="s">
        <v>8</v>
      </c>
      <c r="C7" s="48"/>
      <c r="D7" s="49" t="s">
        <v>12</v>
      </c>
      <c r="E7" s="49" t="s">
        <v>13</v>
      </c>
    </row>
    <row r="8" spans="2:23" ht="13.5" thickBot="1" x14ac:dyDescent="0.25">
      <c r="B8" s="50" t="s">
        <v>14</v>
      </c>
      <c r="C8" s="51" t="s">
        <v>15</v>
      </c>
      <c r="D8" s="52" t="s">
        <v>16</v>
      </c>
      <c r="E8" s="52" t="s">
        <v>17</v>
      </c>
      <c r="M8" s="47" t="s">
        <v>18</v>
      </c>
      <c r="N8" s="53"/>
      <c r="O8" s="53"/>
      <c r="P8" s="53"/>
      <c r="Q8" s="48"/>
      <c r="S8" s="43" t="s">
        <v>19</v>
      </c>
      <c r="T8" s="44"/>
      <c r="U8" s="44"/>
      <c r="V8" s="44"/>
      <c r="W8" s="45"/>
    </row>
    <row r="9" spans="2:23" x14ac:dyDescent="0.2">
      <c r="B9" s="54">
        <v>1</v>
      </c>
      <c r="C9" s="55">
        <v>4</v>
      </c>
      <c r="D9" s="56">
        <v>0</v>
      </c>
      <c r="E9" s="70" t="str">
        <f>+IF(E5&lt;B10,D9,"")</f>
        <v/>
      </c>
      <c r="M9" s="73">
        <f>+$E$2</f>
        <v>150</v>
      </c>
      <c r="N9" s="74" t="s">
        <v>20</v>
      </c>
      <c r="O9" s="75">
        <v>1</v>
      </c>
      <c r="P9" s="74" t="s">
        <v>21</v>
      </c>
      <c r="Q9" s="76">
        <f>+ROUND(M9/O9,4)</f>
        <v>150</v>
      </c>
      <c r="S9" s="73">
        <f>+E3</f>
        <v>50</v>
      </c>
      <c r="T9" s="74" t="s">
        <v>20</v>
      </c>
      <c r="U9" s="75">
        <v>1</v>
      </c>
      <c r="V9" s="74" t="s">
        <v>21</v>
      </c>
      <c r="W9" s="76">
        <f>+ROUND(S9/U9,4)</f>
        <v>50</v>
      </c>
    </row>
    <row r="10" spans="2:23" x14ac:dyDescent="0.2">
      <c r="B10" s="57">
        <v>5</v>
      </c>
      <c r="C10" s="58">
        <v>20</v>
      </c>
      <c r="D10" s="59">
        <v>1</v>
      </c>
      <c r="E10" s="71" t="str">
        <f t="shared" ref="E10:E27" si="0">+IF(AND($E$5&gt;=B10,$E$5&lt;=C10),D10,"")</f>
        <v/>
      </c>
      <c r="M10" s="77">
        <f t="shared" ref="M10:M41" si="1">IF(O10="","",+M9)</f>
        <v>150</v>
      </c>
      <c r="N10" s="78"/>
      <c r="O10" s="78">
        <f>IF(1+MAX($O$9:O9)&lt;=$E$30,1+O9,"")</f>
        <v>2</v>
      </c>
      <c r="P10" s="78"/>
      <c r="Q10" s="79">
        <f t="shared" ref="Q10:Q41" si="2">IF(O10="","",ROUND(M10/O10,4))</f>
        <v>75</v>
      </c>
      <c r="S10" s="77">
        <f t="shared" ref="S10:S41" si="3">IF(U10="","",S9)</f>
        <v>50</v>
      </c>
      <c r="T10" s="78"/>
      <c r="U10" s="78">
        <f t="shared" ref="U10:U41" si="4">+O10</f>
        <v>2</v>
      </c>
      <c r="V10" s="78"/>
      <c r="W10" s="79">
        <f t="shared" ref="W10:W41" si="5">IF(U10="","",ROUND(S10/U10,4))</f>
        <v>25</v>
      </c>
    </row>
    <row r="11" spans="2:23" x14ac:dyDescent="0.2">
      <c r="B11" s="57">
        <v>21</v>
      </c>
      <c r="C11" s="58">
        <v>50</v>
      </c>
      <c r="D11" s="59">
        <v>3</v>
      </c>
      <c r="E11" s="71" t="str">
        <f t="shared" si="0"/>
        <v/>
      </c>
      <c r="M11" s="77">
        <f t="shared" si="1"/>
        <v>150</v>
      </c>
      <c r="N11" s="78"/>
      <c r="O11" s="78">
        <f>IF(1+MAX($O$9:O10)&lt;=$E$30,1+O10,"")</f>
        <v>3</v>
      </c>
      <c r="P11" s="78"/>
      <c r="Q11" s="79">
        <f t="shared" si="2"/>
        <v>50</v>
      </c>
      <c r="S11" s="77">
        <f t="shared" si="3"/>
        <v>50</v>
      </c>
      <c r="T11" s="78"/>
      <c r="U11" s="78">
        <f t="shared" si="4"/>
        <v>3</v>
      </c>
      <c r="V11" s="78"/>
      <c r="W11" s="79">
        <f t="shared" si="5"/>
        <v>16.666699999999999</v>
      </c>
    </row>
    <row r="12" spans="2:23" x14ac:dyDescent="0.2">
      <c r="B12" s="57">
        <v>51</v>
      </c>
      <c r="C12" s="58">
        <v>100</v>
      </c>
      <c r="D12" s="59">
        <v>5</v>
      </c>
      <c r="E12" s="71" t="str">
        <f t="shared" si="0"/>
        <v/>
      </c>
      <c r="M12" s="77">
        <f t="shared" si="1"/>
        <v>150</v>
      </c>
      <c r="N12" s="78"/>
      <c r="O12" s="78">
        <f>IF(1+MAX($O$9:O11)&lt;=$E$30,1+O11,"")</f>
        <v>4</v>
      </c>
      <c r="P12" s="78"/>
      <c r="Q12" s="79">
        <f t="shared" si="2"/>
        <v>37.5</v>
      </c>
      <c r="S12" s="77">
        <f t="shared" si="3"/>
        <v>50</v>
      </c>
      <c r="T12" s="78"/>
      <c r="U12" s="78">
        <f t="shared" si="4"/>
        <v>4</v>
      </c>
      <c r="V12" s="78"/>
      <c r="W12" s="79">
        <f t="shared" si="5"/>
        <v>12.5</v>
      </c>
    </row>
    <row r="13" spans="2:23" x14ac:dyDescent="0.2">
      <c r="B13" s="57">
        <v>101</v>
      </c>
      <c r="C13" s="58">
        <v>200</v>
      </c>
      <c r="D13" s="59">
        <v>7</v>
      </c>
      <c r="E13" s="71">
        <f t="shared" si="0"/>
        <v>7</v>
      </c>
      <c r="M13" s="77">
        <f t="shared" si="1"/>
        <v>150</v>
      </c>
      <c r="N13" s="78"/>
      <c r="O13" s="78">
        <f>IF(1+MAX($O$9:O12)&lt;=$E$30,1+O12,"")</f>
        <v>5</v>
      </c>
      <c r="P13" s="78"/>
      <c r="Q13" s="79">
        <f t="shared" si="2"/>
        <v>30</v>
      </c>
      <c r="S13" s="77">
        <f t="shared" si="3"/>
        <v>50</v>
      </c>
      <c r="T13" s="78"/>
      <c r="U13" s="78">
        <f t="shared" si="4"/>
        <v>5</v>
      </c>
      <c r="V13" s="78"/>
      <c r="W13" s="79">
        <f t="shared" si="5"/>
        <v>10</v>
      </c>
    </row>
    <row r="14" spans="2:23" x14ac:dyDescent="0.2">
      <c r="B14" s="57">
        <v>201</v>
      </c>
      <c r="C14" s="58">
        <v>400</v>
      </c>
      <c r="D14" s="59">
        <v>9</v>
      </c>
      <c r="E14" s="71" t="str">
        <f t="shared" si="0"/>
        <v/>
      </c>
      <c r="M14" s="77">
        <f t="shared" si="1"/>
        <v>150</v>
      </c>
      <c r="N14" s="78"/>
      <c r="O14" s="78">
        <f>IF(1+MAX($O$9:O13)&lt;=$E$30,1+O13,"")</f>
        <v>6</v>
      </c>
      <c r="P14" s="78"/>
      <c r="Q14" s="79">
        <f t="shared" si="2"/>
        <v>25</v>
      </c>
      <c r="S14" s="77">
        <f t="shared" si="3"/>
        <v>50</v>
      </c>
      <c r="T14" s="78"/>
      <c r="U14" s="78">
        <f t="shared" si="4"/>
        <v>6</v>
      </c>
      <c r="V14" s="78"/>
      <c r="W14" s="79">
        <f t="shared" si="5"/>
        <v>8.3332999999999995</v>
      </c>
    </row>
    <row r="15" spans="2:23" x14ac:dyDescent="0.2">
      <c r="B15" s="57">
        <v>401</v>
      </c>
      <c r="C15" s="58">
        <v>700</v>
      </c>
      <c r="D15" s="59">
        <v>11</v>
      </c>
      <c r="E15" s="71" t="str">
        <f t="shared" si="0"/>
        <v/>
      </c>
      <c r="M15" s="77">
        <f t="shared" si="1"/>
        <v>150</v>
      </c>
      <c r="N15" s="78"/>
      <c r="O15" s="78">
        <f>IF(1+MAX($O$9:O14)&lt;=$E$30,1+O14,"")</f>
        <v>7</v>
      </c>
      <c r="P15" s="78"/>
      <c r="Q15" s="79">
        <f t="shared" si="2"/>
        <v>21.428599999999999</v>
      </c>
      <c r="S15" s="77">
        <f t="shared" si="3"/>
        <v>50</v>
      </c>
      <c r="T15" s="78"/>
      <c r="U15" s="78">
        <f t="shared" si="4"/>
        <v>7</v>
      </c>
      <c r="V15" s="78"/>
      <c r="W15" s="79">
        <f t="shared" si="5"/>
        <v>7.1429</v>
      </c>
    </row>
    <row r="16" spans="2:23" x14ac:dyDescent="0.2">
      <c r="B16" s="57">
        <v>701</v>
      </c>
      <c r="C16" s="58">
        <v>700</v>
      </c>
      <c r="D16" s="59">
        <v>13</v>
      </c>
      <c r="E16" s="71" t="str">
        <f t="shared" si="0"/>
        <v/>
      </c>
      <c r="M16" s="77" t="str">
        <f t="shared" si="1"/>
        <v/>
      </c>
      <c r="N16" s="78"/>
      <c r="O16" s="78" t="str">
        <f>IF(1+MAX($O$9:O15)&lt;=$E$30,1+O15,"")</f>
        <v/>
      </c>
      <c r="P16" s="78"/>
      <c r="Q16" s="79" t="str">
        <f t="shared" si="2"/>
        <v/>
      </c>
      <c r="S16" s="77" t="str">
        <f t="shared" si="3"/>
        <v/>
      </c>
      <c r="T16" s="78"/>
      <c r="U16" s="78" t="str">
        <f t="shared" si="4"/>
        <v/>
      </c>
      <c r="V16" s="78"/>
      <c r="W16" s="79" t="str">
        <f t="shared" si="5"/>
        <v/>
      </c>
    </row>
    <row r="17" spans="2:23" x14ac:dyDescent="0.2">
      <c r="B17" s="57">
        <v>1001</v>
      </c>
      <c r="C17" s="58">
        <v>1500</v>
      </c>
      <c r="D17" s="59">
        <v>15</v>
      </c>
      <c r="E17" s="71" t="str">
        <f t="shared" si="0"/>
        <v/>
      </c>
      <c r="M17" s="77" t="str">
        <f t="shared" si="1"/>
        <v/>
      </c>
      <c r="N17" s="78"/>
      <c r="O17" s="78" t="str">
        <f>IF(1+MAX($O$9:O16)&lt;=$E$30,1+O16,"")</f>
        <v/>
      </c>
      <c r="P17" s="78"/>
      <c r="Q17" s="79" t="str">
        <f t="shared" si="2"/>
        <v/>
      </c>
      <c r="S17" s="77" t="str">
        <f t="shared" si="3"/>
        <v/>
      </c>
      <c r="T17" s="78"/>
      <c r="U17" s="78" t="str">
        <f t="shared" si="4"/>
        <v/>
      </c>
      <c r="V17" s="78"/>
      <c r="W17" s="79" t="str">
        <f t="shared" si="5"/>
        <v/>
      </c>
    </row>
    <row r="18" spans="2:23" x14ac:dyDescent="0.2">
      <c r="B18" s="57">
        <v>1501</v>
      </c>
      <c r="C18" s="58">
        <v>2000</v>
      </c>
      <c r="D18" s="59">
        <v>17</v>
      </c>
      <c r="E18" s="71" t="str">
        <f t="shared" si="0"/>
        <v/>
      </c>
      <c r="M18" s="77" t="str">
        <f t="shared" si="1"/>
        <v/>
      </c>
      <c r="N18" s="78"/>
      <c r="O18" s="78" t="str">
        <f>IF(1+MAX($O$9:O17)&lt;=$E$30,1+O17,"")</f>
        <v/>
      </c>
      <c r="P18" s="78"/>
      <c r="Q18" s="79" t="str">
        <f t="shared" si="2"/>
        <v/>
      </c>
      <c r="S18" s="77" t="str">
        <f t="shared" si="3"/>
        <v/>
      </c>
      <c r="T18" s="78"/>
      <c r="U18" s="78" t="str">
        <f t="shared" si="4"/>
        <v/>
      </c>
      <c r="V18" s="78"/>
      <c r="W18" s="79" t="str">
        <f t="shared" si="5"/>
        <v/>
      </c>
    </row>
    <row r="19" spans="2:23" x14ac:dyDescent="0.2">
      <c r="B19" s="57">
        <v>2001</v>
      </c>
      <c r="C19" s="58">
        <v>2500</v>
      </c>
      <c r="D19" s="59">
        <v>19</v>
      </c>
      <c r="E19" s="71" t="str">
        <f t="shared" si="0"/>
        <v/>
      </c>
      <c r="M19" s="77" t="str">
        <f t="shared" si="1"/>
        <v/>
      </c>
      <c r="N19" s="78"/>
      <c r="O19" s="78" t="str">
        <f>IF(1+MAX($O$9:O18)&lt;=$E$30,1+O18,"")</f>
        <v/>
      </c>
      <c r="P19" s="78"/>
      <c r="Q19" s="79" t="str">
        <f t="shared" si="2"/>
        <v/>
      </c>
      <c r="S19" s="77" t="str">
        <f t="shared" si="3"/>
        <v/>
      </c>
      <c r="T19" s="78"/>
      <c r="U19" s="78" t="str">
        <f t="shared" si="4"/>
        <v/>
      </c>
      <c r="V19" s="78"/>
      <c r="W19" s="79" t="str">
        <f t="shared" si="5"/>
        <v/>
      </c>
    </row>
    <row r="20" spans="2:23" x14ac:dyDescent="0.2">
      <c r="B20" s="57">
        <v>2501</v>
      </c>
      <c r="C20" s="58">
        <v>3000</v>
      </c>
      <c r="D20" s="59">
        <v>21</v>
      </c>
      <c r="E20" s="71" t="str">
        <f t="shared" si="0"/>
        <v/>
      </c>
      <c r="M20" s="77" t="str">
        <f t="shared" si="1"/>
        <v/>
      </c>
      <c r="N20" s="78"/>
      <c r="O20" s="78" t="str">
        <f>IF(1+MAX($O$9:O19)&lt;=$E$30,1+O19,"")</f>
        <v/>
      </c>
      <c r="P20" s="78"/>
      <c r="Q20" s="79" t="str">
        <f t="shared" si="2"/>
        <v/>
      </c>
      <c r="S20" s="77" t="str">
        <f t="shared" si="3"/>
        <v/>
      </c>
      <c r="T20" s="78"/>
      <c r="U20" s="78" t="str">
        <f t="shared" si="4"/>
        <v/>
      </c>
      <c r="V20" s="78"/>
      <c r="W20" s="79" t="str">
        <f t="shared" si="5"/>
        <v/>
      </c>
    </row>
    <row r="21" spans="2:23" x14ac:dyDescent="0.2">
      <c r="B21" s="57">
        <f>+B20+500</f>
        <v>3001</v>
      </c>
      <c r="C21" s="58">
        <f>500+C20</f>
        <v>3500</v>
      </c>
      <c r="D21" s="59">
        <v>23</v>
      </c>
      <c r="E21" s="71" t="str">
        <f t="shared" si="0"/>
        <v/>
      </c>
      <c r="M21" s="77" t="str">
        <f t="shared" si="1"/>
        <v/>
      </c>
      <c r="N21" s="78"/>
      <c r="O21" s="78" t="str">
        <f>IF(1+MAX($O$9:O20)&lt;=$E$30,1+O20,"")</f>
        <v/>
      </c>
      <c r="P21" s="78"/>
      <c r="Q21" s="79" t="str">
        <f t="shared" si="2"/>
        <v/>
      </c>
      <c r="S21" s="77" t="str">
        <f t="shared" si="3"/>
        <v/>
      </c>
      <c r="T21" s="78"/>
      <c r="U21" s="78" t="str">
        <f t="shared" si="4"/>
        <v/>
      </c>
      <c r="V21" s="78"/>
      <c r="W21" s="79" t="str">
        <f t="shared" si="5"/>
        <v/>
      </c>
    </row>
    <row r="22" spans="2:23" x14ac:dyDescent="0.2">
      <c r="B22" s="57">
        <f>+B21+500</f>
        <v>3501</v>
      </c>
      <c r="C22" s="58">
        <f>500+C21</f>
        <v>4000</v>
      </c>
      <c r="D22" s="59">
        <v>25</v>
      </c>
      <c r="E22" s="71" t="str">
        <f t="shared" si="0"/>
        <v/>
      </c>
      <c r="M22" s="77" t="str">
        <f t="shared" si="1"/>
        <v/>
      </c>
      <c r="N22" s="78"/>
      <c r="O22" s="78" t="str">
        <f>IF(1+MAX($O$9:O21)&lt;=$E$30,1+O21,"")</f>
        <v/>
      </c>
      <c r="P22" s="78"/>
      <c r="Q22" s="79" t="str">
        <f t="shared" si="2"/>
        <v/>
      </c>
      <c r="S22" s="77" t="str">
        <f t="shared" si="3"/>
        <v/>
      </c>
      <c r="T22" s="78"/>
      <c r="U22" s="78" t="str">
        <f t="shared" si="4"/>
        <v/>
      </c>
      <c r="V22" s="78"/>
      <c r="W22" s="79" t="str">
        <f t="shared" si="5"/>
        <v/>
      </c>
    </row>
    <row r="23" spans="2:23" x14ac:dyDescent="0.2">
      <c r="B23" s="57">
        <f>+B22+500</f>
        <v>4001</v>
      </c>
      <c r="C23" s="58">
        <f>500+C22</f>
        <v>4500</v>
      </c>
      <c r="D23" s="59">
        <v>27</v>
      </c>
      <c r="E23" s="71" t="str">
        <f t="shared" si="0"/>
        <v/>
      </c>
      <c r="M23" s="77" t="str">
        <f t="shared" si="1"/>
        <v/>
      </c>
      <c r="N23" s="78"/>
      <c r="O23" s="78" t="str">
        <f>IF(1+MAX($O$9:O22)&lt;=$E$30,1+O22,"")</f>
        <v/>
      </c>
      <c r="P23" s="78"/>
      <c r="Q23" s="79" t="str">
        <f t="shared" si="2"/>
        <v/>
      </c>
      <c r="S23" s="77" t="str">
        <f t="shared" si="3"/>
        <v/>
      </c>
      <c r="T23" s="78"/>
      <c r="U23" s="78" t="str">
        <f t="shared" si="4"/>
        <v/>
      </c>
      <c r="V23" s="78"/>
      <c r="W23" s="79" t="str">
        <f t="shared" si="5"/>
        <v/>
      </c>
    </row>
    <row r="24" spans="2:23" x14ac:dyDescent="0.2">
      <c r="B24" s="57">
        <f>+B23+500</f>
        <v>4501</v>
      </c>
      <c r="C24" s="58">
        <f>500+C23</f>
        <v>5000</v>
      </c>
      <c r="D24" s="59">
        <v>29</v>
      </c>
      <c r="E24" s="71" t="str">
        <f t="shared" si="0"/>
        <v/>
      </c>
      <c r="M24" s="77" t="str">
        <f t="shared" si="1"/>
        <v/>
      </c>
      <c r="N24" s="78"/>
      <c r="O24" s="78" t="str">
        <f>IF(1+MAX($O$9:O23)&lt;=$E$30,1+O23,"")</f>
        <v/>
      </c>
      <c r="P24" s="78"/>
      <c r="Q24" s="79" t="str">
        <f t="shared" si="2"/>
        <v/>
      </c>
      <c r="S24" s="77" t="str">
        <f t="shared" si="3"/>
        <v/>
      </c>
      <c r="T24" s="78"/>
      <c r="U24" s="78" t="str">
        <f t="shared" si="4"/>
        <v/>
      </c>
      <c r="V24" s="78"/>
      <c r="W24" s="79" t="str">
        <f t="shared" si="5"/>
        <v/>
      </c>
    </row>
    <row r="25" spans="2:23" x14ac:dyDescent="0.2">
      <c r="B25" s="57">
        <f>+B24+500</f>
        <v>5001</v>
      </c>
      <c r="C25" s="58">
        <v>6000</v>
      </c>
      <c r="D25" s="59">
        <v>31</v>
      </c>
      <c r="E25" s="71" t="str">
        <f t="shared" si="0"/>
        <v/>
      </c>
      <c r="M25" s="77" t="str">
        <f t="shared" si="1"/>
        <v/>
      </c>
      <c r="N25" s="78"/>
      <c r="O25" s="78" t="str">
        <f>IF(1+MAX($O$9:O24)&lt;=$E$30,1+O24,"")</f>
        <v/>
      </c>
      <c r="P25" s="78"/>
      <c r="Q25" s="79" t="str">
        <f t="shared" si="2"/>
        <v/>
      </c>
      <c r="S25" s="77" t="str">
        <f t="shared" si="3"/>
        <v/>
      </c>
      <c r="T25" s="78"/>
      <c r="U25" s="78" t="str">
        <f t="shared" si="4"/>
        <v/>
      </c>
      <c r="V25" s="78"/>
      <c r="W25" s="79" t="str">
        <f t="shared" si="5"/>
        <v/>
      </c>
    </row>
    <row r="26" spans="2:23" x14ac:dyDescent="0.2">
      <c r="B26" s="57">
        <v>6001</v>
      </c>
      <c r="C26" s="58">
        <v>7000</v>
      </c>
      <c r="D26" s="59">
        <v>33</v>
      </c>
      <c r="E26" s="71" t="str">
        <f t="shared" si="0"/>
        <v/>
      </c>
      <c r="M26" s="77" t="str">
        <f t="shared" si="1"/>
        <v/>
      </c>
      <c r="N26" s="78"/>
      <c r="O26" s="78" t="str">
        <f>IF(1+MAX($O$9:O25)&lt;=$E$30,1+O25,"")</f>
        <v/>
      </c>
      <c r="P26" s="78"/>
      <c r="Q26" s="79" t="str">
        <f t="shared" si="2"/>
        <v/>
      </c>
      <c r="S26" s="77" t="str">
        <f t="shared" si="3"/>
        <v/>
      </c>
      <c r="T26" s="78"/>
      <c r="U26" s="78" t="str">
        <f t="shared" si="4"/>
        <v/>
      </c>
      <c r="V26" s="78"/>
      <c r="W26" s="79" t="str">
        <f t="shared" si="5"/>
        <v/>
      </c>
    </row>
    <row r="27" spans="2:23" x14ac:dyDescent="0.2">
      <c r="B27" s="57">
        <v>7001</v>
      </c>
      <c r="C27" s="58">
        <v>9000</v>
      </c>
      <c r="D27" s="59">
        <v>35</v>
      </c>
      <c r="E27" s="71" t="str">
        <f t="shared" si="0"/>
        <v/>
      </c>
      <c r="M27" s="77" t="str">
        <f t="shared" si="1"/>
        <v/>
      </c>
      <c r="N27" s="78"/>
      <c r="O27" s="78" t="str">
        <f>IF(1+MAX($O$9:O26)&lt;=$E$30,1+O26,"")</f>
        <v/>
      </c>
      <c r="P27" s="78"/>
      <c r="Q27" s="79" t="str">
        <f t="shared" si="2"/>
        <v/>
      </c>
      <c r="S27" s="77" t="str">
        <f t="shared" si="3"/>
        <v/>
      </c>
      <c r="T27" s="78"/>
      <c r="U27" s="78" t="str">
        <f t="shared" si="4"/>
        <v/>
      </c>
      <c r="V27" s="78"/>
      <c r="W27" s="79" t="str">
        <f t="shared" si="5"/>
        <v/>
      </c>
    </row>
    <row r="28" spans="2:23" ht="13.5" thickBot="1" x14ac:dyDescent="0.25">
      <c r="B28" s="61">
        <v>9001</v>
      </c>
      <c r="C28" s="62" t="s">
        <v>38</v>
      </c>
      <c r="D28" s="63" t="s">
        <v>39</v>
      </c>
      <c r="E28" s="72" t="str">
        <f>IF($E$5&gt;B28,D27+ROUNDUP(($E$5-$B$28)/3000,0),"")</f>
        <v/>
      </c>
      <c r="M28" s="77" t="str">
        <f t="shared" si="1"/>
        <v/>
      </c>
      <c r="N28" s="78"/>
      <c r="O28" s="78" t="str">
        <f>IF(1+MAX($O$9:O27)&lt;=$E$30,1+O27,"")</f>
        <v/>
      </c>
      <c r="P28" s="78"/>
      <c r="Q28" s="79" t="str">
        <f t="shared" si="2"/>
        <v/>
      </c>
      <c r="S28" s="77" t="str">
        <f t="shared" si="3"/>
        <v/>
      </c>
      <c r="T28" s="78"/>
      <c r="U28" s="78" t="str">
        <f t="shared" si="4"/>
        <v/>
      </c>
      <c r="V28" s="78"/>
      <c r="W28" s="79" t="str">
        <f t="shared" si="5"/>
        <v/>
      </c>
    </row>
    <row r="29" spans="2:23" ht="13.5" thickBot="1" x14ac:dyDescent="0.25">
      <c r="M29" s="77" t="str">
        <f t="shared" si="1"/>
        <v/>
      </c>
      <c r="N29" s="78"/>
      <c r="O29" s="78" t="str">
        <f>IF(1+MAX($O$9:O28)&lt;=$E$30,1+O28,"")</f>
        <v/>
      </c>
      <c r="P29" s="78"/>
      <c r="Q29" s="79" t="str">
        <f t="shared" si="2"/>
        <v/>
      </c>
      <c r="S29" s="77" t="str">
        <f t="shared" si="3"/>
        <v/>
      </c>
      <c r="T29" s="78"/>
      <c r="U29" s="78" t="str">
        <f t="shared" si="4"/>
        <v/>
      </c>
      <c r="V29" s="78"/>
      <c r="W29" s="79" t="str">
        <f t="shared" si="5"/>
        <v/>
      </c>
    </row>
    <row r="30" spans="2:23" ht="13.5" thickBot="1" x14ac:dyDescent="0.25">
      <c r="B30" s="43" t="s">
        <v>22</v>
      </c>
      <c r="C30" s="44"/>
      <c r="D30" s="45"/>
      <c r="E30" s="64">
        <f>+MAX(E9:E28)</f>
        <v>7</v>
      </c>
      <c r="M30" s="77" t="str">
        <f t="shared" si="1"/>
        <v/>
      </c>
      <c r="N30" s="78"/>
      <c r="O30" s="78" t="str">
        <f>IF(1+MAX($O$9:O29)&lt;=$E$30,1+O29,"")</f>
        <v/>
      </c>
      <c r="P30" s="78"/>
      <c r="Q30" s="79" t="str">
        <f t="shared" si="2"/>
        <v/>
      </c>
      <c r="S30" s="77" t="str">
        <f t="shared" si="3"/>
        <v/>
      </c>
      <c r="T30" s="78"/>
      <c r="U30" s="78" t="str">
        <f t="shared" si="4"/>
        <v/>
      </c>
      <c r="V30" s="78"/>
      <c r="W30" s="79" t="str">
        <f t="shared" si="5"/>
        <v/>
      </c>
    </row>
    <row r="31" spans="2:23" ht="13.5" thickBot="1" x14ac:dyDescent="0.25">
      <c r="M31" s="77" t="str">
        <f t="shared" si="1"/>
        <v/>
      </c>
      <c r="N31" s="78"/>
      <c r="O31" s="78" t="str">
        <f>IF(1+MAX($O$9:O30)&lt;=$E$30,1+O30,"")</f>
        <v/>
      </c>
      <c r="P31" s="78"/>
      <c r="Q31" s="79" t="str">
        <f t="shared" si="2"/>
        <v/>
      </c>
      <c r="S31" s="77" t="str">
        <f t="shared" si="3"/>
        <v/>
      </c>
      <c r="T31" s="78"/>
      <c r="U31" s="78" t="str">
        <f t="shared" si="4"/>
        <v/>
      </c>
      <c r="V31" s="78"/>
      <c r="W31" s="79" t="str">
        <f t="shared" si="5"/>
        <v/>
      </c>
    </row>
    <row r="32" spans="2:23" ht="13.5" thickBot="1" x14ac:dyDescent="0.25">
      <c r="B32" s="50" t="s">
        <v>23</v>
      </c>
      <c r="C32" s="51" t="s">
        <v>24</v>
      </c>
      <c r="E32" s="60" t="s">
        <v>25</v>
      </c>
      <c r="F32" s="60" t="s">
        <v>26</v>
      </c>
      <c r="G32" s="60" t="s">
        <v>27</v>
      </c>
      <c r="M32" s="77" t="str">
        <f t="shared" si="1"/>
        <v/>
      </c>
      <c r="N32" s="78"/>
      <c r="O32" s="78" t="str">
        <f>IF(1+MAX($O$9:O31)&lt;=$E$30,1+O31,"")</f>
        <v/>
      </c>
      <c r="P32" s="78"/>
      <c r="Q32" s="79" t="str">
        <f t="shared" si="2"/>
        <v/>
      </c>
      <c r="S32" s="77" t="str">
        <f t="shared" si="3"/>
        <v/>
      </c>
      <c r="T32" s="78"/>
      <c r="U32" s="78" t="str">
        <f t="shared" si="4"/>
        <v/>
      </c>
      <c r="V32" s="78"/>
      <c r="W32" s="79" t="str">
        <f t="shared" si="5"/>
        <v/>
      </c>
    </row>
    <row r="33" spans="2:23" x14ac:dyDescent="0.2">
      <c r="B33" s="83">
        <f t="shared" ref="B33:B64" si="6">W9</f>
        <v>50</v>
      </c>
      <c r="C33" s="65" t="s">
        <v>29</v>
      </c>
      <c r="E33" s="60">
        <v>1</v>
      </c>
      <c r="F33" s="86">
        <f t="shared" ref="F33:F64" si="7">IF(E33&gt;$E$30,"",LARGE($B$33:$B$132,E33))</f>
        <v>150</v>
      </c>
      <c r="G33" s="78" t="str">
        <f>+IF(F33="","",VLOOKUP(F33,$B$33:$C$132,2,FALSE))</f>
        <v>m</v>
      </c>
      <c r="M33" s="77" t="str">
        <f t="shared" si="1"/>
        <v/>
      </c>
      <c r="N33" s="78"/>
      <c r="O33" s="78" t="str">
        <f>IF(1+MAX($O$9:O32)&lt;=$E$30,1+O32,"")</f>
        <v/>
      </c>
      <c r="P33" s="78"/>
      <c r="Q33" s="79" t="str">
        <f t="shared" si="2"/>
        <v/>
      </c>
      <c r="S33" s="77" t="str">
        <f t="shared" si="3"/>
        <v/>
      </c>
      <c r="T33" s="78"/>
      <c r="U33" s="78" t="str">
        <f t="shared" si="4"/>
        <v/>
      </c>
      <c r="V33" s="78"/>
      <c r="W33" s="79" t="str">
        <f t="shared" si="5"/>
        <v/>
      </c>
    </row>
    <row r="34" spans="2:23" x14ac:dyDescent="0.2">
      <c r="B34" s="84">
        <f t="shared" si="6"/>
        <v>25</v>
      </c>
      <c r="C34" s="66" t="s">
        <v>29</v>
      </c>
      <c r="E34" s="60">
        <f t="shared" ref="E34:E65" si="8">1+E33</f>
        <v>2</v>
      </c>
      <c r="F34" s="86">
        <f t="shared" si="7"/>
        <v>75</v>
      </c>
      <c r="G34" s="78" t="str">
        <f>+IF(F34="","",IF(F34=F33,"m",VLOOKUP(F34,$B$33:$C$132,2,FALSE)))</f>
        <v>m</v>
      </c>
      <c r="M34" s="77" t="str">
        <f t="shared" si="1"/>
        <v/>
      </c>
      <c r="N34" s="78"/>
      <c r="O34" s="78" t="str">
        <f>IF(1+MAX($O$9:O33)&lt;=$E$30,1+O33,"")</f>
        <v/>
      </c>
      <c r="P34" s="78"/>
      <c r="Q34" s="79" t="str">
        <f t="shared" si="2"/>
        <v/>
      </c>
      <c r="S34" s="77" t="str">
        <f t="shared" si="3"/>
        <v/>
      </c>
      <c r="T34" s="78"/>
      <c r="U34" s="78" t="str">
        <f t="shared" si="4"/>
        <v/>
      </c>
      <c r="V34" s="78"/>
      <c r="W34" s="79" t="str">
        <f t="shared" si="5"/>
        <v/>
      </c>
    </row>
    <row r="35" spans="2:23" x14ac:dyDescent="0.2">
      <c r="B35" s="84">
        <f t="shared" si="6"/>
        <v>16.666699999999999</v>
      </c>
      <c r="C35" s="66" t="s">
        <v>29</v>
      </c>
      <c r="E35" s="60">
        <f t="shared" si="8"/>
        <v>3</v>
      </c>
      <c r="F35" s="86">
        <f t="shared" si="7"/>
        <v>50</v>
      </c>
      <c r="G35" s="78" t="str">
        <f t="shared" ref="G35:G82" si="9">+IF(F35="","",IF(F35=F34,"m",VLOOKUP(F35,$B$33:$C$132,2,FALSE)))</f>
        <v>w</v>
      </c>
      <c r="M35" s="77" t="str">
        <f t="shared" si="1"/>
        <v/>
      </c>
      <c r="N35" s="78"/>
      <c r="O35" s="78" t="str">
        <f>IF(1+MAX($O$9:O34)&lt;=$E$30,1+O34,"")</f>
        <v/>
      </c>
      <c r="P35" s="78"/>
      <c r="Q35" s="79" t="str">
        <f t="shared" si="2"/>
        <v/>
      </c>
      <c r="S35" s="77" t="str">
        <f t="shared" si="3"/>
        <v/>
      </c>
      <c r="T35" s="78"/>
      <c r="U35" s="78" t="str">
        <f t="shared" si="4"/>
        <v/>
      </c>
      <c r="V35" s="78"/>
      <c r="W35" s="79" t="str">
        <f t="shared" si="5"/>
        <v/>
      </c>
    </row>
    <row r="36" spans="2:23" x14ac:dyDescent="0.2">
      <c r="B36" s="84">
        <f t="shared" si="6"/>
        <v>12.5</v>
      </c>
      <c r="C36" s="66" t="s">
        <v>29</v>
      </c>
      <c r="E36" s="60">
        <f t="shared" si="8"/>
        <v>4</v>
      </c>
      <c r="F36" s="86">
        <f t="shared" si="7"/>
        <v>50</v>
      </c>
      <c r="G36" s="78" t="str">
        <f t="shared" si="9"/>
        <v>m</v>
      </c>
      <c r="M36" s="77" t="str">
        <f t="shared" si="1"/>
        <v/>
      </c>
      <c r="N36" s="78"/>
      <c r="O36" s="78" t="str">
        <f>IF(1+MAX($O$9:O35)&lt;=$E$30,1+O35,"")</f>
        <v/>
      </c>
      <c r="P36" s="78"/>
      <c r="Q36" s="79" t="str">
        <f t="shared" si="2"/>
        <v/>
      </c>
      <c r="S36" s="77" t="str">
        <f t="shared" si="3"/>
        <v/>
      </c>
      <c r="T36" s="78"/>
      <c r="U36" s="78" t="str">
        <f t="shared" si="4"/>
        <v/>
      </c>
      <c r="V36" s="78"/>
      <c r="W36" s="79" t="str">
        <f t="shared" si="5"/>
        <v/>
      </c>
    </row>
    <row r="37" spans="2:23" x14ac:dyDescent="0.2">
      <c r="B37" s="84">
        <f t="shared" si="6"/>
        <v>10</v>
      </c>
      <c r="C37" s="66" t="s">
        <v>29</v>
      </c>
      <c r="E37" s="60">
        <f t="shared" si="8"/>
        <v>5</v>
      </c>
      <c r="F37" s="86">
        <f t="shared" si="7"/>
        <v>37.5</v>
      </c>
      <c r="G37" s="78" t="str">
        <f t="shared" si="9"/>
        <v>m</v>
      </c>
      <c r="M37" s="77" t="str">
        <f t="shared" si="1"/>
        <v/>
      </c>
      <c r="N37" s="78"/>
      <c r="O37" s="78" t="str">
        <f>IF(1+MAX($O$9:O36)&lt;=$E$30,1+O36,"")</f>
        <v/>
      </c>
      <c r="P37" s="78"/>
      <c r="Q37" s="79" t="str">
        <f t="shared" si="2"/>
        <v/>
      </c>
      <c r="S37" s="77" t="str">
        <f t="shared" si="3"/>
        <v/>
      </c>
      <c r="T37" s="78"/>
      <c r="U37" s="78" t="str">
        <f t="shared" si="4"/>
        <v/>
      </c>
      <c r="V37" s="78"/>
      <c r="W37" s="79" t="str">
        <f t="shared" si="5"/>
        <v/>
      </c>
    </row>
    <row r="38" spans="2:23" x14ac:dyDescent="0.2">
      <c r="B38" s="84">
        <f t="shared" si="6"/>
        <v>8.3332999999999995</v>
      </c>
      <c r="C38" s="66" t="s">
        <v>29</v>
      </c>
      <c r="E38" s="60">
        <f t="shared" si="8"/>
        <v>6</v>
      </c>
      <c r="F38" s="86">
        <f t="shared" si="7"/>
        <v>30</v>
      </c>
      <c r="G38" s="78" t="str">
        <f t="shared" si="9"/>
        <v>m</v>
      </c>
      <c r="M38" s="77" t="str">
        <f t="shared" si="1"/>
        <v/>
      </c>
      <c r="N38" s="78"/>
      <c r="O38" s="78" t="str">
        <f>IF(1+MAX($O$9:O37)&lt;=$E$30,1+O37,"")</f>
        <v/>
      </c>
      <c r="P38" s="78"/>
      <c r="Q38" s="79" t="str">
        <f t="shared" si="2"/>
        <v/>
      </c>
      <c r="S38" s="77" t="str">
        <f t="shared" si="3"/>
        <v/>
      </c>
      <c r="T38" s="78"/>
      <c r="U38" s="78" t="str">
        <f t="shared" si="4"/>
        <v/>
      </c>
      <c r="V38" s="78"/>
      <c r="W38" s="79" t="str">
        <f t="shared" si="5"/>
        <v/>
      </c>
    </row>
    <row r="39" spans="2:23" x14ac:dyDescent="0.2">
      <c r="B39" s="84">
        <f t="shared" si="6"/>
        <v>7.1429</v>
      </c>
      <c r="C39" s="66" t="s">
        <v>29</v>
      </c>
      <c r="E39" s="60">
        <f t="shared" si="8"/>
        <v>7</v>
      </c>
      <c r="F39" s="86">
        <f t="shared" si="7"/>
        <v>25</v>
      </c>
      <c r="G39" s="78" t="str">
        <f t="shared" si="9"/>
        <v>w</v>
      </c>
      <c r="M39" s="77" t="str">
        <f t="shared" si="1"/>
        <v/>
      </c>
      <c r="N39" s="78"/>
      <c r="O39" s="78" t="str">
        <f>IF(1+MAX($O$9:O38)&lt;=$E$30,1+O38,"")</f>
        <v/>
      </c>
      <c r="P39" s="78"/>
      <c r="Q39" s="79" t="str">
        <f t="shared" si="2"/>
        <v/>
      </c>
      <c r="S39" s="77" t="str">
        <f t="shared" si="3"/>
        <v/>
      </c>
      <c r="T39" s="78"/>
      <c r="U39" s="78" t="str">
        <f t="shared" si="4"/>
        <v/>
      </c>
      <c r="V39" s="78"/>
      <c r="W39" s="79" t="str">
        <f t="shared" si="5"/>
        <v/>
      </c>
    </row>
    <row r="40" spans="2:23" x14ac:dyDescent="0.2">
      <c r="B40" s="84" t="str">
        <f t="shared" si="6"/>
        <v/>
      </c>
      <c r="C40" s="66" t="s">
        <v>29</v>
      </c>
      <c r="E40" s="60">
        <f t="shared" si="8"/>
        <v>8</v>
      </c>
      <c r="F40" s="86" t="str">
        <f t="shared" si="7"/>
        <v/>
      </c>
      <c r="G40" s="78" t="str">
        <f t="shared" si="9"/>
        <v/>
      </c>
      <c r="M40" s="77" t="str">
        <f t="shared" si="1"/>
        <v/>
      </c>
      <c r="N40" s="78"/>
      <c r="O40" s="78" t="str">
        <f>IF(1+MAX($O$9:O39)&lt;=$E$30,1+O39,"")</f>
        <v/>
      </c>
      <c r="P40" s="78"/>
      <c r="Q40" s="79" t="str">
        <f t="shared" si="2"/>
        <v/>
      </c>
      <c r="S40" s="77" t="str">
        <f t="shared" si="3"/>
        <v/>
      </c>
      <c r="T40" s="78"/>
      <c r="U40" s="78" t="str">
        <f t="shared" si="4"/>
        <v/>
      </c>
      <c r="V40" s="78"/>
      <c r="W40" s="79" t="str">
        <f t="shared" si="5"/>
        <v/>
      </c>
    </row>
    <row r="41" spans="2:23" x14ac:dyDescent="0.2">
      <c r="B41" s="84" t="str">
        <f t="shared" si="6"/>
        <v/>
      </c>
      <c r="C41" s="66" t="s">
        <v>29</v>
      </c>
      <c r="E41" s="60">
        <f t="shared" si="8"/>
        <v>9</v>
      </c>
      <c r="F41" s="86" t="str">
        <f t="shared" si="7"/>
        <v/>
      </c>
      <c r="G41" s="78" t="str">
        <f t="shared" si="9"/>
        <v/>
      </c>
      <c r="M41" s="77" t="str">
        <f t="shared" si="1"/>
        <v/>
      </c>
      <c r="N41" s="78"/>
      <c r="O41" s="78" t="str">
        <f>IF(1+MAX($O$9:O40)&lt;=$E$30,1+O40,"")</f>
        <v/>
      </c>
      <c r="P41" s="78"/>
      <c r="Q41" s="79" t="str">
        <f t="shared" si="2"/>
        <v/>
      </c>
      <c r="S41" s="77" t="str">
        <f t="shared" si="3"/>
        <v/>
      </c>
      <c r="T41" s="78"/>
      <c r="U41" s="78" t="str">
        <f t="shared" si="4"/>
        <v/>
      </c>
      <c r="V41" s="78"/>
      <c r="W41" s="79" t="str">
        <f t="shared" si="5"/>
        <v/>
      </c>
    </row>
    <row r="42" spans="2:23" x14ac:dyDescent="0.2">
      <c r="B42" s="84" t="str">
        <f t="shared" si="6"/>
        <v/>
      </c>
      <c r="C42" s="66" t="s">
        <v>29</v>
      </c>
      <c r="E42" s="60">
        <f t="shared" si="8"/>
        <v>10</v>
      </c>
      <c r="F42" s="86" t="str">
        <f t="shared" si="7"/>
        <v/>
      </c>
      <c r="G42" s="78" t="str">
        <f t="shared" si="9"/>
        <v/>
      </c>
      <c r="M42" s="77" t="str">
        <f t="shared" ref="M42:M58" si="10">IF(O42="","",+M41)</f>
        <v/>
      </c>
      <c r="N42" s="78"/>
      <c r="O42" s="78" t="str">
        <f>IF(1+MAX($O$9:O41)&lt;=$E$30,1+O41,"")</f>
        <v/>
      </c>
      <c r="P42" s="78"/>
      <c r="Q42" s="79" t="str">
        <f t="shared" ref="Q42:Q58" si="11">IF(O42="","",ROUND(M42/O42,4))</f>
        <v/>
      </c>
      <c r="S42" s="77" t="str">
        <f t="shared" ref="S42:S58" si="12">IF(U42="","",S41)</f>
        <v/>
      </c>
      <c r="T42" s="78"/>
      <c r="U42" s="78" t="str">
        <f t="shared" ref="U42:U58" si="13">+O42</f>
        <v/>
      </c>
      <c r="V42" s="78"/>
      <c r="W42" s="79" t="str">
        <f t="shared" ref="W42:W58" si="14">IF(U42="","",ROUND(S42/U42,4))</f>
        <v/>
      </c>
    </row>
    <row r="43" spans="2:23" x14ac:dyDescent="0.2">
      <c r="B43" s="84" t="str">
        <f t="shared" si="6"/>
        <v/>
      </c>
      <c r="C43" s="66" t="s">
        <v>29</v>
      </c>
      <c r="E43" s="60">
        <f t="shared" si="8"/>
        <v>11</v>
      </c>
      <c r="F43" s="86" t="str">
        <f t="shared" si="7"/>
        <v/>
      </c>
      <c r="G43" s="78" t="str">
        <f t="shared" si="9"/>
        <v/>
      </c>
      <c r="M43" s="77" t="str">
        <f t="shared" si="10"/>
        <v/>
      </c>
      <c r="N43" s="78"/>
      <c r="O43" s="78" t="str">
        <f>IF(1+MAX($O$9:O42)&lt;=$E$30,1+O42,"")</f>
        <v/>
      </c>
      <c r="P43" s="78"/>
      <c r="Q43" s="79" t="str">
        <f t="shared" si="11"/>
        <v/>
      </c>
      <c r="S43" s="77" t="str">
        <f t="shared" si="12"/>
        <v/>
      </c>
      <c r="T43" s="78"/>
      <c r="U43" s="78" t="str">
        <f t="shared" si="13"/>
        <v/>
      </c>
      <c r="V43" s="78"/>
      <c r="W43" s="79" t="str">
        <f t="shared" si="14"/>
        <v/>
      </c>
    </row>
    <row r="44" spans="2:23" x14ac:dyDescent="0.2">
      <c r="B44" s="84" t="str">
        <f t="shared" si="6"/>
        <v/>
      </c>
      <c r="C44" s="66" t="s">
        <v>29</v>
      </c>
      <c r="E44" s="60">
        <f t="shared" si="8"/>
        <v>12</v>
      </c>
      <c r="F44" s="86" t="str">
        <f t="shared" si="7"/>
        <v/>
      </c>
      <c r="G44" s="78" t="str">
        <f t="shared" si="9"/>
        <v/>
      </c>
      <c r="M44" s="77" t="str">
        <f t="shared" si="10"/>
        <v/>
      </c>
      <c r="N44" s="78"/>
      <c r="O44" s="78" t="str">
        <f>IF(1+MAX($O$9:O43)&lt;=$E$30,1+O43,"")</f>
        <v/>
      </c>
      <c r="P44" s="78"/>
      <c r="Q44" s="79" t="str">
        <f t="shared" si="11"/>
        <v/>
      </c>
      <c r="S44" s="77" t="str">
        <f t="shared" si="12"/>
        <v/>
      </c>
      <c r="T44" s="78"/>
      <c r="U44" s="78" t="str">
        <f t="shared" si="13"/>
        <v/>
      </c>
      <c r="V44" s="78"/>
      <c r="W44" s="79" t="str">
        <f t="shared" si="14"/>
        <v/>
      </c>
    </row>
    <row r="45" spans="2:23" x14ac:dyDescent="0.2">
      <c r="B45" s="84" t="str">
        <f t="shared" si="6"/>
        <v/>
      </c>
      <c r="C45" s="66" t="s">
        <v>29</v>
      </c>
      <c r="E45" s="60">
        <f t="shared" si="8"/>
        <v>13</v>
      </c>
      <c r="F45" s="86" t="str">
        <f t="shared" si="7"/>
        <v/>
      </c>
      <c r="G45" s="78" t="str">
        <f t="shared" si="9"/>
        <v/>
      </c>
      <c r="M45" s="77" t="str">
        <f t="shared" si="10"/>
        <v/>
      </c>
      <c r="N45" s="78"/>
      <c r="O45" s="78" t="str">
        <f>IF(1+MAX($O$9:O44)&lt;=$E$30,1+O44,"")</f>
        <v/>
      </c>
      <c r="P45" s="78"/>
      <c r="Q45" s="79" t="str">
        <f t="shared" si="11"/>
        <v/>
      </c>
      <c r="S45" s="77" t="str">
        <f t="shared" si="12"/>
        <v/>
      </c>
      <c r="T45" s="78"/>
      <c r="U45" s="78" t="str">
        <f t="shared" si="13"/>
        <v/>
      </c>
      <c r="V45" s="78"/>
      <c r="W45" s="79" t="str">
        <f t="shared" si="14"/>
        <v/>
      </c>
    </row>
    <row r="46" spans="2:23" x14ac:dyDescent="0.2">
      <c r="B46" s="84" t="str">
        <f t="shared" si="6"/>
        <v/>
      </c>
      <c r="C46" s="66" t="s">
        <v>29</v>
      </c>
      <c r="E46" s="60">
        <f t="shared" si="8"/>
        <v>14</v>
      </c>
      <c r="F46" s="86" t="str">
        <f t="shared" si="7"/>
        <v/>
      </c>
      <c r="G46" s="78" t="str">
        <f t="shared" si="9"/>
        <v/>
      </c>
      <c r="M46" s="77" t="str">
        <f t="shared" si="10"/>
        <v/>
      </c>
      <c r="N46" s="78"/>
      <c r="O46" s="78" t="str">
        <f>IF(1+MAX($O$9:O45)&lt;=$E$30,1+O45,"")</f>
        <v/>
      </c>
      <c r="P46" s="78"/>
      <c r="Q46" s="79" t="str">
        <f t="shared" si="11"/>
        <v/>
      </c>
      <c r="S46" s="77" t="str">
        <f t="shared" si="12"/>
        <v/>
      </c>
      <c r="T46" s="78"/>
      <c r="U46" s="78" t="str">
        <f t="shared" si="13"/>
        <v/>
      </c>
      <c r="V46" s="78"/>
      <c r="W46" s="79" t="str">
        <f t="shared" si="14"/>
        <v/>
      </c>
    </row>
    <row r="47" spans="2:23" x14ac:dyDescent="0.2">
      <c r="B47" s="84" t="str">
        <f t="shared" si="6"/>
        <v/>
      </c>
      <c r="C47" s="66" t="s">
        <v>29</v>
      </c>
      <c r="E47" s="60">
        <f t="shared" si="8"/>
        <v>15</v>
      </c>
      <c r="F47" s="86" t="str">
        <f t="shared" si="7"/>
        <v/>
      </c>
      <c r="G47" s="78" t="str">
        <f t="shared" si="9"/>
        <v/>
      </c>
      <c r="M47" s="77" t="str">
        <f t="shared" si="10"/>
        <v/>
      </c>
      <c r="N47" s="78"/>
      <c r="O47" s="78" t="str">
        <f>IF(1+MAX($O$9:O46)&lt;=$E$30,1+O46,"")</f>
        <v/>
      </c>
      <c r="P47" s="78"/>
      <c r="Q47" s="79" t="str">
        <f t="shared" si="11"/>
        <v/>
      </c>
      <c r="S47" s="77" t="str">
        <f t="shared" si="12"/>
        <v/>
      </c>
      <c r="T47" s="78"/>
      <c r="U47" s="78" t="str">
        <f t="shared" si="13"/>
        <v/>
      </c>
      <c r="V47" s="78"/>
      <c r="W47" s="79" t="str">
        <f t="shared" si="14"/>
        <v/>
      </c>
    </row>
    <row r="48" spans="2:23" x14ac:dyDescent="0.2">
      <c r="B48" s="84" t="str">
        <f t="shared" si="6"/>
        <v/>
      </c>
      <c r="C48" s="66" t="s">
        <v>29</v>
      </c>
      <c r="E48" s="60">
        <f t="shared" si="8"/>
        <v>16</v>
      </c>
      <c r="F48" s="86" t="str">
        <f t="shared" si="7"/>
        <v/>
      </c>
      <c r="G48" s="78" t="str">
        <f t="shared" si="9"/>
        <v/>
      </c>
      <c r="M48" s="77" t="str">
        <f t="shared" si="10"/>
        <v/>
      </c>
      <c r="N48" s="78"/>
      <c r="O48" s="78" t="str">
        <f>IF(1+MAX($O$9:O47)&lt;=$E$30,1+O47,"")</f>
        <v/>
      </c>
      <c r="P48" s="78"/>
      <c r="Q48" s="79" t="str">
        <f t="shared" si="11"/>
        <v/>
      </c>
      <c r="S48" s="77" t="str">
        <f t="shared" si="12"/>
        <v/>
      </c>
      <c r="T48" s="78"/>
      <c r="U48" s="78" t="str">
        <f t="shared" si="13"/>
        <v/>
      </c>
      <c r="V48" s="78"/>
      <c r="W48" s="79" t="str">
        <f t="shared" si="14"/>
        <v/>
      </c>
    </row>
    <row r="49" spans="2:23" x14ac:dyDescent="0.2">
      <c r="B49" s="84" t="str">
        <f t="shared" si="6"/>
        <v/>
      </c>
      <c r="C49" s="66" t="s">
        <v>29</v>
      </c>
      <c r="E49" s="60">
        <f t="shared" si="8"/>
        <v>17</v>
      </c>
      <c r="F49" s="86" t="str">
        <f t="shared" si="7"/>
        <v/>
      </c>
      <c r="G49" s="78" t="str">
        <f t="shared" si="9"/>
        <v/>
      </c>
      <c r="M49" s="77" t="str">
        <f t="shared" si="10"/>
        <v/>
      </c>
      <c r="N49" s="78"/>
      <c r="O49" s="78" t="str">
        <f>IF(1+MAX($O$9:O48)&lt;=$E$30,1+O48,"")</f>
        <v/>
      </c>
      <c r="P49" s="78"/>
      <c r="Q49" s="79" t="str">
        <f t="shared" si="11"/>
        <v/>
      </c>
      <c r="S49" s="77" t="str">
        <f t="shared" si="12"/>
        <v/>
      </c>
      <c r="T49" s="78"/>
      <c r="U49" s="78" t="str">
        <f t="shared" si="13"/>
        <v/>
      </c>
      <c r="V49" s="78"/>
      <c r="W49" s="79" t="str">
        <f t="shared" si="14"/>
        <v/>
      </c>
    </row>
    <row r="50" spans="2:23" x14ac:dyDescent="0.2">
      <c r="B50" s="84" t="str">
        <f t="shared" si="6"/>
        <v/>
      </c>
      <c r="C50" s="66" t="s">
        <v>29</v>
      </c>
      <c r="E50" s="60">
        <f t="shared" si="8"/>
        <v>18</v>
      </c>
      <c r="F50" s="86" t="str">
        <f t="shared" si="7"/>
        <v/>
      </c>
      <c r="G50" s="78" t="str">
        <f t="shared" si="9"/>
        <v/>
      </c>
      <c r="M50" s="77" t="str">
        <f t="shared" si="10"/>
        <v/>
      </c>
      <c r="N50" s="78"/>
      <c r="O50" s="78" t="str">
        <f>IF(1+MAX($O$9:O49)&lt;=$E$30,1+O49,"")</f>
        <v/>
      </c>
      <c r="P50" s="78"/>
      <c r="Q50" s="79" t="str">
        <f t="shared" si="11"/>
        <v/>
      </c>
      <c r="S50" s="77" t="str">
        <f t="shared" si="12"/>
        <v/>
      </c>
      <c r="T50" s="78"/>
      <c r="U50" s="78" t="str">
        <f t="shared" si="13"/>
        <v/>
      </c>
      <c r="V50" s="78"/>
      <c r="W50" s="79" t="str">
        <f t="shared" si="14"/>
        <v/>
      </c>
    </row>
    <row r="51" spans="2:23" x14ac:dyDescent="0.2">
      <c r="B51" s="84" t="str">
        <f t="shared" si="6"/>
        <v/>
      </c>
      <c r="C51" s="66" t="s">
        <v>29</v>
      </c>
      <c r="E51" s="60">
        <f t="shared" si="8"/>
        <v>19</v>
      </c>
      <c r="F51" s="86" t="str">
        <f t="shared" si="7"/>
        <v/>
      </c>
      <c r="G51" s="78" t="str">
        <f t="shared" si="9"/>
        <v/>
      </c>
      <c r="M51" s="77" t="str">
        <f t="shared" si="10"/>
        <v/>
      </c>
      <c r="N51" s="78"/>
      <c r="O51" s="78" t="str">
        <f>IF(1+MAX($O$9:O50)&lt;=$E$30,1+O50,"")</f>
        <v/>
      </c>
      <c r="P51" s="78"/>
      <c r="Q51" s="79" t="str">
        <f t="shared" si="11"/>
        <v/>
      </c>
      <c r="S51" s="77" t="str">
        <f t="shared" si="12"/>
        <v/>
      </c>
      <c r="T51" s="78"/>
      <c r="U51" s="78" t="str">
        <f t="shared" si="13"/>
        <v/>
      </c>
      <c r="V51" s="78"/>
      <c r="W51" s="79" t="str">
        <f t="shared" si="14"/>
        <v/>
      </c>
    </row>
    <row r="52" spans="2:23" x14ac:dyDescent="0.2">
      <c r="B52" s="84" t="str">
        <f t="shared" si="6"/>
        <v/>
      </c>
      <c r="C52" s="66" t="s">
        <v>29</v>
      </c>
      <c r="E52" s="60">
        <f t="shared" si="8"/>
        <v>20</v>
      </c>
      <c r="F52" s="86" t="str">
        <f t="shared" si="7"/>
        <v/>
      </c>
      <c r="G52" s="78" t="str">
        <f t="shared" si="9"/>
        <v/>
      </c>
      <c r="M52" s="77" t="str">
        <f t="shared" si="10"/>
        <v/>
      </c>
      <c r="N52" s="78"/>
      <c r="O52" s="78" t="str">
        <f>IF(1+MAX($O$9:O51)&lt;=$E$30,1+O51,"")</f>
        <v/>
      </c>
      <c r="P52" s="78"/>
      <c r="Q52" s="79" t="str">
        <f t="shared" si="11"/>
        <v/>
      </c>
      <c r="S52" s="77" t="str">
        <f t="shared" si="12"/>
        <v/>
      </c>
      <c r="T52" s="78"/>
      <c r="U52" s="78" t="str">
        <f t="shared" si="13"/>
        <v/>
      </c>
      <c r="V52" s="78"/>
      <c r="W52" s="79" t="str">
        <f t="shared" si="14"/>
        <v/>
      </c>
    </row>
    <row r="53" spans="2:23" x14ac:dyDescent="0.2">
      <c r="B53" s="84" t="str">
        <f t="shared" si="6"/>
        <v/>
      </c>
      <c r="C53" s="66" t="s">
        <v>29</v>
      </c>
      <c r="E53" s="60">
        <f t="shared" si="8"/>
        <v>21</v>
      </c>
      <c r="F53" s="86" t="str">
        <f t="shared" si="7"/>
        <v/>
      </c>
      <c r="G53" s="78" t="str">
        <f t="shared" si="9"/>
        <v/>
      </c>
      <c r="M53" s="77" t="str">
        <f t="shared" si="10"/>
        <v/>
      </c>
      <c r="N53" s="78"/>
      <c r="O53" s="78" t="str">
        <f>IF(1+MAX($O$9:O52)&lt;=$E$30,1+O52,"")</f>
        <v/>
      </c>
      <c r="P53" s="78"/>
      <c r="Q53" s="79" t="str">
        <f t="shared" si="11"/>
        <v/>
      </c>
      <c r="S53" s="77" t="str">
        <f t="shared" si="12"/>
        <v/>
      </c>
      <c r="T53" s="78"/>
      <c r="U53" s="78" t="str">
        <f t="shared" si="13"/>
        <v/>
      </c>
      <c r="V53" s="78"/>
      <c r="W53" s="79" t="str">
        <f t="shared" si="14"/>
        <v/>
      </c>
    </row>
    <row r="54" spans="2:23" x14ac:dyDescent="0.2">
      <c r="B54" s="84" t="str">
        <f t="shared" si="6"/>
        <v/>
      </c>
      <c r="C54" s="66" t="s">
        <v>29</v>
      </c>
      <c r="E54" s="60">
        <f t="shared" si="8"/>
        <v>22</v>
      </c>
      <c r="F54" s="86" t="str">
        <f t="shared" si="7"/>
        <v/>
      </c>
      <c r="G54" s="78" t="str">
        <f t="shared" si="9"/>
        <v/>
      </c>
      <c r="M54" s="77" t="str">
        <f t="shared" si="10"/>
        <v/>
      </c>
      <c r="N54" s="78"/>
      <c r="O54" s="78" t="str">
        <f>IF(1+MAX($O$9:O53)&lt;=$E$30,1+O53,"")</f>
        <v/>
      </c>
      <c r="P54" s="78"/>
      <c r="Q54" s="79" t="str">
        <f t="shared" si="11"/>
        <v/>
      </c>
      <c r="S54" s="77" t="str">
        <f t="shared" si="12"/>
        <v/>
      </c>
      <c r="T54" s="78"/>
      <c r="U54" s="78" t="str">
        <f t="shared" si="13"/>
        <v/>
      </c>
      <c r="V54" s="78"/>
      <c r="W54" s="79" t="str">
        <f t="shared" si="14"/>
        <v/>
      </c>
    </row>
    <row r="55" spans="2:23" x14ac:dyDescent="0.2">
      <c r="B55" s="84" t="str">
        <f t="shared" si="6"/>
        <v/>
      </c>
      <c r="C55" s="66" t="s">
        <v>29</v>
      </c>
      <c r="E55" s="60">
        <f t="shared" si="8"/>
        <v>23</v>
      </c>
      <c r="F55" s="86" t="str">
        <f t="shared" si="7"/>
        <v/>
      </c>
      <c r="G55" s="78" t="str">
        <f t="shared" si="9"/>
        <v/>
      </c>
      <c r="M55" s="77" t="str">
        <f t="shared" si="10"/>
        <v/>
      </c>
      <c r="N55" s="78"/>
      <c r="O55" s="78" t="str">
        <f>IF(1+MAX($O$9:O54)&lt;=$E$30,1+O54,"")</f>
        <v/>
      </c>
      <c r="P55" s="78"/>
      <c r="Q55" s="79" t="str">
        <f t="shared" si="11"/>
        <v/>
      </c>
      <c r="S55" s="77" t="str">
        <f t="shared" si="12"/>
        <v/>
      </c>
      <c r="T55" s="78"/>
      <c r="U55" s="78" t="str">
        <f t="shared" si="13"/>
        <v/>
      </c>
      <c r="V55" s="78"/>
      <c r="W55" s="79" t="str">
        <f t="shared" si="14"/>
        <v/>
      </c>
    </row>
    <row r="56" spans="2:23" x14ac:dyDescent="0.2">
      <c r="B56" s="84" t="str">
        <f t="shared" si="6"/>
        <v/>
      </c>
      <c r="C56" s="66" t="s">
        <v>29</v>
      </c>
      <c r="E56" s="60">
        <f t="shared" si="8"/>
        <v>24</v>
      </c>
      <c r="F56" s="86" t="str">
        <f t="shared" si="7"/>
        <v/>
      </c>
      <c r="G56" s="78" t="str">
        <f t="shared" si="9"/>
        <v/>
      </c>
      <c r="M56" s="77" t="str">
        <f t="shared" si="10"/>
        <v/>
      </c>
      <c r="N56" s="78"/>
      <c r="O56" s="78" t="str">
        <f>IF(1+MAX($O$9:O55)&lt;=$E$30,1+O55,"")</f>
        <v/>
      </c>
      <c r="P56" s="78"/>
      <c r="Q56" s="79" t="str">
        <f t="shared" si="11"/>
        <v/>
      </c>
      <c r="S56" s="77" t="str">
        <f t="shared" si="12"/>
        <v/>
      </c>
      <c r="T56" s="78"/>
      <c r="U56" s="78" t="str">
        <f t="shared" si="13"/>
        <v/>
      </c>
      <c r="V56" s="78"/>
      <c r="W56" s="79" t="str">
        <f t="shared" si="14"/>
        <v/>
      </c>
    </row>
    <row r="57" spans="2:23" x14ac:dyDescent="0.2">
      <c r="B57" s="84" t="str">
        <f t="shared" si="6"/>
        <v/>
      </c>
      <c r="C57" s="66" t="s">
        <v>29</v>
      </c>
      <c r="E57" s="60">
        <f t="shared" si="8"/>
        <v>25</v>
      </c>
      <c r="F57" s="86" t="str">
        <f t="shared" si="7"/>
        <v/>
      </c>
      <c r="G57" s="78" t="str">
        <f t="shared" si="9"/>
        <v/>
      </c>
      <c r="M57" s="77" t="str">
        <f t="shared" si="10"/>
        <v/>
      </c>
      <c r="N57" s="78"/>
      <c r="O57" s="78" t="str">
        <f>IF(1+MAX($O$9:O56)&lt;=$E$30,1+O56,"")</f>
        <v/>
      </c>
      <c r="P57" s="78"/>
      <c r="Q57" s="79" t="str">
        <f t="shared" si="11"/>
        <v/>
      </c>
      <c r="S57" s="77" t="str">
        <f t="shared" si="12"/>
        <v/>
      </c>
      <c r="T57" s="78"/>
      <c r="U57" s="78" t="str">
        <f t="shared" si="13"/>
        <v/>
      </c>
      <c r="V57" s="78"/>
      <c r="W57" s="79" t="str">
        <f t="shared" si="14"/>
        <v/>
      </c>
    </row>
    <row r="58" spans="2:23" ht="13.5" thickBot="1" x14ac:dyDescent="0.25">
      <c r="B58" s="84" t="str">
        <f t="shared" si="6"/>
        <v/>
      </c>
      <c r="C58" s="66" t="s">
        <v>29</v>
      </c>
      <c r="E58" s="60">
        <f t="shared" si="8"/>
        <v>26</v>
      </c>
      <c r="F58" s="86" t="str">
        <f t="shared" si="7"/>
        <v/>
      </c>
      <c r="G58" s="78" t="str">
        <f t="shared" si="9"/>
        <v/>
      </c>
      <c r="M58" s="80" t="str">
        <f t="shared" si="10"/>
        <v/>
      </c>
      <c r="N58" s="81"/>
      <c r="O58" s="81" t="str">
        <f>IF(1+MAX($O$9:O57)&lt;=$E$30,1+O57,"")</f>
        <v/>
      </c>
      <c r="P58" s="81"/>
      <c r="Q58" s="82" t="str">
        <f t="shared" si="11"/>
        <v/>
      </c>
      <c r="S58" s="80" t="str">
        <f t="shared" si="12"/>
        <v/>
      </c>
      <c r="T58" s="81"/>
      <c r="U58" s="81" t="str">
        <f t="shared" si="13"/>
        <v/>
      </c>
      <c r="V58" s="81"/>
      <c r="W58" s="82" t="str">
        <f t="shared" si="14"/>
        <v/>
      </c>
    </row>
    <row r="59" spans="2:23" x14ac:dyDescent="0.2">
      <c r="B59" s="84" t="str">
        <f t="shared" si="6"/>
        <v/>
      </c>
      <c r="C59" s="66" t="s">
        <v>29</v>
      </c>
      <c r="E59" s="60">
        <f t="shared" si="8"/>
        <v>27</v>
      </c>
      <c r="F59" s="86" t="str">
        <f t="shared" si="7"/>
        <v/>
      </c>
      <c r="G59" s="78" t="str">
        <f t="shared" si="9"/>
        <v/>
      </c>
      <c r="Q59" s="67"/>
    </row>
    <row r="60" spans="2:23" x14ac:dyDescent="0.2">
      <c r="B60" s="84" t="str">
        <f t="shared" si="6"/>
        <v/>
      </c>
      <c r="C60" s="66" t="s">
        <v>29</v>
      </c>
      <c r="E60" s="60">
        <f t="shared" si="8"/>
        <v>28</v>
      </c>
      <c r="F60" s="86" t="str">
        <f t="shared" si="7"/>
        <v/>
      </c>
      <c r="G60" s="78" t="str">
        <f t="shared" si="9"/>
        <v/>
      </c>
      <c r="Q60" s="67"/>
    </row>
    <row r="61" spans="2:23" x14ac:dyDescent="0.2">
      <c r="B61" s="84" t="str">
        <f t="shared" si="6"/>
        <v/>
      </c>
      <c r="C61" s="66" t="s">
        <v>29</v>
      </c>
      <c r="E61" s="60">
        <f t="shared" si="8"/>
        <v>29</v>
      </c>
      <c r="F61" s="86" t="str">
        <f t="shared" si="7"/>
        <v/>
      </c>
      <c r="G61" s="78" t="str">
        <f t="shared" si="9"/>
        <v/>
      </c>
    </row>
    <row r="62" spans="2:23" x14ac:dyDescent="0.2">
      <c r="B62" s="84" t="str">
        <f t="shared" si="6"/>
        <v/>
      </c>
      <c r="C62" s="66" t="s">
        <v>29</v>
      </c>
      <c r="E62" s="60">
        <f t="shared" si="8"/>
        <v>30</v>
      </c>
      <c r="F62" s="86" t="str">
        <f t="shared" si="7"/>
        <v/>
      </c>
      <c r="G62" s="78" t="str">
        <f t="shared" si="9"/>
        <v/>
      </c>
    </row>
    <row r="63" spans="2:23" x14ac:dyDescent="0.2">
      <c r="B63" s="84" t="str">
        <f t="shared" si="6"/>
        <v/>
      </c>
      <c r="C63" s="66" t="s">
        <v>29</v>
      </c>
      <c r="E63" s="60">
        <f t="shared" si="8"/>
        <v>31</v>
      </c>
      <c r="F63" s="86" t="str">
        <f t="shared" si="7"/>
        <v/>
      </c>
      <c r="G63" s="78" t="str">
        <f t="shared" si="9"/>
        <v/>
      </c>
    </row>
    <row r="64" spans="2:23" x14ac:dyDescent="0.2">
      <c r="B64" s="84" t="str">
        <f t="shared" si="6"/>
        <v/>
      </c>
      <c r="C64" s="66" t="s">
        <v>29</v>
      </c>
      <c r="E64" s="60">
        <f t="shared" si="8"/>
        <v>32</v>
      </c>
      <c r="F64" s="86" t="str">
        <f t="shared" si="7"/>
        <v/>
      </c>
      <c r="G64" s="78" t="str">
        <f t="shared" si="9"/>
        <v/>
      </c>
    </row>
    <row r="65" spans="2:7" x14ac:dyDescent="0.2">
      <c r="B65" s="84" t="str">
        <f t="shared" ref="B65:B82" si="15">W41</f>
        <v/>
      </c>
      <c r="C65" s="66" t="s">
        <v>29</v>
      </c>
      <c r="E65" s="60">
        <f t="shared" si="8"/>
        <v>33</v>
      </c>
      <c r="F65" s="86" t="str">
        <f t="shared" ref="F65:F82" si="16">IF(E65&gt;$E$30,"",LARGE($B$33:$B$132,E65))</f>
        <v/>
      </c>
      <c r="G65" s="78" t="str">
        <f t="shared" si="9"/>
        <v/>
      </c>
    </row>
    <row r="66" spans="2:7" x14ac:dyDescent="0.2">
      <c r="B66" s="84" t="str">
        <f t="shared" si="15"/>
        <v/>
      </c>
      <c r="C66" s="66" t="s">
        <v>29</v>
      </c>
      <c r="E66" s="60">
        <f t="shared" ref="E66:E82" si="17">1+E65</f>
        <v>34</v>
      </c>
      <c r="F66" s="86" t="str">
        <f t="shared" si="16"/>
        <v/>
      </c>
      <c r="G66" s="78" t="str">
        <f t="shared" si="9"/>
        <v/>
      </c>
    </row>
    <row r="67" spans="2:7" x14ac:dyDescent="0.2">
      <c r="B67" s="84" t="str">
        <f t="shared" si="15"/>
        <v/>
      </c>
      <c r="C67" s="66" t="s">
        <v>29</v>
      </c>
      <c r="E67" s="60">
        <f t="shared" si="17"/>
        <v>35</v>
      </c>
      <c r="F67" s="86" t="str">
        <f t="shared" si="16"/>
        <v/>
      </c>
      <c r="G67" s="78" t="str">
        <f t="shared" si="9"/>
        <v/>
      </c>
    </row>
    <row r="68" spans="2:7" x14ac:dyDescent="0.2">
      <c r="B68" s="84" t="str">
        <f t="shared" si="15"/>
        <v/>
      </c>
      <c r="C68" s="66" t="s">
        <v>29</v>
      </c>
      <c r="E68" s="60">
        <f t="shared" si="17"/>
        <v>36</v>
      </c>
      <c r="F68" s="86" t="str">
        <f t="shared" si="16"/>
        <v/>
      </c>
      <c r="G68" s="78" t="str">
        <f t="shared" si="9"/>
        <v/>
      </c>
    </row>
    <row r="69" spans="2:7" x14ac:dyDescent="0.2">
      <c r="B69" s="84" t="str">
        <f t="shared" si="15"/>
        <v/>
      </c>
      <c r="C69" s="66" t="s">
        <v>29</v>
      </c>
      <c r="E69" s="60">
        <f t="shared" si="17"/>
        <v>37</v>
      </c>
      <c r="F69" s="86" t="str">
        <f t="shared" si="16"/>
        <v/>
      </c>
      <c r="G69" s="78" t="str">
        <f t="shared" si="9"/>
        <v/>
      </c>
    </row>
    <row r="70" spans="2:7" x14ac:dyDescent="0.2">
      <c r="B70" s="84" t="str">
        <f t="shared" si="15"/>
        <v/>
      </c>
      <c r="C70" s="66" t="s">
        <v>29</v>
      </c>
      <c r="E70" s="60">
        <f t="shared" si="17"/>
        <v>38</v>
      </c>
      <c r="F70" s="86" t="str">
        <f t="shared" si="16"/>
        <v/>
      </c>
      <c r="G70" s="78" t="str">
        <f t="shared" si="9"/>
        <v/>
      </c>
    </row>
    <row r="71" spans="2:7" x14ac:dyDescent="0.2">
      <c r="B71" s="84" t="str">
        <f t="shared" si="15"/>
        <v/>
      </c>
      <c r="C71" s="66" t="s">
        <v>29</v>
      </c>
      <c r="E71" s="60">
        <f t="shared" si="17"/>
        <v>39</v>
      </c>
      <c r="F71" s="86" t="str">
        <f t="shared" si="16"/>
        <v/>
      </c>
      <c r="G71" s="78" t="str">
        <f t="shared" si="9"/>
        <v/>
      </c>
    </row>
    <row r="72" spans="2:7" x14ac:dyDescent="0.2">
      <c r="B72" s="84" t="str">
        <f t="shared" si="15"/>
        <v/>
      </c>
      <c r="C72" s="66" t="s">
        <v>29</v>
      </c>
      <c r="E72" s="60">
        <f t="shared" si="17"/>
        <v>40</v>
      </c>
      <c r="F72" s="86" t="str">
        <f t="shared" si="16"/>
        <v/>
      </c>
      <c r="G72" s="78" t="str">
        <f t="shared" si="9"/>
        <v/>
      </c>
    </row>
    <row r="73" spans="2:7" x14ac:dyDescent="0.2">
      <c r="B73" s="84" t="str">
        <f t="shared" si="15"/>
        <v/>
      </c>
      <c r="C73" s="66" t="s">
        <v>29</v>
      </c>
      <c r="E73" s="60">
        <f t="shared" si="17"/>
        <v>41</v>
      </c>
      <c r="F73" s="86" t="str">
        <f t="shared" si="16"/>
        <v/>
      </c>
      <c r="G73" s="78" t="str">
        <f t="shared" si="9"/>
        <v/>
      </c>
    </row>
    <row r="74" spans="2:7" x14ac:dyDescent="0.2">
      <c r="B74" s="84" t="str">
        <f t="shared" si="15"/>
        <v/>
      </c>
      <c r="C74" s="66" t="s">
        <v>29</v>
      </c>
      <c r="E74" s="60">
        <f t="shared" si="17"/>
        <v>42</v>
      </c>
      <c r="F74" s="86" t="str">
        <f t="shared" si="16"/>
        <v/>
      </c>
      <c r="G74" s="78" t="str">
        <f t="shared" si="9"/>
        <v/>
      </c>
    </row>
    <row r="75" spans="2:7" x14ac:dyDescent="0.2">
      <c r="B75" s="84" t="str">
        <f t="shared" si="15"/>
        <v/>
      </c>
      <c r="C75" s="66" t="s">
        <v>29</v>
      </c>
      <c r="E75" s="60">
        <f t="shared" si="17"/>
        <v>43</v>
      </c>
      <c r="F75" s="86" t="str">
        <f t="shared" si="16"/>
        <v/>
      </c>
      <c r="G75" s="78" t="str">
        <f t="shared" si="9"/>
        <v/>
      </c>
    </row>
    <row r="76" spans="2:7" x14ac:dyDescent="0.2">
      <c r="B76" s="84" t="str">
        <f t="shared" si="15"/>
        <v/>
      </c>
      <c r="C76" s="66" t="s">
        <v>29</v>
      </c>
      <c r="E76" s="60">
        <f t="shared" si="17"/>
        <v>44</v>
      </c>
      <c r="F76" s="86" t="str">
        <f t="shared" si="16"/>
        <v/>
      </c>
      <c r="G76" s="78" t="str">
        <f t="shared" si="9"/>
        <v/>
      </c>
    </row>
    <row r="77" spans="2:7" x14ac:dyDescent="0.2">
      <c r="B77" s="84" t="str">
        <f t="shared" si="15"/>
        <v/>
      </c>
      <c r="C77" s="66" t="s">
        <v>29</v>
      </c>
      <c r="E77" s="60">
        <f t="shared" si="17"/>
        <v>45</v>
      </c>
      <c r="F77" s="86" t="str">
        <f t="shared" si="16"/>
        <v/>
      </c>
      <c r="G77" s="78" t="str">
        <f t="shared" si="9"/>
        <v/>
      </c>
    </row>
    <row r="78" spans="2:7" x14ac:dyDescent="0.2">
      <c r="B78" s="84" t="str">
        <f t="shared" si="15"/>
        <v/>
      </c>
      <c r="C78" s="66" t="s">
        <v>29</v>
      </c>
      <c r="E78" s="60">
        <f t="shared" si="17"/>
        <v>46</v>
      </c>
      <c r="F78" s="86" t="str">
        <f t="shared" si="16"/>
        <v/>
      </c>
      <c r="G78" s="78" t="str">
        <f t="shared" si="9"/>
        <v/>
      </c>
    </row>
    <row r="79" spans="2:7" x14ac:dyDescent="0.2">
      <c r="B79" s="84" t="str">
        <f t="shared" si="15"/>
        <v/>
      </c>
      <c r="C79" s="66" t="s">
        <v>29</v>
      </c>
      <c r="E79" s="60">
        <f t="shared" si="17"/>
        <v>47</v>
      </c>
      <c r="F79" s="86" t="str">
        <f t="shared" si="16"/>
        <v/>
      </c>
      <c r="G79" s="78" t="str">
        <f t="shared" si="9"/>
        <v/>
      </c>
    </row>
    <row r="80" spans="2:7" x14ac:dyDescent="0.2">
      <c r="B80" s="84" t="str">
        <f t="shared" si="15"/>
        <v/>
      </c>
      <c r="C80" s="66" t="s">
        <v>29</v>
      </c>
      <c r="E80" s="60">
        <f t="shared" si="17"/>
        <v>48</v>
      </c>
      <c r="F80" s="86" t="str">
        <f t="shared" si="16"/>
        <v/>
      </c>
      <c r="G80" s="78" t="str">
        <f t="shared" si="9"/>
        <v/>
      </c>
    </row>
    <row r="81" spans="2:7" x14ac:dyDescent="0.2">
      <c r="B81" s="84" t="str">
        <f t="shared" si="15"/>
        <v/>
      </c>
      <c r="C81" s="66" t="s">
        <v>29</v>
      </c>
      <c r="E81" s="60">
        <f t="shared" si="17"/>
        <v>49</v>
      </c>
      <c r="F81" s="86" t="str">
        <f t="shared" si="16"/>
        <v/>
      </c>
      <c r="G81" s="78" t="str">
        <f t="shared" si="9"/>
        <v/>
      </c>
    </row>
    <row r="82" spans="2:7" x14ac:dyDescent="0.2">
      <c r="B82" s="84" t="str">
        <f t="shared" si="15"/>
        <v/>
      </c>
      <c r="C82" s="66" t="s">
        <v>29</v>
      </c>
      <c r="E82" s="60">
        <f t="shared" si="17"/>
        <v>50</v>
      </c>
      <c r="F82" s="86" t="str">
        <f t="shared" si="16"/>
        <v/>
      </c>
      <c r="G82" s="78" t="str">
        <f t="shared" si="9"/>
        <v/>
      </c>
    </row>
    <row r="83" spans="2:7" ht="13.5" thickBot="1" x14ac:dyDescent="0.25">
      <c r="B83" s="84">
        <f t="shared" ref="B83:B114" si="18">Q9</f>
        <v>150</v>
      </c>
      <c r="C83" s="66" t="s">
        <v>28</v>
      </c>
    </row>
    <row r="84" spans="2:7" ht="13.5" thickBot="1" x14ac:dyDescent="0.25">
      <c r="B84" s="84">
        <f t="shared" si="18"/>
        <v>75</v>
      </c>
      <c r="C84" s="66" t="s">
        <v>28</v>
      </c>
      <c r="E84" s="43" t="s">
        <v>18</v>
      </c>
      <c r="F84" s="45"/>
      <c r="G84" s="46">
        <f>COUNTIF(G33:G82,"m")</f>
        <v>5</v>
      </c>
    </row>
    <row r="85" spans="2:7" ht="13.5" thickBot="1" x14ac:dyDescent="0.25">
      <c r="B85" s="84">
        <f t="shared" si="18"/>
        <v>50</v>
      </c>
      <c r="C85" s="66" t="s">
        <v>28</v>
      </c>
      <c r="E85" s="43" t="s">
        <v>19</v>
      </c>
      <c r="F85" s="45"/>
      <c r="G85" s="46">
        <f>COUNTIF(G33:G82,"w")</f>
        <v>2</v>
      </c>
    </row>
    <row r="86" spans="2:7" x14ac:dyDescent="0.2">
      <c r="B86" s="84">
        <f t="shared" si="18"/>
        <v>37.5</v>
      </c>
      <c r="C86" s="66" t="s">
        <v>28</v>
      </c>
    </row>
    <row r="87" spans="2:7" x14ac:dyDescent="0.2">
      <c r="B87" s="84">
        <f t="shared" si="18"/>
        <v>30</v>
      </c>
      <c r="C87" s="66" t="s">
        <v>28</v>
      </c>
    </row>
    <row r="88" spans="2:7" x14ac:dyDescent="0.2">
      <c r="B88" s="84">
        <f t="shared" si="18"/>
        <v>25</v>
      </c>
      <c r="C88" s="66" t="s">
        <v>28</v>
      </c>
    </row>
    <row r="89" spans="2:7" x14ac:dyDescent="0.2">
      <c r="B89" s="84">
        <f t="shared" si="18"/>
        <v>21.428599999999999</v>
      </c>
      <c r="C89" s="66" t="s">
        <v>28</v>
      </c>
    </row>
    <row r="90" spans="2:7" x14ac:dyDescent="0.2">
      <c r="B90" s="84" t="str">
        <f t="shared" si="18"/>
        <v/>
      </c>
      <c r="C90" s="66" t="s">
        <v>28</v>
      </c>
    </row>
    <row r="91" spans="2:7" x14ac:dyDescent="0.2">
      <c r="B91" s="84" t="str">
        <f t="shared" si="18"/>
        <v/>
      </c>
      <c r="C91" s="66" t="s">
        <v>28</v>
      </c>
    </row>
    <row r="92" spans="2:7" x14ac:dyDescent="0.2">
      <c r="B92" s="84" t="str">
        <f t="shared" si="18"/>
        <v/>
      </c>
      <c r="C92" s="66" t="s">
        <v>28</v>
      </c>
    </row>
    <row r="93" spans="2:7" x14ac:dyDescent="0.2">
      <c r="B93" s="84" t="str">
        <f t="shared" si="18"/>
        <v/>
      </c>
      <c r="C93" s="66" t="s">
        <v>28</v>
      </c>
    </row>
    <row r="94" spans="2:7" x14ac:dyDescent="0.2">
      <c r="B94" s="84" t="str">
        <f t="shared" si="18"/>
        <v/>
      </c>
      <c r="C94" s="66" t="s">
        <v>28</v>
      </c>
    </row>
    <row r="95" spans="2:7" x14ac:dyDescent="0.2">
      <c r="B95" s="84" t="str">
        <f t="shared" si="18"/>
        <v/>
      </c>
      <c r="C95" s="66" t="s">
        <v>28</v>
      </c>
    </row>
    <row r="96" spans="2:7" x14ac:dyDescent="0.2">
      <c r="B96" s="84" t="str">
        <f t="shared" si="18"/>
        <v/>
      </c>
      <c r="C96" s="66" t="s">
        <v>28</v>
      </c>
    </row>
    <row r="97" spans="2:3" x14ac:dyDescent="0.2">
      <c r="B97" s="84" t="str">
        <f t="shared" si="18"/>
        <v/>
      </c>
      <c r="C97" s="66" t="s">
        <v>28</v>
      </c>
    </row>
    <row r="98" spans="2:3" x14ac:dyDescent="0.2">
      <c r="B98" s="84" t="str">
        <f t="shared" si="18"/>
        <v/>
      </c>
      <c r="C98" s="66" t="s">
        <v>28</v>
      </c>
    </row>
    <row r="99" spans="2:3" x14ac:dyDescent="0.2">
      <c r="B99" s="84" t="str">
        <f t="shared" si="18"/>
        <v/>
      </c>
      <c r="C99" s="66" t="s">
        <v>28</v>
      </c>
    </row>
    <row r="100" spans="2:3" x14ac:dyDescent="0.2">
      <c r="B100" s="84" t="str">
        <f t="shared" si="18"/>
        <v/>
      </c>
      <c r="C100" s="66" t="s">
        <v>28</v>
      </c>
    </row>
    <row r="101" spans="2:3" x14ac:dyDescent="0.2">
      <c r="B101" s="84" t="str">
        <f t="shared" si="18"/>
        <v/>
      </c>
      <c r="C101" s="66" t="s">
        <v>28</v>
      </c>
    </row>
    <row r="102" spans="2:3" x14ac:dyDescent="0.2">
      <c r="B102" s="84" t="str">
        <f t="shared" si="18"/>
        <v/>
      </c>
      <c r="C102" s="66" t="s">
        <v>28</v>
      </c>
    </row>
    <row r="103" spans="2:3" x14ac:dyDescent="0.2">
      <c r="B103" s="84" t="str">
        <f t="shared" si="18"/>
        <v/>
      </c>
      <c r="C103" s="66" t="s">
        <v>28</v>
      </c>
    </row>
    <row r="104" spans="2:3" x14ac:dyDescent="0.2">
      <c r="B104" s="84" t="str">
        <f t="shared" si="18"/>
        <v/>
      </c>
      <c r="C104" s="66" t="s">
        <v>28</v>
      </c>
    </row>
    <row r="105" spans="2:3" x14ac:dyDescent="0.2">
      <c r="B105" s="84" t="str">
        <f t="shared" si="18"/>
        <v/>
      </c>
      <c r="C105" s="66" t="s">
        <v>28</v>
      </c>
    </row>
    <row r="106" spans="2:3" x14ac:dyDescent="0.2">
      <c r="B106" s="84" t="str">
        <f t="shared" si="18"/>
        <v/>
      </c>
      <c r="C106" s="66" t="s">
        <v>28</v>
      </c>
    </row>
    <row r="107" spans="2:3" x14ac:dyDescent="0.2">
      <c r="B107" s="84" t="str">
        <f t="shared" si="18"/>
        <v/>
      </c>
      <c r="C107" s="66" t="s">
        <v>28</v>
      </c>
    </row>
    <row r="108" spans="2:3" x14ac:dyDescent="0.2">
      <c r="B108" s="84" t="str">
        <f t="shared" si="18"/>
        <v/>
      </c>
      <c r="C108" s="66" t="s">
        <v>28</v>
      </c>
    </row>
    <row r="109" spans="2:3" x14ac:dyDescent="0.2">
      <c r="B109" s="84" t="str">
        <f t="shared" si="18"/>
        <v/>
      </c>
      <c r="C109" s="66" t="s">
        <v>28</v>
      </c>
    </row>
    <row r="110" spans="2:3" x14ac:dyDescent="0.2">
      <c r="B110" s="84" t="str">
        <f t="shared" si="18"/>
        <v/>
      </c>
      <c r="C110" s="66" t="s">
        <v>28</v>
      </c>
    </row>
    <row r="111" spans="2:3" x14ac:dyDescent="0.2">
      <c r="B111" s="84" t="str">
        <f t="shared" si="18"/>
        <v/>
      </c>
      <c r="C111" s="66" t="s">
        <v>28</v>
      </c>
    </row>
    <row r="112" spans="2:3" x14ac:dyDescent="0.2">
      <c r="B112" s="84" t="str">
        <f t="shared" si="18"/>
        <v/>
      </c>
      <c r="C112" s="66" t="s">
        <v>28</v>
      </c>
    </row>
    <row r="113" spans="2:3" x14ac:dyDescent="0.2">
      <c r="B113" s="84" t="str">
        <f t="shared" si="18"/>
        <v/>
      </c>
      <c r="C113" s="66" t="s">
        <v>28</v>
      </c>
    </row>
    <row r="114" spans="2:3" x14ac:dyDescent="0.2">
      <c r="B114" s="84" t="str">
        <f t="shared" si="18"/>
        <v/>
      </c>
      <c r="C114" s="66" t="s">
        <v>28</v>
      </c>
    </row>
    <row r="115" spans="2:3" x14ac:dyDescent="0.2">
      <c r="B115" s="84" t="str">
        <f t="shared" ref="B115:B132" si="19">Q41</f>
        <v/>
      </c>
      <c r="C115" s="66" t="s">
        <v>28</v>
      </c>
    </row>
    <row r="116" spans="2:3" x14ac:dyDescent="0.2">
      <c r="B116" s="84" t="str">
        <f t="shared" si="19"/>
        <v/>
      </c>
      <c r="C116" s="66" t="s">
        <v>28</v>
      </c>
    </row>
    <row r="117" spans="2:3" x14ac:dyDescent="0.2">
      <c r="B117" s="84" t="str">
        <f t="shared" si="19"/>
        <v/>
      </c>
      <c r="C117" s="66" t="s">
        <v>28</v>
      </c>
    </row>
    <row r="118" spans="2:3" x14ac:dyDescent="0.2">
      <c r="B118" s="84" t="str">
        <f t="shared" si="19"/>
        <v/>
      </c>
      <c r="C118" s="66" t="s">
        <v>28</v>
      </c>
    </row>
    <row r="119" spans="2:3" x14ac:dyDescent="0.2">
      <c r="B119" s="84" t="str">
        <f t="shared" si="19"/>
        <v/>
      </c>
      <c r="C119" s="66" t="s">
        <v>28</v>
      </c>
    </row>
    <row r="120" spans="2:3" x14ac:dyDescent="0.2">
      <c r="B120" s="84" t="str">
        <f t="shared" si="19"/>
        <v/>
      </c>
      <c r="C120" s="66" t="s">
        <v>28</v>
      </c>
    </row>
    <row r="121" spans="2:3" x14ac:dyDescent="0.2">
      <c r="B121" s="84" t="str">
        <f t="shared" si="19"/>
        <v/>
      </c>
      <c r="C121" s="66" t="s">
        <v>28</v>
      </c>
    </row>
    <row r="122" spans="2:3" x14ac:dyDescent="0.2">
      <c r="B122" s="84" t="str">
        <f t="shared" si="19"/>
        <v/>
      </c>
      <c r="C122" s="66" t="s">
        <v>28</v>
      </c>
    </row>
    <row r="123" spans="2:3" x14ac:dyDescent="0.2">
      <c r="B123" s="84" t="str">
        <f t="shared" si="19"/>
        <v/>
      </c>
      <c r="C123" s="66" t="s">
        <v>28</v>
      </c>
    </row>
    <row r="124" spans="2:3" x14ac:dyDescent="0.2">
      <c r="B124" s="84" t="str">
        <f t="shared" si="19"/>
        <v/>
      </c>
      <c r="C124" s="66" t="s">
        <v>28</v>
      </c>
    </row>
    <row r="125" spans="2:3" x14ac:dyDescent="0.2">
      <c r="B125" s="84" t="str">
        <f t="shared" si="19"/>
        <v/>
      </c>
      <c r="C125" s="66" t="s">
        <v>28</v>
      </c>
    </row>
    <row r="126" spans="2:3" x14ac:dyDescent="0.2">
      <c r="B126" s="84" t="str">
        <f t="shared" si="19"/>
        <v/>
      </c>
      <c r="C126" s="66" t="s">
        <v>28</v>
      </c>
    </row>
    <row r="127" spans="2:3" x14ac:dyDescent="0.2">
      <c r="B127" s="84" t="str">
        <f t="shared" si="19"/>
        <v/>
      </c>
      <c r="C127" s="66" t="s">
        <v>28</v>
      </c>
    </row>
    <row r="128" spans="2:3" x14ac:dyDescent="0.2">
      <c r="B128" s="84" t="str">
        <f t="shared" si="19"/>
        <v/>
      </c>
      <c r="C128" s="66" t="s">
        <v>28</v>
      </c>
    </row>
    <row r="129" spans="2:3" x14ac:dyDescent="0.2">
      <c r="B129" s="84" t="str">
        <f t="shared" si="19"/>
        <v/>
      </c>
      <c r="C129" s="66" t="s">
        <v>28</v>
      </c>
    </row>
    <row r="130" spans="2:3" x14ac:dyDescent="0.2">
      <c r="B130" s="84" t="str">
        <f t="shared" si="19"/>
        <v/>
      </c>
      <c r="C130" s="66" t="s">
        <v>28</v>
      </c>
    </row>
    <row r="131" spans="2:3" x14ac:dyDescent="0.2">
      <c r="B131" s="84" t="str">
        <f t="shared" si="19"/>
        <v/>
      </c>
      <c r="C131" s="66" t="s">
        <v>28</v>
      </c>
    </row>
    <row r="132" spans="2:3" ht="13.5" thickBot="1" x14ac:dyDescent="0.25">
      <c r="B132" s="85" t="str">
        <f t="shared" si="19"/>
        <v/>
      </c>
      <c r="C132" s="68" t="s">
        <v>28</v>
      </c>
    </row>
  </sheetData>
  <sheetProtection sheet="1" objects="1" scenarios="1"/>
  <phoneticPr fontId="4" type="noConversion"/>
  <pageMargins left="0.78740157499999996" right="0.78740157499999996" top="0.984251969" bottom="0.984251969" header="0.4921259845" footer="0.4921259845"/>
  <pageSetup paperSize="9" orientation="portrait" r:id="rId1"/>
  <headerFooter alignWithMargins="0"/>
  <rowBreaks count="1" manualBreakCount="1">
    <brk id="31" min="1"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5f3c0c8-cb47-4a26-91a1-a44bb4539247" xsi:nil="true"/>
    <lcf76f155ced4ddcb4097134ff3c332f xmlns="bbb3f655-f267-4a84-b742-532fbc77d0ab">
      <Terms xmlns="http://schemas.microsoft.com/office/infopath/2007/PartnerControls"/>
    </lcf76f155ced4ddcb4097134ff3c332f>
    <SharedWithUsers xmlns="f5f3c0c8-cb47-4a26-91a1-a44bb4539247">
      <UserInfo>
        <DisplayName/>
        <AccountId xsi:nil="true"/>
        <AccountType/>
      </UserInfo>
    </SharedWithUsers>
    <MediaLengthInSeconds xmlns="bbb3f655-f267-4a84-b742-532fbc77d0ab"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E9C0657C80C9EB42A8AE8AF1E32C18B5" ma:contentTypeVersion="17" ma:contentTypeDescription="Ein neues Dokument erstellen." ma:contentTypeScope="" ma:versionID="7266b70c08a81e8a2aed64642cc83b8a">
  <xsd:schema xmlns:xsd="http://www.w3.org/2001/XMLSchema" xmlns:xs="http://www.w3.org/2001/XMLSchema" xmlns:p="http://schemas.microsoft.com/office/2006/metadata/properties" xmlns:ns2="bbb3f655-f267-4a84-b742-532fbc77d0ab" xmlns:ns3="f5f3c0c8-cb47-4a26-91a1-a44bb4539247" targetNamespace="http://schemas.microsoft.com/office/2006/metadata/properties" ma:root="true" ma:fieldsID="1f82d46ad9d5b4341a6c71d652089739" ns2:_="" ns3:_="">
    <xsd:import namespace="bbb3f655-f267-4a84-b742-532fbc77d0ab"/>
    <xsd:import namespace="f5f3c0c8-cb47-4a26-91a1-a44bb453924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b3f655-f267-4a84-b742-532fbc77d0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0a4a64a0-82bc-48a6-9867-8208b236fb3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5f3c0c8-cb47-4a26-91a1-a44bb4539247" elementFormDefault="qualified">
    <xsd:import namespace="http://schemas.microsoft.com/office/2006/documentManagement/types"/>
    <xsd:import namespace="http://schemas.microsoft.com/office/infopath/2007/PartnerControls"/>
    <xsd:element name="SharedWithUsers" ma:index="10"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60bcdc34-3acf-42b1-abfa-b6ef944057a8}" ma:internalName="TaxCatchAll" ma:showField="CatchAllData" ma:web="f5f3c0c8-cb47-4a26-91a1-a44bb45392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7B7DC554-BBFF-4F60-BD72-13F6F6F3F280}">
  <ds:schemaRefs>
    <ds:schemaRef ds:uri="http://schemas.microsoft.com/office/2006/metadata/properties"/>
    <ds:schemaRef ds:uri="http://schemas.microsoft.com/office/infopath/2007/PartnerControls"/>
    <ds:schemaRef ds:uri="f5f3c0c8-cb47-4a26-91a1-a44bb4539247"/>
    <ds:schemaRef ds:uri="bbb3f655-f267-4a84-b742-532fbc77d0ab"/>
  </ds:schemaRefs>
</ds:datastoreItem>
</file>

<file path=customXml/itemProps2.xml><?xml version="1.0" encoding="utf-8"?>
<ds:datastoreItem xmlns:ds="http://schemas.openxmlformats.org/officeDocument/2006/customXml" ds:itemID="{19D33DFA-8E27-4B94-83B2-64F83FF5D969}">
  <ds:schemaRefs>
    <ds:schemaRef ds:uri="http://schemas.microsoft.com/sharepoint/v3/contenttype/forms"/>
  </ds:schemaRefs>
</ds:datastoreItem>
</file>

<file path=customXml/itemProps3.xml><?xml version="1.0" encoding="utf-8"?>
<ds:datastoreItem xmlns:ds="http://schemas.openxmlformats.org/officeDocument/2006/customXml" ds:itemID="{7F964BF6-31A1-4553-B60C-A5CBDCF509CD}"/>
</file>

<file path=customXml/itemProps4.xml><?xml version="1.0" encoding="utf-8"?>
<ds:datastoreItem xmlns:ds="http://schemas.openxmlformats.org/officeDocument/2006/customXml" ds:itemID="{AB165930-66B0-4015-B1A4-407F537A6196}">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4</vt:i4>
      </vt:variant>
    </vt:vector>
  </HeadingPairs>
  <TitlesOfParts>
    <vt:vector size="8" baseType="lpstr">
      <vt:lpstr>Stammdaten und Parameter</vt:lpstr>
      <vt:lpstr>Hinweise</vt:lpstr>
      <vt:lpstr>Quotenrechner</vt:lpstr>
      <vt:lpstr>Berechnung</vt:lpstr>
      <vt:lpstr>Berechnung!Druckbereich</vt:lpstr>
      <vt:lpstr>Hinweise!Druckbereich</vt:lpstr>
      <vt:lpstr>Quotenrechner!Druckbereich</vt:lpstr>
      <vt:lpstr>'Stammdaten und Parameter'!Druckbereich</vt:lpstr>
    </vt:vector>
  </TitlesOfParts>
  <Company>VNR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Michael Konetzny</dc:creator>
  <cp:keywords>Rückstellungsspiegel Tools</cp:keywords>
  <cp:lastModifiedBy>VGr - Vanessa Gronau</cp:lastModifiedBy>
  <cp:lastPrinted>2022-09-15T19:30:26Z</cp:lastPrinted>
  <dcterms:created xsi:type="dcterms:W3CDTF">2009-01-31T13:41:13Z</dcterms:created>
  <dcterms:modified xsi:type="dcterms:W3CDTF">2023-03-08T13:26:23Z</dcterms:modified>
  <cp:category>Tools</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eedsREVERT">
    <vt:lpwstr>FALSE</vt:lpwstr>
  </property>
  <property fmtid="{D5CDD505-2E9C-101B-9397-08002B2CF9AE}" pid="3" name="Jet Reports Drill Button Active">
    <vt:bool>false</vt:bool>
  </property>
  <property fmtid="{D5CDD505-2E9C-101B-9397-08002B2CF9AE}" pid="4" name="display_urn:schemas-microsoft-com:office:office#Editor">
    <vt:lpwstr>JSa - Johanna Schlamp-Ogawa</vt:lpwstr>
  </property>
  <property fmtid="{D5CDD505-2E9C-101B-9397-08002B2CF9AE}" pid="5" name="Order">
    <vt:lpwstr>14658500.0000000</vt:lpwstr>
  </property>
  <property fmtid="{D5CDD505-2E9C-101B-9397-08002B2CF9AE}" pid="6" name="SharedWithUsers">
    <vt:lpwstr/>
  </property>
  <property fmtid="{D5CDD505-2E9C-101B-9397-08002B2CF9AE}" pid="7" name="_ExtendedDescription">
    <vt:lpwstr/>
  </property>
  <property fmtid="{D5CDD505-2E9C-101B-9397-08002B2CF9AE}" pid="8" name="display_urn:schemas-microsoft-com:office:office#Author">
    <vt:lpwstr>JSa - Johanna Schlamp-Ogawa</vt:lpwstr>
  </property>
  <property fmtid="{D5CDD505-2E9C-101B-9397-08002B2CF9AE}" pid="9" name="ComplianceAssetId">
    <vt:lpwstr/>
  </property>
  <property fmtid="{D5CDD505-2E9C-101B-9397-08002B2CF9AE}" pid="10" name="TriggerFlowInfo">
    <vt:lpwstr/>
  </property>
  <property fmtid="{D5CDD505-2E9C-101B-9397-08002B2CF9AE}" pid="11" name="ContentTypeId">
    <vt:lpwstr>0x010100A5F2F2416B33B84CB2E04445C36B0790</vt:lpwstr>
  </property>
  <property fmtid="{D5CDD505-2E9C-101B-9397-08002B2CF9AE}" pid="12" name="MediaLengthInSeconds">
    <vt:lpwstr/>
  </property>
  <property fmtid="{D5CDD505-2E9C-101B-9397-08002B2CF9AE}" pid="13" name="MediaServiceImageTags">
    <vt:lpwstr/>
  </property>
</Properties>
</file>