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66925"/>
  <mc:AlternateContent xmlns:mc="http://schemas.openxmlformats.org/markup-compatibility/2006">
    <mc:Choice Requires="x15">
      <x15ac:absPath xmlns:x15ac="http://schemas.microsoft.com/office/spreadsheetml/2010/11/ac" url="https://vnrag.sharepoint.com/sites/mediaforwork2/Freigegebene Dokumente/General/4. Marketing/4.1 Online-Marketing mfw-übergreifend/Excel-Rechner/"/>
    </mc:Choice>
  </mc:AlternateContent>
  <xr:revisionPtr revIDLastSave="3" documentId="13_ncr:1_{02AE1A32-D438-40CF-B2DF-3667532CC162}" xr6:coauthVersionLast="47" xr6:coauthVersionMax="47" xr10:uidLastSave="{E66F0ABF-8F14-4B77-A842-19AA21896E0A}"/>
  <bookViews>
    <workbookView xWindow="-28910" yWindow="-110" windowWidth="29020" windowHeight="15820" tabRatio="730" activeTab="1" xr2:uid="{00000000-000D-0000-FFFF-FFFF00000000}"/>
  </bookViews>
  <sheets>
    <sheet name="Stammdaten" sheetId="1" r:id="rId1"/>
    <sheet name="Hinweise" sheetId="5" r:id="rId2"/>
    <sheet name="Mitarbeiter 01" sheetId="41" r:id="rId3"/>
  </sheets>
  <definedNames>
    <definedName name="_xlnm.Print_Area" localSheetId="1">Hinweise!$B$3:$F$23</definedName>
    <definedName name="_xlnm.Print_Area" localSheetId="2">'Mitarbeiter 01'!$AH$4:$AU$52</definedName>
    <definedName name="_xlnm.Print_Area" localSheetId="0">Stammdaten!$B$3:$I$19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41" l="1"/>
  <c r="E20" i="41" s="1"/>
  <c r="N7" i="1"/>
  <c r="N8" i="1" s="1"/>
  <c r="N9" i="1" s="1"/>
  <c r="N10" i="1" s="1"/>
  <c r="N11" i="1" s="1"/>
  <c r="N12" i="1" s="1"/>
  <c r="N13" i="1" s="1"/>
  <c r="N14" i="1" s="1"/>
  <c r="N15" i="1" s="1"/>
  <c r="N16" i="1" s="1"/>
  <c r="N17" i="1" s="1"/>
  <c r="N18" i="1" s="1"/>
  <c r="AM13" i="41"/>
  <c r="AW387" i="41"/>
  <c r="AW386" i="41"/>
  <c r="AW385" i="41"/>
  <c r="AW384" i="41"/>
  <c r="AW383" i="41"/>
  <c r="AW382" i="41"/>
  <c r="AW381" i="41"/>
  <c r="AW380" i="41"/>
  <c r="AW379" i="41"/>
  <c r="AW378" i="41"/>
  <c r="AW377" i="41"/>
  <c r="AW376" i="41"/>
  <c r="AW375" i="41"/>
  <c r="AW374" i="41"/>
  <c r="AW373" i="41"/>
  <c r="AW372" i="41"/>
  <c r="AW371" i="41"/>
  <c r="AW370" i="41"/>
  <c r="AW369" i="41"/>
  <c r="AW368" i="41"/>
  <c r="AW367" i="41"/>
  <c r="AW366" i="41"/>
  <c r="AW365" i="41"/>
  <c r="AW364" i="41"/>
  <c r="AW363" i="41"/>
  <c r="AW362" i="41"/>
  <c r="AW361" i="41"/>
  <c r="AW360" i="41"/>
  <c r="AW359" i="41"/>
  <c r="AW358" i="41"/>
  <c r="AW357" i="41"/>
  <c r="AW356" i="41"/>
  <c r="AW355" i="41"/>
  <c r="AW354" i="41"/>
  <c r="AW353" i="41"/>
  <c r="AW352" i="41"/>
  <c r="AW351" i="41"/>
  <c r="AW350" i="41"/>
  <c r="AW349" i="41"/>
  <c r="AW348" i="41"/>
  <c r="AW347" i="41"/>
  <c r="AW346" i="41"/>
  <c r="AW345" i="41"/>
  <c r="AW344" i="41"/>
  <c r="AW343" i="41"/>
  <c r="AW342" i="41"/>
  <c r="AW341" i="41"/>
  <c r="AW340" i="41"/>
  <c r="AW339" i="41"/>
  <c r="AW338" i="41"/>
  <c r="AW337" i="41"/>
  <c r="AW336" i="41"/>
  <c r="AW335" i="41"/>
  <c r="AW334" i="41"/>
  <c r="AW333" i="41"/>
  <c r="AW332" i="41"/>
  <c r="AW331" i="41"/>
  <c r="AW330" i="41"/>
  <c r="AW329" i="41"/>
  <c r="AW328" i="41"/>
  <c r="AW327" i="41"/>
  <c r="AW326" i="41"/>
  <c r="AW325" i="41"/>
  <c r="AW324" i="41"/>
  <c r="AW323" i="41"/>
  <c r="AW322" i="41"/>
  <c r="AW321" i="41"/>
  <c r="AW320" i="41"/>
  <c r="AW319" i="41"/>
  <c r="AW318" i="41"/>
  <c r="AW317" i="41"/>
  <c r="AW316" i="41"/>
  <c r="AW315" i="41"/>
  <c r="AW314" i="41"/>
  <c r="AW313" i="41"/>
  <c r="AW312" i="41"/>
  <c r="AW311" i="41"/>
  <c r="AW310" i="41"/>
  <c r="AW309" i="41"/>
  <c r="AW308" i="41"/>
  <c r="AW307" i="41"/>
  <c r="AW306" i="41"/>
  <c r="AW305" i="41"/>
  <c r="AW304" i="41"/>
  <c r="AW303" i="41"/>
  <c r="AW302" i="41"/>
  <c r="AW301" i="41"/>
  <c r="AW300" i="41"/>
  <c r="AW299" i="41"/>
  <c r="AW298" i="41"/>
  <c r="AW297" i="41"/>
  <c r="AW296" i="41"/>
  <c r="AW295" i="41"/>
  <c r="AW294" i="41"/>
  <c r="AW293" i="41"/>
  <c r="AW292" i="41"/>
  <c r="AW291" i="41"/>
  <c r="AW290" i="41"/>
  <c r="AW289" i="41"/>
  <c r="AW288" i="41"/>
  <c r="AW287" i="41"/>
  <c r="AW286" i="41"/>
  <c r="AW285" i="41"/>
  <c r="AW284" i="41"/>
  <c r="AW283" i="41"/>
  <c r="AW282" i="41"/>
  <c r="AW281" i="41"/>
  <c r="AW280" i="41"/>
  <c r="AW279" i="41"/>
  <c r="AW278" i="41"/>
  <c r="AW277" i="41"/>
  <c r="AW276" i="41"/>
  <c r="AW275" i="41"/>
  <c r="AW274" i="41"/>
  <c r="AW273" i="41"/>
  <c r="AW272" i="41"/>
  <c r="AW271" i="41"/>
  <c r="AW270" i="41"/>
  <c r="AW269" i="41"/>
  <c r="AW268" i="41"/>
  <c r="AW267" i="41"/>
  <c r="AW266" i="41"/>
  <c r="AW265" i="41"/>
  <c r="AW264" i="41"/>
  <c r="AW263" i="41"/>
  <c r="AW262" i="41"/>
  <c r="AW261" i="41"/>
  <c r="AW260" i="41"/>
  <c r="AW259" i="41"/>
  <c r="AW258" i="41"/>
  <c r="AW257" i="41"/>
  <c r="AW256" i="41"/>
  <c r="AW255" i="41"/>
  <c r="AW254" i="41"/>
  <c r="AW253" i="41"/>
  <c r="AW252" i="41"/>
  <c r="AW251" i="41"/>
  <c r="AW250" i="41"/>
  <c r="AW249" i="41"/>
  <c r="AW248" i="41"/>
  <c r="AW247" i="41"/>
  <c r="AW246" i="41"/>
  <c r="AW245" i="41"/>
  <c r="AW244" i="41"/>
  <c r="AW243" i="41"/>
  <c r="AW242" i="41"/>
  <c r="AW241" i="41"/>
  <c r="AW240" i="41"/>
  <c r="AW239" i="41"/>
  <c r="AW238" i="41"/>
  <c r="AW237" i="41"/>
  <c r="AW236" i="41"/>
  <c r="AW235" i="41"/>
  <c r="AW234" i="41"/>
  <c r="AW233" i="41"/>
  <c r="AW232" i="41"/>
  <c r="AW231" i="41"/>
  <c r="AW230" i="41"/>
  <c r="AW229" i="41"/>
  <c r="AW228" i="41"/>
  <c r="AW227" i="41"/>
  <c r="AW226" i="41"/>
  <c r="AW225" i="41"/>
  <c r="AW224" i="41"/>
  <c r="AW223" i="41"/>
  <c r="AW222" i="41"/>
  <c r="AW221" i="41"/>
  <c r="AW220" i="41"/>
  <c r="AW219" i="41"/>
  <c r="AW218" i="41"/>
  <c r="AW217" i="41"/>
  <c r="AW216" i="41"/>
  <c r="AW215" i="41"/>
  <c r="AW214" i="41"/>
  <c r="AW213" i="41"/>
  <c r="AW212" i="41"/>
  <c r="AW211" i="41"/>
  <c r="AW210" i="41"/>
  <c r="AW209" i="41"/>
  <c r="AW208" i="41"/>
  <c r="AW207" i="41"/>
  <c r="AW206" i="41"/>
  <c r="AW205" i="41"/>
  <c r="AW204" i="41"/>
  <c r="AW203" i="41"/>
  <c r="AW202" i="41"/>
  <c r="AW201" i="41"/>
  <c r="AW200" i="41"/>
  <c r="AW199" i="41"/>
  <c r="AW198" i="41"/>
  <c r="AW197" i="41"/>
  <c r="AW196" i="41"/>
  <c r="AW195" i="41"/>
  <c r="AW194" i="41"/>
  <c r="AW193" i="41"/>
  <c r="AW192" i="41"/>
  <c r="AW191" i="41"/>
  <c r="AW190" i="41"/>
  <c r="AW189" i="41"/>
  <c r="AW188" i="41"/>
  <c r="AW187" i="41"/>
  <c r="AW186" i="41"/>
  <c r="AW185" i="41"/>
  <c r="AW184" i="41"/>
  <c r="AW183" i="41"/>
  <c r="AW182" i="41"/>
  <c r="AW181" i="41"/>
  <c r="AW180" i="41"/>
  <c r="AW179" i="41"/>
  <c r="AW178" i="41"/>
  <c r="AW177" i="41"/>
  <c r="AW176" i="41"/>
  <c r="AW175" i="41"/>
  <c r="AW174" i="41"/>
  <c r="AW173" i="41"/>
  <c r="AW172" i="41"/>
  <c r="AW171" i="41"/>
  <c r="AW170" i="41"/>
  <c r="AW169" i="41"/>
  <c r="AW168" i="41"/>
  <c r="AW167" i="41"/>
  <c r="AW166" i="41"/>
  <c r="AW165" i="41"/>
  <c r="AW164" i="41"/>
  <c r="AW163" i="41"/>
  <c r="AW162" i="41"/>
  <c r="AW161" i="41"/>
  <c r="AW160" i="41"/>
  <c r="AW159" i="41"/>
  <c r="AW158" i="41"/>
  <c r="AW157" i="41"/>
  <c r="AW156" i="41"/>
  <c r="AW155" i="41"/>
  <c r="AW154" i="41"/>
  <c r="AW153" i="41"/>
  <c r="AW152" i="41"/>
  <c r="AW151" i="41"/>
  <c r="AW150" i="41"/>
  <c r="AW149" i="41"/>
  <c r="AW148" i="41"/>
  <c r="AW147" i="41"/>
  <c r="AW146" i="41"/>
  <c r="AW145" i="41"/>
  <c r="AW144" i="41"/>
  <c r="AW143" i="41"/>
  <c r="AW142" i="41"/>
  <c r="AW141" i="41"/>
  <c r="AW140" i="41"/>
  <c r="AW139" i="41"/>
  <c r="AW138" i="41"/>
  <c r="AW137" i="41"/>
  <c r="AW136" i="41"/>
  <c r="AW135" i="41"/>
  <c r="AW134" i="41"/>
  <c r="AW133" i="41"/>
  <c r="AW132" i="41"/>
  <c r="AW131" i="41"/>
  <c r="AW130" i="41"/>
  <c r="AW129" i="41"/>
  <c r="AW128" i="41"/>
  <c r="AW127" i="41"/>
  <c r="AW126" i="41"/>
  <c r="AW125" i="41"/>
  <c r="AW124" i="41"/>
  <c r="AW123" i="41"/>
  <c r="AW122" i="41"/>
  <c r="AW121" i="41"/>
  <c r="AW120" i="41"/>
  <c r="AW119" i="41"/>
  <c r="AW118" i="41"/>
  <c r="AW117" i="41"/>
  <c r="AW116" i="41"/>
  <c r="AW115" i="41"/>
  <c r="AW114" i="41"/>
  <c r="AW113" i="41"/>
  <c r="AW112" i="41"/>
  <c r="AW111" i="41"/>
  <c r="AW110" i="41"/>
  <c r="AW109" i="41"/>
  <c r="AW108" i="41"/>
  <c r="AW107" i="41"/>
  <c r="AW106" i="41"/>
  <c r="AW105" i="41"/>
  <c r="AW104" i="41"/>
  <c r="AW103" i="41"/>
  <c r="AW102" i="41"/>
  <c r="AW101" i="41"/>
  <c r="AW100" i="41"/>
  <c r="AW99" i="41"/>
  <c r="AW98" i="41"/>
  <c r="AW97" i="41"/>
  <c r="AW96" i="41"/>
  <c r="AW95" i="41"/>
  <c r="AW94" i="41"/>
  <c r="AW93" i="41"/>
  <c r="AW92" i="41"/>
  <c r="AW91" i="41"/>
  <c r="AW90" i="41"/>
  <c r="AW89" i="41"/>
  <c r="AW88" i="41"/>
  <c r="AW87" i="41"/>
  <c r="AW86" i="41"/>
  <c r="AW85" i="41"/>
  <c r="AW84" i="41"/>
  <c r="AW83" i="41"/>
  <c r="AW82" i="41"/>
  <c r="AW81" i="41"/>
  <c r="AW80" i="41"/>
  <c r="AW79" i="41"/>
  <c r="AW78" i="41"/>
  <c r="AW77" i="41"/>
  <c r="AW76" i="41"/>
  <c r="AW75" i="41"/>
  <c r="AW74" i="41"/>
  <c r="AW73" i="41"/>
  <c r="AW72" i="41"/>
  <c r="AW71" i="41"/>
  <c r="AW70" i="41"/>
  <c r="AW69" i="41"/>
  <c r="AW68" i="41"/>
  <c r="AW67" i="41"/>
  <c r="AW66" i="41"/>
  <c r="AW65" i="41"/>
  <c r="AW64" i="41"/>
  <c r="AW63" i="41"/>
  <c r="AW62" i="41"/>
  <c r="AW61" i="41"/>
  <c r="AW60" i="41"/>
  <c r="AW59" i="41"/>
  <c r="AW58" i="41"/>
  <c r="AW57" i="41"/>
  <c r="AW56" i="41"/>
  <c r="AW55" i="41"/>
  <c r="AW54" i="41"/>
  <c r="AW53" i="41"/>
  <c r="AW52" i="41"/>
  <c r="AW51" i="41"/>
  <c r="AW50" i="41"/>
  <c r="AW49" i="41"/>
  <c r="AW48" i="41"/>
  <c r="AW47" i="41"/>
  <c r="AW46" i="41"/>
  <c r="AW45" i="41"/>
  <c r="AW44" i="41"/>
  <c r="AW43" i="41"/>
  <c r="AW42" i="41"/>
  <c r="AW41" i="41"/>
  <c r="AW40" i="41"/>
  <c r="AW39" i="41"/>
  <c r="AW38" i="41"/>
  <c r="AW37" i="41"/>
  <c r="AW36" i="41"/>
  <c r="AW35" i="41"/>
  <c r="AW34" i="41"/>
  <c r="AW33" i="41"/>
  <c r="AW32" i="41"/>
  <c r="AW31" i="41"/>
  <c r="AW30" i="41"/>
  <c r="AW29" i="41"/>
  <c r="AW28" i="41"/>
  <c r="AW27" i="41"/>
  <c r="AW26" i="41"/>
  <c r="AW25" i="41"/>
  <c r="AW24" i="41"/>
  <c r="AW23" i="41"/>
  <c r="AW22" i="41"/>
  <c r="AW21" i="41"/>
  <c r="AW20" i="41"/>
  <c r="AI20" i="41"/>
  <c r="AJ20" i="41" s="1"/>
  <c r="N354" i="41"/>
  <c r="N79" i="41"/>
  <c r="N20" i="41"/>
  <c r="N355" i="41"/>
  <c r="X20" i="41"/>
  <c r="N21" i="41"/>
  <c r="N356" i="41"/>
  <c r="X21" i="41"/>
  <c r="N22" i="41"/>
  <c r="N357" i="41"/>
  <c r="X22" i="41"/>
  <c r="N23" i="41"/>
  <c r="N358" i="41"/>
  <c r="X23" i="41"/>
  <c r="N24" i="41"/>
  <c r="N359" i="41"/>
  <c r="X24" i="41"/>
  <c r="N25" i="41"/>
  <c r="N360" i="41"/>
  <c r="X25" i="41"/>
  <c r="N85" i="41"/>
  <c r="N26" i="41"/>
  <c r="N361" i="41"/>
  <c r="N86" i="41"/>
  <c r="N27" i="41"/>
  <c r="N362" i="41"/>
  <c r="N28" i="41"/>
  <c r="N363" i="41"/>
  <c r="N29" i="41"/>
  <c r="N364" i="41"/>
  <c r="N30" i="41"/>
  <c r="N365" i="41"/>
  <c r="N31" i="41"/>
  <c r="N366" i="41"/>
  <c r="N32" i="41"/>
  <c r="N367" i="41"/>
  <c r="N92" i="41"/>
  <c r="N33" i="41"/>
  <c r="N368" i="41"/>
  <c r="N93" i="41"/>
  <c r="N34" i="41"/>
  <c r="N369" i="41"/>
  <c r="N35" i="41"/>
  <c r="N370" i="41"/>
  <c r="N36" i="41"/>
  <c r="N371" i="41"/>
  <c r="N37" i="41"/>
  <c r="N372" i="41"/>
  <c r="N373" i="41"/>
  <c r="N374" i="41"/>
  <c r="N99" i="41"/>
  <c r="N375" i="41"/>
  <c r="N100" i="41"/>
  <c r="N376" i="41"/>
  <c r="N101" i="41"/>
  <c r="N377" i="41"/>
  <c r="N102" i="41"/>
  <c r="N43" i="41"/>
  <c r="N378" i="41"/>
  <c r="N103" i="41"/>
  <c r="N44" i="41"/>
  <c r="N379" i="41"/>
  <c r="N104" i="41"/>
  <c r="N45" i="41"/>
  <c r="N380" i="41"/>
  <c r="N105" i="41"/>
  <c r="N46" i="41"/>
  <c r="N381" i="41"/>
  <c r="N106" i="41"/>
  <c r="N47" i="41"/>
  <c r="N382" i="41"/>
  <c r="N107" i="41"/>
  <c r="N48" i="41"/>
  <c r="N383" i="41"/>
  <c r="N108" i="41"/>
  <c r="N49" i="41"/>
  <c r="N384" i="41"/>
  <c r="N109" i="41"/>
  <c r="N50" i="41"/>
  <c r="X26" i="41"/>
  <c r="X12" i="41"/>
  <c r="R22" i="41"/>
  <c r="S22" i="41"/>
  <c r="R23" i="41"/>
  <c r="S23" i="41"/>
  <c r="R29" i="41"/>
  <c r="S29" i="41"/>
  <c r="R30" i="41"/>
  <c r="S30" i="41"/>
  <c r="R36" i="41"/>
  <c r="S36" i="41"/>
  <c r="R37" i="41"/>
  <c r="S37" i="41"/>
  <c r="R43" i="41"/>
  <c r="S43" i="41"/>
  <c r="R44" i="41"/>
  <c r="S44" i="41"/>
  <c r="R50" i="41"/>
  <c r="S50" i="41"/>
  <c r="AK2" i="41"/>
  <c r="AL6" i="41"/>
  <c r="AT12" i="41"/>
  <c r="N387" i="41"/>
  <c r="N386" i="41"/>
  <c r="N385" i="41"/>
  <c r="N353" i="41"/>
  <c r="N352" i="41"/>
  <c r="N351" i="41"/>
  <c r="N350" i="41"/>
  <c r="N349" i="41"/>
  <c r="N348" i="41"/>
  <c r="N347" i="41"/>
  <c r="N346" i="41"/>
  <c r="N345" i="41"/>
  <c r="N344" i="41"/>
  <c r="N343" i="41"/>
  <c r="N342" i="41"/>
  <c r="N341" i="41"/>
  <c r="N340" i="41"/>
  <c r="N339" i="41"/>
  <c r="N338" i="41"/>
  <c r="N337" i="41"/>
  <c r="N336" i="41"/>
  <c r="N335" i="41"/>
  <c r="N334" i="41"/>
  <c r="N333" i="41"/>
  <c r="N332" i="41"/>
  <c r="N331" i="41"/>
  <c r="N330" i="41"/>
  <c r="N329" i="41"/>
  <c r="N328" i="41"/>
  <c r="N327" i="41"/>
  <c r="N326" i="41"/>
  <c r="N325" i="41"/>
  <c r="N324" i="41"/>
  <c r="N323" i="41"/>
  <c r="N322" i="41"/>
  <c r="N321" i="41"/>
  <c r="N320" i="41"/>
  <c r="N319" i="41"/>
  <c r="N318" i="41"/>
  <c r="N317" i="41"/>
  <c r="N316" i="41"/>
  <c r="N315" i="41"/>
  <c r="N314" i="41"/>
  <c r="N313" i="41"/>
  <c r="N312" i="41"/>
  <c r="N311" i="41"/>
  <c r="N310" i="41"/>
  <c r="N309" i="41"/>
  <c r="N308" i="41"/>
  <c r="N307" i="41"/>
  <c r="N306" i="41"/>
  <c r="N305" i="41"/>
  <c r="N304" i="41"/>
  <c r="N303" i="41"/>
  <c r="N302" i="41"/>
  <c r="N301" i="41"/>
  <c r="N300" i="41"/>
  <c r="N299" i="41"/>
  <c r="N298" i="41"/>
  <c r="N297" i="41"/>
  <c r="N296" i="41"/>
  <c r="N295" i="41"/>
  <c r="N294" i="41"/>
  <c r="N293" i="41"/>
  <c r="N292" i="41"/>
  <c r="N291" i="41"/>
  <c r="N290" i="41"/>
  <c r="N289" i="41"/>
  <c r="N288" i="41"/>
  <c r="N287" i="41"/>
  <c r="N286" i="41"/>
  <c r="N285" i="41"/>
  <c r="N284" i="41"/>
  <c r="N283" i="41"/>
  <c r="N282" i="41"/>
  <c r="N281" i="41"/>
  <c r="N280" i="41"/>
  <c r="N279" i="41"/>
  <c r="N278" i="41"/>
  <c r="N277" i="41"/>
  <c r="N276" i="41"/>
  <c r="N275" i="41"/>
  <c r="N274" i="41"/>
  <c r="N273" i="41"/>
  <c r="N272" i="41"/>
  <c r="N271" i="41"/>
  <c r="N270" i="41"/>
  <c r="N269" i="41"/>
  <c r="N268" i="41"/>
  <c r="N267" i="41"/>
  <c r="N266" i="41"/>
  <c r="N265" i="41"/>
  <c r="N264" i="41"/>
  <c r="N263" i="41"/>
  <c r="N262" i="41"/>
  <c r="N261" i="41"/>
  <c r="N260" i="41"/>
  <c r="N259" i="41"/>
  <c r="N258" i="41"/>
  <c r="N257" i="41"/>
  <c r="N256" i="41"/>
  <c r="N255" i="41"/>
  <c r="N254" i="41"/>
  <c r="N253" i="41"/>
  <c r="N252" i="41"/>
  <c r="N251" i="41"/>
  <c r="N250" i="41"/>
  <c r="N249" i="41"/>
  <c r="N248" i="41"/>
  <c r="N247" i="41"/>
  <c r="N246" i="41"/>
  <c r="N245" i="41"/>
  <c r="N244" i="41"/>
  <c r="N243" i="41"/>
  <c r="N242" i="41"/>
  <c r="N241" i="41"/>
  <c r="N240" i="41"/>
  <c r="N239" i="41"/>
  <c r="N238" i="41"/>
  <c r="N237" i="41"/>
  <c r="N236" i="41"/>
  <c r="N235" i="41"/>
  <c r="N234" i="41"/>
  <c r="N233" i="41"/>
  <c r="N232" i="41"/>
  <c r="N231" i="41"/>
  <c r="N230" i="41"/>
  <c r="N229" i="41"/>
  <c r="N228" i="41"/>
  <c r="N227" i="41"/>
  <c r="N226" i="41"/>
  <c r="N225" i="41"/>
  <c r="N224" i="41"/>
  <c r="N223" i="41"/>
  <c r="N222" i="41"/>
  <c r="N221" i="41"/>
  <c r="N220" i="41"/>
  <c r="N219" i="41"/>
  <c r="N218" i="41"/>
  <c r="N217" i="41"/>
  <c r="N216" i="41"/>
  <c r="N215" i="41"/>
  <c r="N214" i="41"/>
  <c r="N213" i="41"/>
  <c r="N212" i="41"/>
  <c r="N211" i="41"/>
  <c r="N210" i="41"/>
  <c r="N209" i="41"/>
  <c r="N208" i="41"/>
  <c r="N207" i="41"/>
  <c r="N206" i="41"/>
  <c r="N205" i="41"/>
  <c r="N204" i="41"/>
  <c r="N203" i="41"/>
  <c r="N202" i="41"/>
  <c r="N201" i="41"/>
  <c r="N200" i="41"/>
  <c r="N199" i="41"/>
  <c r="N198" i="41"/>
  <c r="N197" i="41"/>
  <c r="N191" i="41"/>
  <c r="N190" i="41"/>
  <c r="N184" i="41"/>
  <c r="N183" i="41"/>
  <c r="N177" i="41"/>
  <c r="N176" i="41"/>
  <c r="N175" i="41"/>
  <c r="N174" i="41"/>
  <c r="N173" i="41"/>
  <c r="N172" i="41"/>
  <c r="N171" i="41"/>
  <c r="N170" i="41"/>
  <c r="N169" i="41"/>
  <c r="N168" i="41"/>
  <c r="N167" i="41"/>
  <c r="N166" i="41"/>
  <c r="N165" i="41"/>
  <c r="N164" i="41"/>
  <c r="N163" i="41"/>
  <c r="N162" i="41"/>
  <c r="N161" i="41"/>
  <c r="N160" i="41"/>
  <c r="N159" i="41"/>
  <c r="N158" i="41"/>
  <c r="N157" i="41"/>
  <c r="N156" i="41"/>
  <c r="N155" i="41"/>
  <c r="N154" i="41"/>
  <c r="N153" i="41"/>
  <c r="N152" i="41"/>
  <c r="N151" i="41"/>
  <c r="N150" i="41"/>
  <c r="N149" i="41"/>
  <c r="N148" i="41"/>
  <c r="N147" i="41"/>
  <c r="N146" i="41"/>
  <c r="N145" i="41"/>
  <c r="N144" i="41"/>
  <c r="N143" i="41"/>
  <c r="N142" i="41"/>
  <c r="N141" i="41"/>
  <c r="N140" i="41"/>
  <c r="N139" i="41"/>
  <c r="N138" i="41"/>
  <c r="N137" i="41"/>
  <c r="N136" i="41"/>
  <c r="N135" i="41"/>
  <c r="N134" i="41"/>
  <c r="N133" i="41"/>
  <c r="N132" i="41"/>
  <c r="N131" i="41"/>
  <c r="N130" i="41"/>
  <c r="N129" i="41"/>
  <c r="N128" i="41"/>
  <c r="N127" i="41"/>
  <c r="N126" i="41"/>
  <c r="N125" i="41"/>
  <c r="N124" i="41"/>
  <c r="N123" i="41"/>
  <c r="N122" i="41"/>
  <c r="N121" i="41"/>
  <c r="N120" i="41"/>
  <c r="N119" i="41"/>
  <c r="N118" i="41"/>
  <c r="N117" i="41"/>
  <c r="N116" i="41"/>
  <c r="N115" i="41"/>
  <c r="N114" i="41"/>
  <c r="N113" i="41"/>
  <c r="N112" i="41"/>
  <c r="N111" i="41"/>
  <c r="N110" i="41"/>
  <c r="N78" i="41"/>
  <c r="N77" i="41"/>
  <c r="N76" i="41"/>
  <c r="N75" i="41"/>
  <c r="N74" i="41"/>
  <c r="N73" i="41"/>
  <c r="N72" i="41"/>
  <c r="N71" i="41"/>
  <c r="N70" i="41"/>
  <c r="N69" i="41"/>
  <c r="N68" i="41"/>
  <c r="N67" i="41"/>
  <c r="N66" i="41"/>
  <c r="N65" i="41"/>
  <c r="N64" i="41"/>
  <c r="N63" i="41"/>
  <c r="N62" i="41"/>
  <c r="N61" i="41"/>
  <c r="N60" i="41"/>
  <c r="N59" i="41"/>
  <c r="N58" i="41"/>
  <c r="N57" i="41"/>
  <c r="N56" i="41"/>
  <c r="N55" i="41"/>
  <c r="N54" i="41"/>
  <c r="N53" i="41"/>
  <c r="N52" i="41"/>
  <c r="N51" i="41"/>
  <c r="R51" i="41"/>
  <c r="R57" i="41"/>
  <c r="R58" i="41"/>
  <c r="R64" i="41"/>
  <c r="R65" i="41"/>
  <c r="R71" i="41"/>
  <c r="R72" i="41"/>
  <c r="R78" i="41"/>
  <c r="R79" i="41"/>
  <c r="R85" i="41"/>
  <c r="R86" i="41"/>
  <c r="R92" i="41"/>
  <c r="R93" i="41"/>
  <c r="R99" i="41"/>
  <c r="R100" i="41"/>
  <c r="R106" i="41"/>
  <c r="R107" i="41"/>
  <c r="R113" i="41"/>
  <c r="R114" i="41"/>
  <c r="R120" i="41"/>
  <c r="R121" i="41"/>
  <c r="R127" i="41"/>
  <c r="R128" i="41"/>
  <c r="R134" i="41"/>
  <c r="R135" i="41"/>
  <c r="R141" i="41"/>
  <c r="R142" i="41"/>
  <c r="R148" i="41"/>
  <c r="R149" i="41"/>
  <c r="R155" i="41"/>
  <c r="R156" i="41"/>
  <c r="R162" i="41"/>
  <c r="R163" i="41"/>
  <c r="R169" i="41"/>
  <c r="R170" i="41"/>
  <c r="R176" i="41"/>
  <c r="R177" i="41"/>
  <c r="R183" i="41"/>
  <c r="R184" i="41"/>
  <c r="R190" i="41"/>
  <c r="R191" i="41"/>
  <c r="R197" i="41"/>
  <c r="R198" i="41"/>
  <c r="R204" i="41"/>
  <c r="R205" i="41"/>
  <c r="R211" i="41"/>
  <c r="R212" i="41"/>
  <c r="R218" i="41"/>
  <c r="R219" i="41"/>
  <c r="R225" i="41"/>
  <c r="R226" i="41"/>
  <c r="R232" i="41"/>
  <c r="R233" i="41"/>
  <c r="R239" i="41"/>
  <c r="R240" i="41"/>
  <c r="R246" i="41"/>
  <c r="R247" i="41"/>
  <c r="R253" i="41"/>
  <c r="R254" i="41"/>
  <c r="R260" i="41"/>
  <c r="R261" i="41"/>
  <c r="R267" i="41"/>
  <c r="R268" i="41"/>
  <c r="R274" i="41"/>
  <c r="R275" i="41"/>
  <c r="R281" i="41"/>
  <c r="R282" i="41"/>
  <c r="R288" i="41"/>
  <c r="R289" i="41"/>
  <c r="R295" i="41"/>
  <c r="R296" i="41"/>
  <c r="R302" i="41"/>
  <c r="R303" i="41"/>
  <c r="R309" i="41"/>
  <c r="R310" i="41"/>
  <c r="R316" i="41"/>
  <c r="R317" i="41"/>
  <c r="R323" i="41"/>
  <c r="R324" i="41"/>
  <c r="R325" i="41"/>
  <c r="R326" i="41"/>
  <c r="R327" i="41"/>
  <c r="R328" i="41"/>
  <c r="R329" i="41"/>
  <c r="R330" i="41"/>
  <c r="R331" i="41"/>
  <c r="R332" i="41"/>
  <c r="R333" i="41"/>
  <c r="R334" i="41"/>
  <c r="R335" i="41"/>
  <c r="R336" i="41"/>
  <c r="R337" i="41"/>
  <c r="R338" i="41"/>
  <c r="R339" i="41"/>
  <c r="R340" i="41"/>
  <c r="R341" i="41"/>
  <c r="R342" i="41"/>
  <c r="R343" i="41"/>
  <c r="R344" i="41"/>
  <c r="R345" i="41"/>
  <c r="R346" i="41"/>
  <c r="R347" i="41"/>
  <c r="R348" i="41"/>
  <c r="R349" i="41"/>
  <c r="R350" i="41"/>
  <c r="R351" i="41"/>
  <c r="R352" i="41"/>
  <c r="R353" i="41"/>
  <c r="R354" i="41"/>
  <c r="R355" i="41"/>
  <c r="R356" i="41"/>
  <c r="R357" i="41"/>
  <c r="R358" i="41"/>
  <c r="R359" i="41"/>
  <c r="R360" i="41"/>
  <c r="R361" i="41"/>
  <c r="R362" i="41"/>
  <c r="R363" i="41"/>
  <c r="R364" i="41"/>
  <c r="R365" i="41"/>
  <c r="R366" i="41"/>
  <c r="R367" i="41"/>
  <c r="R368" i="41"/>
  <c r="R369" i="41"/>
  <c r="R370" i="41"/>
  <c r="R371" i="41"/>
  <c r="R372" i="41"/>
  <c r="R373" i="41"/>
  <c r="R374" i="41"/>
  <c r="R375" i="41"/>
  <c r="R376" i="41"/>
  <c r="R377" i="41"/>
  <c r="R378" i="41"/>
  <c r="R379" i="41"/>
  <c r="R380" i="41"/>
  <c r="R381" i="41"/>
  <c r="R382" i="41"/>
  <c r="R383" i="41"/>
  <c r="R384" i="41"/>
  <c r="R385" i="41"/>
  <c r="R386" i="41"/>
  <c r="R387" i="41"/>
  <c r="AT6" i="41"/>
  <c r="AM14" i="41"/>
  <c r="AM15" i="41"/>
  <c r="AL7" i="41"/>
  <c r="AB20" i="41"/>
  <c r="S387" i="41"/>
  <c r="S386" i="41"/>
  <c r="S385" i="41"/>
  <c r="S384" i="41"/>
  <c r="S383" i="41"/>
  <c r="S382" i="41"/>
  <c r="S381" i="41"/>
  <c r="S380" i="41"/>
  <c r="S379" i="41"/>
  <c r="S378" i="41"/>
  <c r="S377" i="41"/>
  <c r="S376" i="41"/>
  <c r="S375" i="41"/>
  <c r="S374" i="41"/>
  <c r="S373" i="41"/>
  <c r="S372" i="41"/>
  <c r="S371" i="41"/>
  <c r="S370" i="41"/>
  <c r="S369" i="41"/>
  <c r="S368" i="41"/>
  <c r="S367" i="41"/>
  <c r="S366" i="41"/>
  <c r="S365" i="41"/>
  <c r="S364" i="41"/>
  <c r="S363" i="41"/>
  <c r="S362" i="41"/>
  <c r="S361" i="41"/>
  <c r="S360" i="41"/>
  <c r="S359" i="41"/>
  <c r="S358" i="41"/>
  <c r="S357" i="41"/>
  <c r="S356" i="41"/>
  <c r="S355" i="41"/>
  <c r="S354" i="41"/>
  <c r="S353" i="41"/>
  <c r="S352" i="41"/>
  <c r="S351" i="41"/>
  <c r="S350" i="41"/>
  <c r="S349" i="41"/>
  <c r="S348" i="41"/>
  <c r="S347" i="41"/>
  <c r="S346" i="41"/>
  <c r="S345" i="41"/>
  <c r="S344" i="41"/>
  <c r="S343" i="41"/>
  <c r="S342" i="41"/>
  <c r="S341" i="41"/>
  <c r="S340" i="41"/>
  <c r="S339" i="41"/>
  <c r="S338" i="41"/>
  <c r="S337" i="41"/>
  <c r="S336" i="41"/>
  <c r="S335" i="41"/>
  <c r="S334" i="41"/>
  <c r="S333" i="41"/>
  <c r="S332" i="41"/>
  <c r="S331" i="41"/>
  <c r="S330" i="41"/>
  <c r="S329" i="41"/>
  <c r="S328" i="41"/>
  <c r="S327" i="41"/>
  <c r="S326" i="41"/>
  <c r="S325" i="41"/>
  <c r="S324" i="41"/>
  <c r="S323" i="41"/>
  <c r="S317" i="41"/>
  <c r="S316" i="41"/>
  <c r="S310" i="41"/>
  <c r="S309" i="41"/>
  <c r="S303" i="41"/>
  <c r="S302" i="41"/>
  <c r="S296" i="41"/>
  <c r="S295" i="41"/>
  <c r="S289" i="41"/>
  <c r="S288" i="41"/>
  <c r="S282" i="41"/>
  <c r="S281" i="41"/>
  <c r="S275" i="41"/>
  <c r="S274" i="41"/>
  <c r="S268" i="41"/>
  <c r="S267" i="41"/>
  <c r="S261" i="41"/>
  <c r="S260" i="41"/>
  <c r="S254" i="41"/>
  <c r="S253" i="41"/>
  <c r="S247" i="41"/>
  <c r="S246" i="41"/>
  <c r="S240" i="41"/>
  <c r="S239" i="41"/>
  <c r="S233" i="41"/>
  <c r="S232" i="41"/>
  <c r="S226" i="41"/>
  <c r="S225" i="41"/>
  <c r="S219" i="41"/>
  <c r="S218" i="41"/>
  <c r="S212" i="41"/>
  <c r="S211" i="41"/>
  <c r="S205" i="41"/>
  <c r="S204" i="41"/>
  <c r="S198" i="41"/>
  <c r="S197" i="41"/>
  <c r="S191" i="41"/>
  <c r="S190" i="41"/>
  <c r="S184" i="41"/>
  <c r="S183" i="41"/>
  <c r="S177" i="41"/>
  <c r="S176" i="41"/>
  <c r="S170" i="41"/>
  <c r="S169" i="41"/>
  <c r="S163" i="41"/>
  <c r="S162" i="41"/>
  <c r="S156" i="41"/>
  <c r="S155" i="41"/>
  <c r="S149" i="41"/>
  <c r="S148" i="41"/>
  <c r="S142" i="41"/>
  <c r="S141" i="41"/>
  <c r="S135" i="41"/>
  <c r="S134" i="41"/>
  <c r="S128" i="41"/>
  <c r="S127" i="41"/>
  <c r="S121" i="41"/>
  <c r="S120" i="41"/>
  <c r="S114" i="41"/>
  <c r="S113" i="41"/>
  <c r="S107" i="41"/>
  <c r="S106" i="41"/>
  <c r="S100" i="41"/>
  <c r="S99" i="41"/>
  <c r="S93" i="41"/>
  <c r="S92" i="41"/>
  <c r="S86" i="41"/>
  <c r="S85" i="41"/>
  <c r="S79" i="41"/>
  <c r="S78" i="41"/>
  <c r="S72" i="41"/>
  <c r="S71" i="41"/>
  <c r="S65" i="41"/>
  <c r="S64" i="41"/>
  <c r="S58" i="41"/>
  <c r="S57" i="41"/>
  <c r="S51" i="41"/>
  <c r="AB387" i="41"/>
  <c r="AB386" i="41"/>
  <c r="AB385" i="41"/>
  <c r="AB384" i="41"/>
  <c r="AB383" i="41"/>
  <c r="AB382" i="41"/>
  <c r="AB381" i="41"/>
  <c r="AB380" i="41"/>
  <c r="AB379" i="41"/>
  <c r="AB378" i="41"/>
  <c r="AB377" i="41"/>
  <c r="AB376" i="41"/>
  <c r="AB375" i="41"/>
  <c r="AB374" i="41"/>
  <c r="AB373" i="41"/>
  <c r="AB372" i="41"/>
  <c r="AB371" i="41"/>
  <c r="AB370" i="41"/>
  <c r="AB369" i="41"/>
  <c r="AB368" i="41"/>
  <c r="AB367" i="41"/>
  <c r="AB366" i="41"/>
  <c r="AB365" i="41"/>
  <c r="AB364" i="41"/>
  <c r="AB363" i="41"/>
  <c r="AB362" i="41"/>
  <c r="AB361" i="41"/>
  <c r="AB360" i="41"/>
  <c r="AB359" i="41"/>
  <c r="AB358" i="41"/>
  <c r="AB357" i="41"/>
  <c r="AB356" i="41"/>
  <c r="AB355" i="41"/>
  <c r="AB354" i="41"/>
  <c r="AB353" i="41"/>
  <c r="AB352" i="41"/>
  <c r="AB351" i="41"/>
  <c r="AB350" i="41"/>
  <c r="AB349" i="41"/>
  <c r="AB348" i="41"/>
  <c r="AB347" i="41"/>
  <c r="AB346" i="41"/>
  <c r="AB345" i="41"/>
  <c r="AB344" i="41"/>
  <c r="AB343" i="41"/>
  <c r="AB342" i="41"/>
  <c r="AB341" i="41"/>
  <c r="AB340" i="41"/>
  <c r="AB339" i="41"/>
  <c r="AB338" i="41"/>
  <c r="AB337" i="41"/>
  <c r="AB336" i="41"/>
  <c r="AB335" i="41"/>
  <c r="AB334" i="41"/>
  <c r="AB333" i="41"/>
  <c r="AB332" i="41"/>
  <c r="AB331" i="41"/>
  <c r="AB330" i="41"/>
  <c r="AB329" i="41"/>
  <c r="AB328" i="41"/>
  <c r="AB327" i="41"/>
  <c r="AB326" i="41"/>
  <c r="AB325" i="41"/>
  <c r="AB324" i="41"/>
  <c r="AB323" i="41"/>
  <c r="AB322" i="41"/>
  <c r="AB321" i="41"/>
  <c r="AB320" i="41"/>
  <c r="AB319" i="41"/>
  <c r="AB318" i="41"/>
  <c r="AB317" i="41"/>
  <c r="AB316" i="41"/>
  <c r="AB315" i="41"/>
  <c r="AB314" i="41"/>
  <c r="AB313" i="41"/>
  <c r="AB312" i="41"/>
  <c r="AB311" i="41"/>
  <c r="AB310" i="41"/>
  <c r="AB309" i="41"/>
  <c r="AB308" i="41"/>
  <c r="AB307" i="41"/>
  <c r="AB306" i="41"/>
  <c r="AB305" i="41"/>
  <c r="AB304" i="41"/>
  <c r="AB303" i="41"/>
  <c r="AB302" i="41"/>
  <c r="AB301" i="41"/>
  <c r="AB300" i="41"/>
  <c r="AB299" i="41"/>
  <c r="AB298" i="41"/>
  <c r="AB297" i="41"/>
  <c r="AB296" i="41"/>
  <c r="AB295" i="41"/>
  <c r="AB294" i="41"/>
  <c r="AB293" i="41"/>
  <c r="AB292" i="41"/>
  <c r="AB291" i="41"/>
  <c r="AB290" i="41"/>
  <c r="AB289" i="41"/>
  <c r="AB288" i="41"/>
  <c r="AB287" i="41"/>
  <c r="AB286" i="41"/>
  <c r="AB285" i="41"/>
  <c r="AB284" i="41"/>
  <c r="AB283" i="41"/>
  <c r="AB282" i="41"/>
  <c r="AB281" i="41"/>
  <c r="AB280" i="41"/>
  <c r="AB279" i="41"/>
  <c r="AB278" i="41"/>
  <c r="AB277" i="41"/>
  <c r="AB276" i="41"/>
  <c r="AB275" i="41"/>
  <c r="AB274" i="41"/>
  <c r="AB273" i="41"/>
  <c r="AB272" i="41"/>
  <c r="AB271" i="41"/>
  <c r="AB270" i="41"/>
  <c r="AB269" i="41"/>
  <c r="AB268" i="41"/>
  <c r="AB267" i="41"/>
  <c r="AB266" i="41"/>
  <c r="AB265" i="41"/>
  <c r="AB264" i="41"/>
  <c r="AB263" i="41"/>
  <c r="AB262" i="41"/>
  <c r="AB261" i="41"/>
  <c r="AB260" i="41"/>
  <c r="AB259" i="41"/>
  <c r="AB258" i="41"/>
  <c r="AB257" i="41"/>
  <c r="AB256" i="41"/>
  <c r="AB255" i="41"/>
  <c r="AB254" i="41"/>
  <c r="AB253" i="41"/>
  <c r="AB252" i="41"/>
  <c r="AB251" i="41"/>
  <c r="AB250" i="41"/>
  <c r="AB249" i="41"/>
  <c r="AB248" i="41"/>
  <c r="AB247" i="41"/>
  <c r="AB246" i="41"/>
  <c r="AB245" i="41"/>
  <c r="AB244" i="41"/>
  <c r="AB243" i="41"/>
  <c r="AB242" i="41"/>
  <c r="AB241" i="41"/>
  <c r="AB240" i="41"/>
  <c r="AB239" i="41"/>
  <c r="AB238" i="41"/>
  <c r="AB237" i="41"/>
  <c r="AB236" i="41"/>
  <c r="AB235" i="41"/>
  <c r="AB234" i="41"/>
  <c r="AB233" i="41"/>
  <c r="AB232" i="41"/>
  <c r="AB231" i="41"/>
  <c r="AB230" i="41"/>
  <c r="AB229" i="41"/>
  <c r="AB228" i="41"/>
  <c r="AB227" i="41"/>
  <c r="AB226" i="41"/>
  <c r="AB225" i="41"/>
  <c r="AB224" i="41"/>
  <c r="AB223" i="41"/>
  <c r="AB222" i="41"/>
  <c r="AB221" i="41"/>
  <c r="AB220" i="41"/>
  <c r="AB219" i="41"/>
  <c r="AB218" i="41"/>
  <c r="AB217" i="41"/>
  <c r="AB216" i="41"/>
  <c r="AB215" i="41"/>
  <c r="AB214" i="41"/>
  <c r="AB213" i="41"/>
  <c r="AB212" i="41"/>
  <c r="AB211" i="41"/>
  <c r="AB210" i="41"/>
  <c r="AB209" i="41"/>
  <c r="AB208" i="41"/>
  <c r="AB207" i="41"/>
  <c r="AB206" i="41"/>
  <c r="AB205" i="41"/>
  <c r="AB204" i="41"/>
  <c r="AB203" i="41"/>
  <c r="AB202" i="41"/>
  <c r="AB201" i="41"/>
  <c r="AB200" i="41"/>
  <c r="AB199" i="41"/>
  <c r="AB198" i="41"/>
  <c r="AB197" i="41"/>
  <c r="AB191" i="41"/>
  <c r="AB190" i="41"/>
  <c r="AB184" i="41"/>
  <c r="AB183" i="41"/>
  <c r="AB177" i="41"/>
  <c r="AB176" i="41"/>
  <c r="AB175" i="41"/>
  <c r="AB174" i="41"/>
  <c r="AB173" i="41"/>
  <c r="AB172" i="41"/>
  <c r="AB171" i="41"/>
  <c r="AB170" i="41"/>
  <c r="AB169" i="41"/>
  <c r="AB168" i="41"/>
  <c r="AB167" i="41"/>
  <c r="AB166" i="41"/>
  <c r="AB165" i="41"/>
  <c r="AB164" i="41"/>
  <c r="AB163" i="41"/>
  <c r="AB162" i="41"/>
  <c r="AB161" i="41"/>
  <c r="AB160" i="41"/>
  <c r="AB159" i="41"/>
  <c r="AB158" i="41"/>
  <c r="AB157" i="41"/>
  <c r="AB156" i="41"/>
  <c r="AB155" i="41"/>
  <c r="AB154" i="41"/>
  <c r="AB153" i="41"/>
  <c r="AB152" i="41"/>
  <c r="AB151" i="41"/>
  <c r="AB150" i="41"/>
  <c r="AB149" i="41"/>
  <c r="AB148" i="41"/>
  <c r="AB147" i="41"/>
  <c r="AB146" i="41"/>
  <c r="AB145" i="41"/>
  <c r="AB144" i="41"/>
  <c r="AB143" i="41"/>
  <c r="AB142" i="41"/>
  <c r="AB141" i="41"/>
  <c r="AB140" i="41"/>
  <c r="AB139" i="41"/>
  <c r="AB138" i="41"/>
  <c r="AB137" i="41"/>
  <c r="AB136" i="41"/>
  <c r="AB135" i="41"/>
  <c r="AB134" i="41"/>
  <c r="AB133" i="41"/>
  <c r="AB132" i="41"/>
  <c r="AB131" i="41"/>
  <c r="AB130" i="41"/>
  <c r="AB129" i="41"/>
  <c r="AB128" i="41"/>
  <c r="AB127" i="41"/>
  <c r="AB126" i="41"/>
  <c r="AB125" i="41"/>
  <c r="AB124" i="41"/>
  <c r="AB123" i="41"/>
  <c r="AB122" i="41"/>
  <c r="AB121" i="41"/>
  <c r="AB120" i="41"/>
  <c r="AB119" i="41"/>
  <c r="AB118" i="41"/>
  <c r="AB117" i="41"/>
  <c r="AB116" i="41"/>
  <c r="AB115" i="41"/>
  <c r="AB114" i="41"/>
  <c r="AB113" i="41"/>
  <c r="AB112" i="41"/>
  <c r="AB111" i="41"/>
  <c r="AB110" i="41"/>
  <c r="AB109" i="41"/>
  <c r="AB108" i="41"/>
  <c r="AB107" i="41"/>
  <c r="AB106" i="41"/>
  <c r="AB105" i="41"/>
  <c r="AB104" i="41"/>
  <c r="AB103" i="41"/>
  <c r="AB102" i="41"/>
  <c r="AB101" i="41"/>
  <c r="AB100" i="41"/>
  <c r="AB99" i="41"/>
  <c r="AB93" i="41"/>
  <c r="AB92" i="41"/>
  <c r="AB86" i="41"/>
  <c r="AB85" i="41"/>
  <c r="AB79" i="41"/>
  <c r="AB78" i="41"/>
  <c r="AB77" i="41"/>
  <c r="AB76" i="41"/>
  <c r="AB75" i="41"/>
  <c r="AB74" i="41"/>
  <c r="AB73" i="41"/>
  <c r="AB72" i="41"/>
  <c r="AB71" i="41"/>
  <c r="AB70" i="41"/>
  <c r="AB69" i="41"/>
  <c r="AB68" i="41"/>
  <c r="AB67" i="41"/>
  <c r="AB66" i="41"/>
  <c r="AB65" i="41"/>
  <c r="AB64" i="41"/>
  <c r="AB63" i="41"/>
  <c r="AB62" i="41"/>
  <c r="AB61" i="41"/>
  <c r="AB60" i="41"/>
  <c r="AB59" i="41"/>
  <c r="AB58" i="41"/>
  <c r="AB57" i="41"/>
  <c r="AB56" i="41"/>
  <c r="AB55" i="41"/>
  <c r="AB54" i="41"/>
  <c r="AB53" i="41"/>
  <c r="AB52" i="41"/>
  <c r="AB51" i="41"/>
  <c r="AB50" i="41"/>
  <c r="AB49" i="41"/>
  <c r="AB48" i="41"/>
  <c r="AB47" i="41"/>
  <c r="AB46" i="41"/>
  <c r="AB45" i="41"/>
  <c r="AB44" i="41"/>
  <c r="AB43" i="41"/>
  <c r="AB37" i="41"/>
  <c r="AB36" i="41"/>
  <c r="AB35" i="41"/>
  <c r="AB34" i="41"/>
  <c r="AB33" i="41"/>
  <c r="AB32" i="41"/>
  <c r="AB31" i="41"/>
  <c r="AB30" i="41"/>
  <c r="AB29" i="41"/>
  <c r="AB28" i="41"/>
  <c r="AB27" i="41"/>
  <c r="AB26" i="41"/>
  <c r="AB25" i="41"/>
  <c r="AB24" i="41"/>
  <c r="AB23" i="41"/>
  <c r="AB22" i="41"/>
  <c r="AB21" i="41"/>
  <c r="Z387" i="41"/>
  <c r="Z386" i="41"/>
  <c r="Z385" i="41"/>
  <c r="Z384" i="41"/>
  <c r="Z383" i="41"/>
  <c r="Z382" i="41"/>
  <c r="Z381" i="41"/>
  <c r="Z380" i="41"/>
  <c r="Z379" i="41"/>
  <c r="Z378" i="41"/>
  <c r="Z377" i="41"/>
  <c r="Z376" i="41"/>
  <c r="Z375" i="41"/>
  <c r="Z374" i="41"/>
  <c r="Z373" i="41"/>
  <c r="Z372" i="41"/>
  <c r="Z371" i="41"/>
  <c r="Z370" i="41"/>
  <c r="Z369" i="41"/>
  <c r="Z368" i="41"/>
  <c r="Z367" i="41"/>
  <c r="Z366" i="41"/>
  <c r="Z365" i="41"/>
  <c r="Z364" i="41"/>
  <c r="Z363" i="41"/>
  <c r="Z362" i="41"/>
  <c r="Z361" i="41"/>
  <c r="Z360" i="41"/>
  <c r="Z359" i="41"/>
  <c r="Z358" i="41"/>
  <c r="Z357" i="41"/>
  <c r="Z356" i="41"/>
  <c r="Z355" i="41"/>
  <c r="Z354" i="41"/>
  <c r="Z353" i="41"/>
  <c r="Z352" i="41"/>
  <c r="Z351" i="41"/>
  <c r="Z350" i="41"/>
  <c r="Z349" i="41"/>
  <c r="Z348" i="41"/>
  <c r="Z347" i="41"/>
  <c r="Z346" i="41"/>
  <c r="Z345" i="41"/>
  <c r="Z344" i="41"/>
  <c r="Z343" i="41"/>
  <c r="Z342" i="41"/>
  <c r="Z341" i="41"/>
  <c r="Z340" i="41"/>
  <c r="Z339" i="41"/>
  <c r="Z338" i="41"/>
  <c r="Z337" i="41"/>
  <c r="Z336" i="41"/>
  <c r="Z335" i="41"/>
  <c r="Z334" i="41"/>
  <c r="Z333" i="41"/>
  <c r="Z332" i="41"/>
  <c r="Z331" i="41"/>
  <c r="Z330" i="41"/>
  <c r="Z329" i="41"/>
  <c r="Z328" i="41"/>
  <c r="Z327" i="41"/>
  <c r="Z326" i="41"/>
  <c r="Z325" i="41"/>
  <c r="Z324" i="41"/>
  <c r="Z323" i="41"/>
  <c r="Z322" i="41"/>
  <c r="Z321" i="41"/>
  <c r="Z320" i="41"/>
  <c r="Z319" i="41"/>
  <c r="Z318" i="41"/>
  <c r="Z317" i="41"/>
  <c r="Z316" i="41"/>
  <c r="Z315" i="41"/>
  <c r="Z314" i="41"/>
  <c r="Z313" i="41"/>
  <c r="Z312" i="41"/>
  <c r="Z311" i="41"/>
  <c r="Z310" i="41"/>
  <c r="Z309" i="41"/>
  <c r="Z308" i="41"/>
  <c r="Z307" i="41"/>
  <c r="Z306" i="41"/>
  <c r="Z305" i="41"/>
  <c r="Z304" i="41"/>
  <c r="Z303" i="41"/>
  <c r="Z302" i="41"/>
  <c r="Z301" i="41"/>
  <c r="Z300" i="41"/>
  <c r="Z299" i="41"/>
  <c r="Z298" i="41"/>
  <c r="Z297" i="41"/>
  <c r="Z296" i="41"/>
  <c r="Z295" i="41"/>
  <c r="Z294" i="41"/>
  <c r="Z293" i="41"/>
  <c r="Z292" i="41"/>
  <c r="Z291" i="41"/>
  <c r="Z290" i="41"/>
  <c r="Z289" i="41"/>
  <c r="Z288" i="41"/>
  <c r="Z287" i="41"/>
  <c r="Z286" i="41"/>
  <c r="Z285" i="41"/>
  <c r="Z284" i="41"/>
  <c r="Z283" i="41"/>
  <c r="Z282" i="41"/>
  <c r="Z281" i="41"/>
  <c r="Z280" i="41"/>
  <c r="Z279" i="41"/>
  <c r="Z278" i="41"/>
  <c r="Z277" i="41"/>
  <c r="Z276" i="41"/>
  <c r="Z275" i="41"/>
  <c r="Z274" i="41"/>
  <c r="Z273" i="41"/>
  <c r="Z272" i="41"/>
  <c r="Z271" i="41"/>
  <c r="Z270" i="41"/>
  <c r="Z269" i="41"/>
  <c r="Z268" i="41"/>
  <c r="Z267" i="41"/>
  <c r="Z266" i="41"/>
  <c r="Z265" i="41"/>
  <c r="Z264" i="41"/>
  <c r="Z263" i="41"/>
  <c r="Z262" i="41"/>
  <c r="Z261" i="41"/>
  <c r="Z260" i="41"/>
  <c r="Z259" i="41"/>
  <c r="Z258" i="41"/>
  <c r="Z257" i="41"/>
  <c r="Z256" i="41"/>
  <c r="Z255" i="41"/>
  <c r="Z254" i="41"/>
  <c r="Z253" i="41"/>
  <c r="Z252" i="41"/>
  <c r="Z251" i="41"/>
  <c r="Z250" i="41"/>
  <c r="Z249" i="41"/>
  <c r="Z248" i="41"/>
  <c r="Z247" i="41"/>
  <c r="Z246" i="41"/>
  <c r="Z245" i="41"/>
  <c r="Z244" i="41"/>
  <c r="Z243" i="41"/>
  <c r="Z242" i="41"/>
  <c r="Z241" i="41"/>
  <c r="Z240" i="41"/>
  <c r="Z239" i="41"/>
  <c r="Z238" i="41"/>
  <c r="Z237" i="41"/>
  <c r="Z236" i="41"/>
  <c r="Z235" i="41"/>
  <c r="Z234" i="41"/>
  <c r="Z233" i="41"/>
  <c r="Z232" i="41"/>
  <c r="Z231" i="41"/>
  <c r="Z230" i="41"/>
  <c r="Z229" i="41"/>
  <c r="Z228" i="41"/>
  <c r="Z227" i="41"/>
  <c r="Z226" i="41"/>
  <c r="Z225" i="41"/>
  <c r="Z224" i="41"/>
  <c r="Z223" i="41"/>
  <c r="Z222" i="41"/>
  <c r="Z221" i="41"/>
  <c r="Z220" i="41"/>
  <c r="Z219" i="41"/>
  <c r="Z218" i="41"/>
  <c r="Z217" i="41"/>
  <c r="Z216" i="41"/>
  <c r="Z215" i="41"/>
  <c r="Z214" i="41"/>
  <c r="Z213" i="41"/>
  <c r="Z212" i="41"/>
  <c r="Z211" i="41"/>
  <c r="Z210" i="41"/>
  <c r="Z209" i="41"/>
  <c r="Z208" i="41"/>
  <c r="Z207" i="41"/>
  <c r="Z206" i="41"/>
  <c r="Z205" i="41"/>
  <c r="Z204" i="41"/>
  <c r="Z203" i="41"/>
  <c r="Z202" i="41"/>
  <c r="Z201" i="41"/>
  <c r="Z200" i="41"/>
  <c r="Z199" i="41"/>
  <c r="Z198" i="41"/>
  <c r="Z197" i="41"/>
  <c r="Z196" i="41"/>
  <c r="Z195" i="41"/>
  <c r="Z194" i="41"/>
  <c r="Z193" i="41"/>
  <c r="Z192" i="41"/>
  <c r="Z191" i="41"/>
  <c r="Z190" i="41"/>
  <c r="Z189" i="41"/>
  <c r="Z188" i="41"/>
  <c r="Z187" i="41"/>
  <c r="Z186" i="41"/>
  <c r="Z185" i="41"/>
  <c r="Z184" i="41"/>
  <c r="Z183" i="41"/>
  <c r="Z182" i="41"/>
  <c r="Z181" i="41"/>
  <c r="Z180" i="41"/>
  <c r="Z179" i="41"/>
  <c r="Z178" i="41"/>
  <c r="Z177" i="41"/>
  <c r="Z176" i="41"/>
  <c r="Z175" i="41"/>
  <c r="Z174" i="41"/>
  <c r="Z173" i="41"/>
  <c r="Z172" i="41"/>
  <c r="Z171" i="41"/>
  <c r="Z170" i="41"/>
  <c r="Z169" i="41"/>
  <c r="Z168" i="41"/>
  <c r="Z167" i="41"/>
  <c r="Z166" i="41"/>
  <c r="Z165" i="41"/>
  <c r="Z164" i="41"/>
  <c r="Z163" i="41"/>
  <c r="Z162" i="41"/>
  <c r="Z161" i="41"/>
  <c r="Z160" i="41"/>
  <c r="Z159" i="41"/>
  <c r="Z158" i="41"/>
  <c r="Z157" i="41"/>
  <c r="Z156" i="41"/>
  <c r="Z155" i="41"/>
  <c r="Z154" i="41"/>
  <c r="Z153" i="41"/>
  <c r="Z152" i="41"/>
  <c r="Z151" i="41"/>
  <c r="Z150" i="41"/>
  <c r="Z149" i="41"/>
  <c r="Z148" i="41"/>
  <c r="Z147" i="41"/>
  <c r="Z146" i="41"/>
  <c r="Z145" i="41"/>
  <c r="Z144" i="41"/>
  <c r="Z143" i="41"/>
  <c r="Z142" i="41"/>
  <c r="Z141" i="41"/>
  <c r="Z140" i="41"/>
  <c r="Z139" i="41"/>
  <c r="Z138" i="41"/>
  <c r="Z137" i="41"/>
  <c r="Z136" i="41"/>
  <c r="Z135" i="41"/>
  <c r="Z134" i="41"/>
  <c r="Z133" i="41"/>
  <c r="Z132" i="41"/>
  <c r="Z131" i="41"/>
  <c r="Z130" i="41"/>
  <c r="Z129" i="41"/>
  <c r="Z128" i="41"/>
  <c r="Z127" i="41"/>
  <c r="Z126" i="41"/>
  <c r="Z125" i="41"/>
  <c r="Z124" i="41"/>
  <c r="Z123" i="41"/>
  <c r="Z122" i="41"/>
  <c r="Z121" i="41"/>
  <c r="Z120" i="41"/>
  <c r="Z119" i="41"/>
  <c r="Z118" i="41"/>
  <c r="Z117" i="41"/>
  <c r="Z116" i="41"/>
  <c r="Z115" i="41"/>
  <c r="Z114" i="41"/>
  <c r="Z113" i="41"/>
  <c r="Z112" i="41"/>
  <c r="Z111" i="41"/>
  <c r="Z110" i="41"/>
  <c r="Z109" i="41"/>
  <c r="Z108" i="41"/>
  <c r="Z107" i="41"/>
  <c r="Z106" i="41"/>
  <c r="Z105" i="41"/>
  <c r="Z104" i="41"/>
  <c r="Z103" i="41"/>
  <c r="Z102" i="41"/>
  <c r="Z101" i="41"/>
  <c r="Z100" i="41"/>
  <c r="Z99" i="41"/>
  <c r="Z98" i="41"/>
  <c r="Z97" i="41"/>
  <c r="Z96" i="41"/>
  <c r="Z95" i="41"/>
  <c r="Z94" i="41"/>
  <c r="Z93" i="41"/>
  <c r="Z92" i="41"/>
  <c r="Z91" i="41"/>
  <c r="Z90" i="41"/>
  <c r="Z89" i="41"/>
  <c r="Z88" i="41"/>
  <c r="Z87" i="41"/>
  <c r="Z86" i="41"/>
  <c r="Z85" i="41"/>
  <c r="Z84" i="41"/>
  <c r="Z83" i="41"/>
  <c r="Z82" i="41"/>
  <c r="Z81" i="41"/>
  <c r="Z80" i="41"/>
  <c r="Z79" i="41"/>
  <c r="Z78" i="41"/>
  <c r="Z77" i="41"/>
  <c r="Z76" i="41"/>
  <c r="Z75" i="41"/>
  <c r="Z74" i="41"/>
  <c r="Z73" i="41"/>
  <c r="Z72" i="41"/>
  <c r="Z71" i="41"/>
  <c r="Z70" i="41"/>
  <c r="Z69" i="41"/>
  <c r="Z68" i="41"/>
  <c r="Z67" i="41"/>
  <c r="Z66" i="41"/>
  <c r="Z65" i="41"/>
  <c r="Z64" i="41"/>
  <c r="Z63" i="41"/>
  <c r="Z62" i="41"/>
  <c r="Z61" i="41"/>
  <c r="Z60" i="41"/>
  <c r="Z59" i="41"/>
  <c r="Z58" i="41"/>
  <c r="Z57" i="41"/>
  <c r="Z56" i="41"/>
  <c r="Z55" i="41"/>
  <c r="Z54" i="41"/>
  <c r="Z53" i="41"/>
  <c r="Z52" i="41"/>
  <c r="Z51" i="41"/>
  <c r="Z50" i="41"/>
  <c r="Z49" i="41"/>
  <c r="Z48" i="41"/>
  <c r="Z47" i="41"/>
  <c r="Z46" i="41"/>
  <c r="Z45" i="41"/>
  <c r="Z44" i="41"/>
  <c r="Z43" i="41"/>
  <c r="Z42" i="41"/>
  <c r="Z41" i="41"/>
  <c r="Z40" i="41"/>
  <c r="Z39" i="41"/>
  <c r="Z38" i="41"/>
  <c r="Z37" i="41"/>
  <c r="Z36" i="41"/>
  <c r="Z35" i="41"/>
  <c r="Z34" i="41"/>
  <c r="Z33" i="41"/>
  <c r="Z32" i="41"/>
  <c r="Z31" i="41"/>
  <c r="Z30" i="41"/>
  <c r="Z29" i="41"/>
  <c r="Z28" i="41"/>
  <c r="Z27" i="41"/>
  <c r="Z26" i="41"/>
  <c r="Z25" i="41"/>
  <c r="Z24" i="41"/>
  <c r="Z23" i="41"/>
  <c r="Z22" i="41"/>
  <c r="Z21" i="41"/>
  <c r="Z20" i="41"/>
  <c r="I20" i="41" l="1"/>
  <c r="H21" i="41"/>
  <c r="H22" i="41" s="1"/>
  <c r="AE20" i="41"/>
  <c r="AE21" i="41" s="1"/>
  <c r="AE22" i="41" s="1"/>
  <c r="AE23" i="41" s="1"/>
  <c r="AE24" i="41" s="1"/>
  <c r="AE25" i="41" s="1"/>
  <c r="AE26" i="41" s="1"/>
  <c r="AE27" i="41" s="1"/>
  <c r="AE28" i="41" s="1"/>
  <c r="AE29" i="41" s="1"/>
  <c r="AE30" i="41" s="1"/>
  <c r="AE31" i="41" s="1"/>
  <c r="AE32" i="41" s="1"/>
  <c r="AE33" i="41" s="1"/>
  <c r="AE34" i="41" s="1"/>
  <c r="AE35" i="41" s="1"/>
  <c r="AE36" i="41" s="1"/>
  <c r="AE37" i="41" s="1"/>
  <c r="AE38" i="41" s="1"/>
  <c r="AE39" i="41" s="1"/>
  <c r="AE40" i="41" s="1"/>
  <c r="AE41" i="41" s="1"/>
  <c r="AE42" i="41" s="1"/>
  <c r="AE43" i="41" s="1"/>
  <c r="AE44" i="41" s="1"/>
  <c r="AE45" i="41" s="1"/>
  <c r="AE46" i="41" s="1"/>
  <c r="AD46" i="41" s="1"/>
  <c r="I21" i="41" l="1"/>
  <c r="Q21" i="41" s="1"/>
  <c r="E21" i="41"/>
  <c r="AI21" i="41" s="1"/>
  <c r="O20" i="41"/>
  <c r="P20" i="41" s="1"/>
  <c r="Q20" i="41"/>
  <c r="AE47" i="41"/>
  <c r="AD47" i="41" s="1"/>
  <c r="I22" i="41"/>
  <c r="H23" i="41"/>
  <c r="E22" i="41"/>
  <c r="O21" i="41" l="1"/>
  <c r="P21" i="41" s="1"/>
  <c r="R21" i="41" s="1"/>
  <c r="D21" i="41"/>
  <c r="AE48" i="41"/>
  <c r="AD48" i="41" s="1"/>
  <c r="R20" i="41"/>
  <c r="S20" i="41" s="1"/>
  <c r="AJ21" i="41"/>
  <c r="AI22" i="41"/>
  <c r="D22" i="41"/>
  <c r="E23" i="41"/>
  <c r="I23" i="41"/>
  <c r="H24" i="41"/>
  <c r="O22" i="41"/>
  <c r="P22" i="41" s="1"/>
  <c r="Q22" i="41"/>
  <c r="B22" i="41"/>
  <c r="C22" i="41"/>
  <c r="S21" i="41" l="1"/>
  <c r="AE49" i="41"/>
  <c r="AD49" i="41" s="1"/>
  <c r="AJ22" i="41"/>
  <c r="E24" i="41"/>
  <c r="I24" i="41"/>
  <c r="H25" i="41"/>
  <c r="O23" i="41"/>
  <c r="P23" i="41" s="1"/>
  <c r="Q23" i="41"/>
  <c r="C23" i="41"/>
  <c r="B23" i="41"/>
  <c r="AI23" i="41"/>
  <c r="D23" i="41"/>
  <c r="AE50" i="41" l="1"/>
  <c r="AD50" i="41" s="1"/>
  <c r="AJ23" i="41"/>
  <c r="H26" i="41"/>
  <c r="E25" i="41"/>
  <c r="I25" i="41"/>
  <c r="O24" i="41"/>
  <c r="P24" i="41" s="1"/>
  <c r="Q24" i="41"/>
  <c r="C24" i="41"/>
  <c r="B24" i="41"/>
  <c r="AI24" i="41"/>
  <c r="D24" i="41"/>
  <c r="R24" i="41" l="1"/>
  <c r="S24" i="41" s="1"/>
  <c r="AJ24" i="41"/>
  <c r="AI25" i="41"/>
  <c r="D25" i="41"/>
  <c r="I26" i="41"/>
  <c r="H27" i="41"/>
  <c r="E26" i="41"/>
  <c r="O25" i="41"/>
  <c r="P25" i="41" s="1"/>
  <c r="Q25" i="41"/>
  <c r="R25" i="41" l="1"/>
  <c r="AI26" i="41"/>
  <c r="D26" i="41"/>
  <c r="I27" i="41"/>
  <c r="H28" i="41"/>
  <c r="E27" i="41"/>
  <c r="O26" i="41"/>
  <c r="P26" i="41" s="1"/>
  <c r="Q26" i="41"/>
  <c r="AJ25" i="41"/>
  <c r="R26" i="41" l="1"/>
  <c r="S26" i="41" s="1"/>
  <c r="S25" i="41"/>
  <c r="AJ26" i="41"/>
  <c r="AI27" i="41"/>
  <c r="D27" i="41"/>
  <c r="I28" i="41"/>
  <c r="E28" i="41"/>
  <c r="H29" i="41"/>
  <c r="O27" i="41"/>
  <c r="P27" i="41" s="1"/>
  <c r="Q27" i="41"/>
  <c r="R27" i="41" l="1"/>
  <c r="S27" i="41" s="1"/>
  <c r="I29" i="41"/>
  <c r="H30" i="41"/>
  <c r="E29" i="41"/>
  <c r="AJ27" i="41"/>
  <c r="AI28" i="41"/>
  <c r="D28" i="41"/>
  <c r="O28" i="41"/>
  <c r="P28" i="41" s="1"/>
  <c r="Q28" i="41"/>
  <c r="R28" i="41" l="1"/>
  <c r="S28" i="41" s="1"/>
  <c r="AI29" i="41"/>
  <c r="D29" i="41"/>
  <c r="I30" i="41"/>
  <c r="E30" i="41"/>
  <c r="H31" i="41"/>
  <c r="O29" i="41"/>
  <c r="P29" i="41" s="1"/>
  <c r="Q29" i="41"/>
  <c r="AJ28" i="41"/>
  <c r="O30" i="41" l="1"/>
  <c r="P30" i="41" s="1"/>
  <c r="Q30" i="41"/>
  <c r="AJ29" i="41"/>
  <c r="I31" i="41"/>
  <c r="E31" i="41"/>
  <c r="H32" i="41"/>
  <c r="AI30" i="41"/>
  <c r="D30" i="41"/>
  <c r="I32" i="41" l="1"/>
  <c r="E32" i="41"/>
  <c r="H33" i="41"/>
  <c r="AJ30" i="41"/>
  <c r="AI31" i="41"/>
  <c r="D31" i="41"/>
  <c r="O31" i="41"/>
  <c r="P31" i="41" s="1"/>
  <c r="Q31" i="41"/>
  <c r="R31" i="41" l="1"/>
  <c r="S31" i="41" s="1"/>
  <c r="AI32" i="41"/>
  <c r="D32" i="41"/>
  <c r="O32" i="41"/>
  <c r="P32" i="41" s="1"/>
  <c r="Q32" i="41"/>
  <c r="AJ31" i="41"/>
  <c r="H34" i="41"/>
  <c r="I33" i="41"/>
  <c r="E33" i="41"/>
  <c r="R32" i="41" l="1"/>
  <c r="S32" i="41" s="1"/>
  <c r="AI33" i="41"/>
  <c r="D33" i="41"/>
  <c r="O33" i="41"/>
  <c r="P33" i="41" s="1"/>
  <c r="Q33" i="41"/>
  <c r="AJ32" i="41"/>
  <c r="I34" i="41"/>
  <c r="H35" i="41"/>
  <c r="E34" i="41"/>
  <c r="AJ33" i="41" l="1"/>
  <c r="AI34" i="41"/>
  <c r="D34" i="41"/>
  <c r="R33" i="41"/>
  <c r="I35" i="41"/>
  <c r="H36" i="41"/>
  <c r="E35" i="41"/>
  <c r="O34" i="41"/>
  <c r="P34" i="41" s="1"/>
  <c r="Q34" i="41"/>
  <c r="R34" i="41" l="1"/>
  <c r="S34" i="41" s="1"/>
  <c r="I36" i="41"/>
  <c r="E36" i="41"/>
  <c r="H37" i="41"/>
  <c r="AI35" i="41"/>
  <c r="D35" i="41"/>
  <c r="AJ34" i="41"/>
  <c r="S33" i="41"/>
  <c r="O35" i="41"/>
  <c r="P35" i="41" s="1"/>
  <c r="Q35" i="41"/>
  <c r="R35" i="41" l="1"/>
  <c r="AJ35" i="41"/>
  <c r="I37" i="41"/>
  <c r="H38" i="41"/>
  <c r="E37" i="41"/>
  <c r="AI36" i="41"/>
  <c r="D36" i="41"/>
  <c r="O36" i="41"/>
  <c r="P36" i="41" s="1"/>
  <c r="Q36" i="41"/>
  <c r="AJ36" i="41" l="1"/>
  <c r="AI37" i="41"/>
  <c r="D37" i="41"/>
  <c r="E38" i="41"/>
  <c r="H39" i="41"/>
  <c r="I38" i="41"/>
  <c r="O37" i="41"/>
  <c r="P37" i="41" s="1"/>
  <c r="Q37" i="41"/>
  <c r="S35" i="41"/>
  <c r="E39" i="41" l="1"/>
  <c r="H40" i="41"/>
  <c r="I39" i="41"/>
  <c r="AI38" i="41"/>
  <c r="D38" i="41"/>
  <c r="AJ37" i="41"/>
  <c r="N38" i="41"/>
  <c r="O38" i="41"/>
  <c r="Q38" i="41"/>
  <c r="AB38" i="41"/>
  <c r="P38" i="41" l="1"/>
  <c r="R38" i="41" s="1"/>
  <c r="AJ38" i="41"/>
  <c r="N39" i="41"/>
  <c r="O39" i="41"/>
  <c r="Q39" i="41"/>
  <c r="AB39" i="41"/>
  <c r="H41" i="41"/>
  <c r="I40" i="41"/>
  <c r="E40" i="41"/>
  <c r="AI39" i="41"/>
  <c r="D39" i="41"/>
  <c r="P39" i="41" l="1"/>
  <c r="R39" i="41" s="1"/>
  <c r="S39" i="41" s="1"/>
  <c r="N40" i="41"/>
  <c r="O40" i="41"/>
  <c r="Q40" i="41"/>
  <c r="AB40" i="41"/>
  <c r="AI40" i="41"/>
  <c r="D40" i="41"/>
  <c r="H42" i="41"/>
  <c r="E41" i="41"/>
  <c r="I41" i="41"/>
  <c r="AJ39" i="41"/>
  <c r="S38" i="41"/>
  <c r="P40" i="41" l="1"/>
  <c r="R40" i="41" s="1"/>
  <c r="S40" i="41" s="1"/>
  <c r="O41" i="41"/>
  <c r="N41" i="41"/>
  <c r="Q41" i="41"/>
  <c r="AB41" i="41"/>
  <c r="AI41" i="41"/>
  <c r="D41" i="41"/>
  <c r="AJ40" i="41"/>
  <c r="H43" i="41"/>
  <c r="I42" i="41"/>
  <c r="E42" i="41"/>
  <c r="P41" i="41" l="1"/>
  <c r="R41" i="41" s="1"/>
  <c r="S41" i="41" s="1"/>
  <c r="AI42" i="41"/>
  <c r="D42" i="41"/>
  <c r="N42" i="41"/>
  <c r="O42" i="41"/>
  <c r="Q42" i="41"/>
  <c r="AB42" i="41"/>
  <c r="H44" i="41"/>
  <c r="E43" i="41"/>
  <c r="I43" i="41"/>
  <c r="AJ41" i="41"/>
  <c r="E44" i="41" l="1"/>
  <c r="H45" i="41"/>
  <c r="I44" i="41"/>
  <c r="AI43" i="41"/>
  <c r="D43" i="41"/>
  <c r="P42" i="41"/>
  <c r="R42" i="41" s="1"/>
  <c r="O43" i="41"/>
  <c r="P43" i="41" s="1"/>
  <c r="Q43" i="41"/>
  <c r="AJ42" i="41"/>
  <c r="O44" i="41" l="1"/>
  <c r="P44" i="41" s="1"/>
  <c r="Q44" i="41"/>
  <c r="H46" i="41"/>
  <c r="E45" i="41"/>
  <c r="I45" i="41"/>
  <c r="AI44" i="41"/>
  <c r="D44" i="41"/>
  <c r="S42" i="41"/>
  <c r="AJ43" i="41"/>
  <c r="O45" i="41" l="1"/>
  <c r="P45" i="41" s="1"/>
  <c r="Q45" i="41"/>
  <c r="AI45" i="41"/>
  <c r="D45" i="41"/>
  <c r="H47" i="41"/>
  <c r="I46" i="41"/>
  <c r="E46" i="41"/>
  <c r="AJ44" i="41"/>
  <c r="R45" i="41" l="1"/>
  <c r="S45" i="41" s="1"/>
  <c r="AJ45" i="41"/>
  <c r="H48" i="41"/>
  <c r="I47" i="41"/>
  <c r="E47" i="41"/>
  <c r="D46" i="41"/>
  <c r="AI46" i="41"/>
  <c r="O46" i="41"/>
  <c r="P46" i="41" s="1"/>
  <c r="R46" i="41" s="1"/>
  <c r="S46" i="41" s="1"/>
  <c r="Q46" i="41"/>
  <c r="AJ46" i="41" l="1"/>
  <c r="D47" i="41"/>
  <c r="AI47" i="41"/>
  <c r="O47" i="41"/>
  <c r="P47" i="41" s="1"/>
  <c r="Q47" i="41"/>
  <c r="E48" i="41"/>
  <c r="I48" i="41"/>
  <c r="H49" i="41"/>
  <c r="R47" i="41" l="1"/>
  <c r="S47" i="41" s="1"/>
  <c r="H50" i="41"/>
  <c r="E49" i="41"/>
  <c r="I49" i="41"/>
  <c r="Q48" i="41"/>
  <c r="O48" i="41"/>
  <c r="P48" i="41" s="1"/>
  <c r="D48" i="41"/>
  <c r="AI48" i="41"/>
  <c r="AJ47" i="41"/>
  <c r="O49" i="41" l="1"/>
  <c r="P49" i="41" s="1"/>
  <c r="Q49" i="41"/>
  <c r="D49" i="41"/>
  <c r="AI49" i="41"/>
  <c r="H51" i="41"/>
  <c r="I50" i="41"/>
  <c r="E50" i="41"/>
  <c r="AJ48" i="41"/>
  <c r="R48" i="41"/>
  <c r="R49" i="41" l="1"/>
  <c r="S49" i="41" s="1"/>
  <c r="D50" i="41"/>
  <c r="AI50" i="41"/>
  <c r="O50" i="41"/>
  <c r="P50" i="41" s="1"/>
  <c r="Q50" i="41"/>
  <c r="H52" i="41"/>
  <c r="I51" i="41"/>
  <c r="E51" i="41"/>
  <c r="D51" i="41" s="1"/>
  <c r="AJ49" i="41"/>
  <c r="S48" i="41"/>
  <c r="O51" i="41" l="1"/>
  <c r="P51" i="41" s="1"/>
  <c r="Q51" i="41"/>
  <c r="AJ50" i="41"/>
  <c r="H53" i="41"/>
  <c r="E52" i="41"/>
  <c r="I52" i="41"/>
  <c r="Q52" i="41" l="1"/>
  <c r="O52" i="41"/>
  <c r="P52" i="41" s="1"/>
  <c r="D52" i="41"/>
  <c r="H54" i="41"/>
  <c r="I53" i="41"/>
  <c r="E53" i="41"/>
  <c r="R52" i="41" l="1"/>
  <c r="S52" i="41" s="1"/>
  <c r="D53" i="41"/>
  <c r="O53" i="41"/>
  <c r="P53" i="41" s="1"/>
  <c r="Q53" i="41"/>
  <c r="H55" i="41"/>
  <c r="I54" i="41"/>
  <c r="E54" i="41"/>
  <c r="H56" i="41" l="1"/>
  <c r="I55" i="41"/>
  <c r="E55" i="41"/>
  <c r="R53" i="41"/>
  <c r="D54" i="41"/>
  <c r="O54" i="41"/>
  <c r="P54" i="41" s="1"/>
  <c r="Q54" i="41"/>
  <c r="S53" i="41" l="1"/>
  <c r="R54" i="41"/>
  <c r="S54" i="41" s="1"/>
  <c r="D55" i="41"/>
  <c r="O55" i="41"/>
  <c r="P55" i="41" s="1"/>
  <c r="Q55" i="41"/>
  <c r="H57" i="41"/>
  <c r="E56" i="41"/>
  <c r="I56" i="41"/>
  <c r="R55" i="41" l="1"/>
  <c r="S55" i="41" s="1"/>
  <c r="O56" i="41"/>
  <c r="P56" i="41" s="1"/>
  <c r="Q56" i="41"/>
  <c r="D56" i="41"/>
  <c r="H58" i="41"/>
  <c r="E57" i="41"/>
  <c r="D57" i="41" s="1"/>
  <c r="I57" i="41"/>
  <c r="O57" i="41" l="1"/>
  <c r="P57" i="41" s="1"/>
  <c r="Q57" i="41"/>
  <c r="H59" i="41"/>
  <c r="I58" i="41"/>
  <c r="E58" i="41"/>
  <c r="R56" i="41"/>
  <c r="D58" i="41" l="1"/>
  <c r="S56" i="41"/>
  <c r="O58" i="41"/>
  <c r="P58" i="41" s="1"/>
  <c r="Q58" i="41"/>
  <c r="H60" i="41"/>
  <c r="I59" i="41"/>
  <c r="E59" i="41"/>
  <c r="D59" i="41" l="1"/>
  <c r="O59" i="41"/>
  <c r="P59" i="41" s="1"/>
  <c r="Q59" i="41"/>
  <c r="H61" i="41"/>
  <c r="E60" i="41"/>
  <c r="I60" i="41"/>
  <c r="H62" i="41" l="1"/>
  <c r="I61" i="41"/>
  <c r="E61" i="41"/>
  <c r="R59" i="41"/>
  <c r="Q60" i="41"/>
  <c r="O60" i="41"/>
  <c r="P60" i="41" s="1"/>
  <c r="D60" i="41"/>
  <c r="D61" i="41" l="1"/>
  <c r="R60" i="41"/>
  <c r="S60" i="41" s="1"/>
  <c r="O61" i="41"/>
  <c r="P61" i="41" s="1"/>
  <c r="Q61" i="41"/>
  <c r="H63" i="41"/>
  <c r="I62" i="41"/>
  <c r="E62" i="41"/>
  <c r="S59" i="41"/>
  <c r="R61" i="41" l="1"/>
  <c r="S61" i="41" s="1"/>
  <c r="D62" i="41"/>
  <c r="Q62" i="41"/>
  <c r="O62" i="41"/>
  <c r="P62" i="41" s="1"/>
  <c r="H64" i="41"/>
  <c r="I63" i="41"/>
  <c r="E63" i="41"/>
  <c r="D63" i="41" s="1"/>
  <c r="O63" i="41" l="1"/>
  <c r="P63" i="41" s="1"/>
  <c r="Q63" i="41"/>
  <c r="H65" i="41"/>
  <c r="E64" i="41"/>
  <c r="I64" i="41"/>
  <c r="R62" i="41"/>
  <c r="R63" i="41" l="1"/>
  <c r="S63" i="41" s="1"/>
  <c r="S62" i="41"/>
  <c r="O64" i="41"/>
  <c r="P64" i="41" s="1"/>
  <c r="Q64" i="41"/>
  <c r="D64" i="41"/>
  <c r="H66" i="41"/>
  <c r="E65" i="41"/>
  <c r="I65" i="41"/>
  <c r="D65" i="41" l="1"/>
  <c r="H67" i="41"/>
  <c r="I66" i="41"/>
  <c r="E66" i="41"/>
  <c r="O65" i="41"/>
  <c r="P65" i="41" s="1"/>
  <c r="Q65" i="41"/>
  <c r="D66" i="41" l="1"/>
  <c r="O66" i="41"/>
  <c r="P66" i="41" s="1"/>
  <c r="Q66" i="41"/>
  <c r="H68" i="41"/>
  <c r="I67" i="41"/>
  <c r="E67" i="41"/>
  <c r="R66" i="41" l="1"/>
  <c r="D67" i="41"/>
  <c r="O67" i="41"/>
  <c r="P67" i="41" s="1"/>
  <c r="Q67" i="41"/>
  <c r="H69" i="41"/>
  <c r="E68" i="41"/>
  <c r="I68" i="41"/>
  <c r="D68" i="41" l="1"/>
  <c r="S66" i="41"/>
  <c r="H70" i="41"/>
  <c r="I69" i="41"/>
  <c r="E69" i="41"/>
  <c r="D69" i="41" s="1"/>
  <c r="R67" i="41"/>
  <c r="S67" i="41" s="1"/>
  <c r="Q68" i="41"/>
  <c r="O68" i="41"/>
  <c r="P68" i="41" s="1"/>
  <c r="O69" i="41" l="1"/>
  <c r="P69" i="41" s="1"/>
  <c r="Q69" i="41"/>
  <c r="H71" i="41"/>
  <c r="I70" i="41"/>
  <c r="E70" i="41"/>
  <c r="R68" i="41"/>
  <c r="R69" i="41" l="1"/>
  <c r="S69" i="41" s="1"/>
  <c r="D70" i="41"/>
  <c r="H72" i="41"/>
  <c r="I71" i="41"/>
  <c r="E71" i="41"/>
  <c r="O70" i="41"/>
  <c r="P70" i="41" s="1"/>
  <c r="Q70" i="41"/>
  <c r="S68" i="41"/>
  <c r="R70" i="41" l="1"/>
  <c r="S70" i="41" s="1"/>
  <c r="D71" i="41"/>
  <c r="O71" i="41"/>
  <c r="P71" i="41" s="1"/>
  <c r="Q71" i="41"/>
  <c r="E72" i="41"/>
  <c r="H73" i="41"/>
  <c r="I72" i="41"/>
  <c r="H74" i="41" l="1"/>
  <c r="E73" i="41"/>
  <c r="D73" i="41" s="1"/>
  <c r="I73" i="41"/>
  <c r="O72" i="41"/>
  <c r="P72" i="41" s="1"/>
  <c r="Q72" i="41"/>
  <c r="D72" i="41"/>
  <c r="O73" i="41" l="1"/>
  <c r="P73" i="41" s="1"/>
  <c r="Q73" i="41"/>
  <c r="H75" i="41"/>
  <c r="I74" i="41"/>
  <c r="E74" i="41"/>
  <c r="R73" i="41" l="1"/>
  <c r="S73" i="41" s="1"/>
  <c r="O74" i="41"/>
  <c r="P74" i="41" s="1"/>
  <c r="Q74" i="41"/>
  <c r="D74" i="41"/>
  <c r="H76" i="41"/>
  <c r="I75" i="41"/>
  <c r="E75" i="41"/>
  <c r="R74" i="41" l="1"/>
  <c r="S74" i="41" s="1"/>
  <c r="D75" i="41"/>
  <c r="O75" i="41"/>
  <c r="P75" i="41" s="1"/>
  <c r="Q75" i="41"/>
  <c r="H77" i="41"/>
  <c r="E76" i="41"/>
  <c r="I76" i="41"/>
  <c r="R75" i="41" l="1"/>
  <c r="S75" i="41" s="1"/>
  <c r="O76" i="41"/>
  <c r="P76" i="41" s="1"/>
  <c r="Q76" i="41"/>
  <c r="D76" i="41"/>
  <c r="H78" i="41"/>
  <c r="I77" i="41"/>
  <c r="E77" i="41"/>
  <c r="R76" i="41" l="1"/>
  <c r="S76" i="41" s="1"/>
  <c r="O77" i="41"/>
  <c r="P77" i="41" s="1"/>
  <c r="Q77" i="41"/>
  <c r="D77" i="41"/>
  <c r="H79" i="41"/>
  <c r="I78" i="41"/>
  <c r="E78" i="41"/>
  <c r="R77" i="41" l="1"/>
  <c r="S77" i="41" s="1"/>
  <c r="D78" i="41"/>
  <c r="Q78" i="41"/>
  <c r="O78" i="41"/>
  <c r="P78" i="41" s="1"/>
  <c r="I79" i="41"/>
  <c r="H80" i="41"/>
  <c r="E79" i="41"/>
  <c r="D79" i="41" l="1"/>
  <c r="H81" i="41"/>
  <c r="I80" i="41"/>
  <c r="E80" i="41"/>
  <c r="Q79" i="41"/>
  <c r="O79" i="41"/>
  <c r="P79" i="41" s="1"/>
  <c r="D80" i="41" l="1"/>
  <c r="O80" i="41"/>
  <c r="Q80" i="41"/>
  <c r="N80" i="41"/>
  <c r="AB80" i="41"/>
  <c r="H82" i="41"/>
  <c r="I81" i="41"/>
  <c r="E81" i="41"/>
  <c r="P80" i="41" l="1"/>
  <c r="R80" i="41" s="1"/>
  <c r="N81" i="41"/>
  <c r="O81" i="41"/>
  <c r="Q81" i="41"/>
  <c r="AB81" i="41"/>
  <c r="I82" i="41"/>
  <c r="H83" i="41"/>
  <c r="E82" i="41"/>
  <c r="D81" i="41"/>
  <c r="P81" i="41" l="1"/>
  <c r="R81" i="41" s="1"/>
  <c r="S81" i="41" s="1"/>
  <c r="I83" i="41"/>
  <c r="H84" i="41"/>
  <c r="E83" i="41"/>
  <c r="D82" i="41"/>
  <c r="S80" i="41"/>
  <c r="N82" i="41"/>
  <c r="O82" i="41"/>
  <c r="Q82" i="41"/>
  <c r="AB82" i="41"/>
  <c r="P82" i="41" l="1"/>
  <c r="R82" i="41" s="1"/>
  <c r="D83" i="41"/>
  <c r="I84" i="41"/>
  <c r="H85" i="41"/>
  <c r="E84" i="41"/>
  <c r="N83" i="41"/>
  <c r="Q83" i="41"/>
  <c r="O83" i="41"/>
  <c r="AB83" i="41"/>
  <c r="P83" i="41" l="1"/>
  <c r="R83" i="41" s="1"/>
  <c r="S83" i="41" s="1"/>
  <c r="D84" i="41"/>
  <c r="H86" i="41"/>
  <c r="I85" i="41"/>
  <c r="E85" i="41"/>
  <c r="O84" i="41"/>
  <c r="Q84" i="41"/>
  <c r="N84" i="41"/>
  <c r="P84" i="41" s="1"/>
  <c r="AB84" i="41"/>
  <c r="S82" i="41"/>
  <c r="D85" i="41" l="1"/>
  <c r="O85" i="41"/>
  <c r="P85" i="41" s="1"/>
  <c r="Q85" i="41"/>
  <c r="I86" i="41"/>
  <c r="H87" i="41"/>
  <c r="E86" i="41"/>
  <c r="R84" i="41"/>
  <c r="O86" i="41" l="1"/>
  <c r="P86" i="41" s="1"/>
  <c r="Q86" i="41"/>
  <c r="D86" i="41"/>
  <c r="S84" i="41"/>
  <c r="H88" i="41"/>
  <c r="I87" i="41"/>
  <c r="E87" i="41"/>
  <c r="I88" i="41" l="1"/>
  <c r="H89" i="41"/>
  <c r="E88" i="41"/>
  <c r="D87" i="41"/>
  <c r="N87" i="41"/>
  <c r="O87" i="41"/>
  <c r="Q87" i="41"/>
  <c r="AB87" i="41"/>
  <c r="P87" i="41" l="1"/>
  <c r="R87" i="41" s="1"/>
  <c r="S87" i="41" s="1"/>
  <c r="D88" i="41"/>
  <c r="H90" i="41"/>
  <c r="I89" i="41"/>
  <c r="E89" i="41"/>
  <c r="N88" i="41"/>
  <c r="O88" i="41"/>
  <c r="Q88" i="41"/>
  <c r="AB88" i="41"/>
  <c r="P88" i="41" l="1"/>
  <c r="R88" i="41" s="1"/>
  <c r="N89" i="41"/>
  <c r="O89" i="41"/>
  <c r="Q89" i="41"/>
  <c r="AB89" i="41"/>
  <c r="H91" i="41"/>
  <c r="I90" i="41"/>
  <c r="E90" i="41"/>
  <c r="D89" i="41"/>
  <c r="S88" i="41"/>
  <c r="P89" i="41" l="1"/>
  <c r="R89" i="41" s="1"/>
  <c r="S89" i="41" s="1"/>
  <c r="H92" i="41"/>
  <c r="I91" i="41"/>
  <c r="E91" i="41"/>
  <c r="D90" i="41"/>
  <c r="N90" i="41"/>
  <c r="O90" i="41"/>
  <c r="Q90" i="41"/>
  <c r="AB90" i="41"/>
  <c r="P90" i="41" l="1"/>
  <c r="R90" i="41" s="1"/>
  <c r="S90" i="41" s="1"/>
  <c r="D91" i="41"/>
  <c r="N91" i="41"/>
  <c r="O91" i="41"/>
  <c r="Q91" i="41"/>
  <c r="AB91" i="41"/>
  <c r="I92" i="41"/>
  <c r="H93" i="41"/>
  <c r="E92" i="41"/>
  <c r="P91" i="41" l="1"/>
  <c r="R91" i="41" s="1"/>
  <c r="S91" i="41" s="1"/>
  <c r="D92" i="41"/>
  <c r="O92" i="41"/>
  <c r="P92" i="41" s="1"/>
  <c r="Q92" i="41"/>
  <c r="H94" i="41"/>
  <c r="I93" i="41"/>
  <c r="E93" i="41"/>
  <c r="D93" i="41" l="1"/>
  <c r="O93" i="41"/>
  <c r="P93" i="41" s="1"/>
  <c r="Q93" i="41"/>
  <c r="H95" i="41"/>
  <c r="I94" i="41"/>
  <c r="E94" i="41"/>
  <c r="D94" i="41" l="1"/>
  <c r="N94" i="41"/>
  <c r="O94" i="41"/>
  <c r="Q94" i="41"/>
  <c r="AB94" i="41"/>
  <c r="I95" i="41"/>
  <c r="H96" i="41"/>
  <c r="E95" i="41"/>
  <c r="P94" i="41" l="1"/>
  <c r="R94" i="41" s="1"/>
  <c r="N95" i="41"/>
  <c r="O95" i="41"/>
  <c r="Q95" i="41"/>
  <c r="AB95" i="41"/>
  <c r="D95" i="41"/>
  <c r="H97" i="41"/>
  <c r="I96" i="41"/>
  <c r="E96" i="41"/>
  <c r="P95" i="41" l="1"/>
  <c r="R95" i="41" s="1"/>
  <c r="D96" i="41"/>
  <c r="N96" i="41"/>
  <c r="O96" i="41"/>
  <c r="Q96" i="41"/>
  <c r="AB96" i="41"/>
  <c r="H98" i="41"/>
  <c r="I97" i="41"/>
  <c r="E97" i="41"/>
  <c r="S94" i="41"/>
  <c r="S95" i="41"/>
  <c r="P96" i="41" l="1"/>
  <c r="R96" i="41" s="1"/>
  <c r="D97" i="41"/>
  <c r="N97" i="41"/>
  <c r="O97" i="41"/>
  <c r="Q97" i="41"/>
  <c r="AB97" i="41"/>
  <c r="H99" i="41"/>
  <c r="I98" i="41"/>
  <c r="E98" i="41"/>
  <c r="N98" i="41" l="1"/>
  <c r="O98" i="41"/>
  <c r="Q98" i="41"/>
  <c r="AB98" i="41"/>
  <c r="H100" i="41"/>
  <c r="I99" i="41"/>
  <c r="E99" i="41"/>
  <c r="S96" i="41"/>
  <c r="D98" i="41"/>
  <c r="P97" i="41"/>
  <c r="R97" i="41" s="1"/>
  <c r="S97" i="41" s="1"/>
  <c r="P98" i="41" l="1"/>
  <c r="R98" i="41" s="1"/>
  <c r="S98" i="41" s="1"/>
  <c r="H101" i="41"/>
  <c r="I100" i="41"/>
  <c r="E100" i="41"/>
  <c r="D99" i="41"/>
  <c r="Q99" i="41"/>
  <c r="O99" i="41"/>
  <c r="P99" i="41" s="1"/>
  <c r="D100" i="41" l="1"/>
  <c r="Q100" i="41"/>
  <c r="O100" i="41"/>
  <c r="P100" i="41" s="1"/>
  <c r="H102" i="41"/>
  <c r="I101" i="41"/>
  <c r="E101" i="41"/>
  <c r="H103" i="41" l="1"/>
  <c r="I102" i="41"/>
  <c r="E102" i="41"/>
  <c r="Q101" i="41"/>
  <c r="O101" i="41"/>
  <c r="P101" i="41" s="1"/>
  <c r="D101" i="41"/>
  <c r="R101" i="41" l="1"/>
  <c r="S101" i="41"/>
  <c r="D102" i="41"/>
  <c r="O102" i="41"/>
  <c r="P102" i="41" s="1"/>
  <c r="Q102" i="41"/>
  <c r="I103" i="41"/>
  <c r="H104" i="41"/>
  <c r="E103" i="41"/>
  <c r="D103" i="41" l="1"/>
  <c r="I104" i="41"/>
  <c r="H105" i="41"/>
  <c r="E104" i="41"/>
  <c r="Q103" i="41"/>
  <c r="O103" i="41"/>
  <c r="P103" i="41" s="1"/>
  <c r="R102" i="41"/>
  <c r="R103" i="41" l="1"/>
  <c r="S103" i="41" s="1"/>
  <c r="D104" i="41"/>
  <c r="H106" i="41"/>
  <c r="I105" i="41"/>
  <c r="E105" i="41"/>
  <c r="O104" i="41"/>
  <c r="P104" i="41" s="1"/>
  <c r="Q104" i="41"/>
  <c r="S102" i="41"/>
  <c r="R104" i="41" l="1"/>
  <c r="Q105" i="41"/>
  <c r="O105" i="41"/>
  <c r="P105" i="41" s="1"/>
  <c r="H107" i="41"/>
  <c r="I106" i="41"/>
  <c r="E106" i="41"/>
  <c r="D105" i="41"/>
  <c r="O106" i="41" l="1"/>
  <c r="P106" i="41" s="1"/>
  <c r="Q106" i="41"/>
  <c r="S104" i="41"/>
  <c r="R105" i="41"/>
  <c r="S105" i="41" s="1"/>
  <c r="H108" i="41"/>
  <c r="I107" i="41"/>
  <c r="E107" i="41"/>
  <c r="D106" i="41"/>
  <c r="D107" i="41" l="1"/>
  <c r="Q107" i="41"/>
  <c r="O107" i="41"/>
  <c r="P107" i="41" s="1"/>
  <c r="H109" i="41"/>
  <c r="I108" i="41"/>
  <c r="E108" i="41"/>
  <c r="O108" i="41" l="1"/>
  <c r="P108" i="41" s="1"/>
  <c r="Q108" i="41"/>
  <c r="D108" i="41"/>
  <c r="H110" i="41"/>
  <c r="I109" i="41"/>
  <c r="E109" i="41"/>
  <c r="R108" i="41" l="1"/>
  <c r="S108" i="41" s="1"/>
  <c r="D109" i="41"/>
  <c r="Q109" i="41"/>
  <c r="O109" i="41"/>
  <c r="P109" i="41" s="1"/>
  <c r="H111" i="41"/>
  <c r="I110" i="41"/>
  <c r="E110" i="41"/>
  <c r="R109" i="41" l="1"/>
  <c r="O110" i="41"/>
  <c r="P110" i="41" s="1"/>
  <c r="Q110" i="41"/>
  <c r="S109" i="41"/>
  <c r="H112" i="41"/>
  <c r="I111" i="41"/>
  <c r="E111" i="41"/>
  <c r="D110" i="41"/>
  <c r="R110" i="41" l="1"/>
  <c r="S110" i="41" s="1"/>
  <c r="D111" i="41"/>
  <c r="O111" i="41"/>
  <c r="P111" i="41" s="1"/>
  <c r="Q111" i="41"/>
  <c r="H113" i="41"/>
  <c r="E112" i="41"/>
  <c r="I112" i="41"/>
  <c r="R111" i="41" l="1"/>
  <c r="S111" i="41" s="1"/>
  <c r="O112" i="41"/>
  <c r="P112" i="41" s="1"/>
  <c r="Q112" i="41"/>
  <c r="D112" i="41"/>
  <c r="H114" i="41"/>
  <c r="I113" i="41"/>
  <c r="E113" i="41"/>
  <c r="R112" i="41" l="1"/>
  <c r="S112" i="41" s="1"/>
  <c r="D113" i="41"/>
  <c r="O113" i="41"/>
  <c r="P113" i="41" s="1"/>
  <c r="Q113" i="41"/>
  <c r="H115" i="41"/>
  <c r="I114" i="41"/>
  <c r="E114" i="41"/>
  <c r="D114" i="41" l="1"/>
  <c r="O114" i="41"/>
  <c r="P114" i="41" s="1"/>
  <c r="Q114" i="41"/>
  <c r="H116" i="41"/>
  <c r="E115" i="41"/>
  <c r="I115" i="41"/>
  <c r="H117" i="41" l="1"/>
  <c r="I116" i="41"/>
  <c r="E116" i="41"/>
  <c r="D116" i="41" s="1"/>
  <c r="O115" i="41"/>
  <c r="P115" i="41" s="1"/>
  <c r="Q115" i="41"/>
  <c r="D115" i="41"/>
  <c r="R115" i="41" l="1"/>
  <c r="O116" i="41"/>
  <c r="P116" i="41" s="1"/>
  <c r="Q116" i="41"/>
  <c r="H118" i="41"/>
  <c r="I117" i="41"/>
  <c r="E117" i="41"/>
  <c r="R116" i="41" l="1"/>
  <c r="S116" i="41" s="1"/>
  <c r="D117" i="41"/>
  <c r="H119" i="41"/>
  <c r="I118" i="41"/>
  <c r="E118" i="41"/>
  <c r="O117" i="41"/>
  <c r="P117" i="41" s="1"/>
  <c r="Q117" i="41"/>
  <c r="S115" i="41"/>
  <c r="R117" i="41" l="1"/>
  <c r="S117" i="41" s="1"/>
  <c r="H120" i="41"/>
  <c r="E119" i="41"/>
  <c r="I119" i="41"/>
  <c r="D118" i="41"/>
  <c r="O118" i="41"/>
  <c r="P118" i="41" s="1"/>
  <c r="Q118" i="41"/>
  <c r="R118" i="41" l="1"/>
  <c r="S118" i="41" s="1"/>
  <c r="O119" i="41"/>
  <c r="P119" i="41" s="1"/>
  <c r="Q119" i="41"/>
  <c r="D119" i="41"/>
  <c r="H121" i="41"/>
  <c r="I120" i="41"/>
  <c r="E120" i="41"/>
  <c r="R119" i="41" l="1"/>
  <c r="S119" i="41" s="1"/>
  <c r="D120" i="41"/>
  <c r="O120" i="41"/>
  <c r="P120" i="41" s="1"/>
  <c r="Q120" i="41"/>
  <c r="H122" i="41"/>
  <c r="I121" i="41"/>
  <c r="E121" i="41"/>
  <c r="D121" i="41" s="1"/>
  <c r="Q121" i="41" l="1"/>
  <c r="O121" i="41"/>
  <c r="P121" i="41" s="1"/>
  <c r="H123" i="41"/>
  <c r="I122" i="41"/>
  <c r="E122" i="41"/>
  <c r="D122" i="41" l="1"/>
  <c r="O122" i="41"/>
  <c r="P122" i="41" s="1"/>
  <c r="Q122" i="41"/>
  <c r="H124" i="41"/>
  <c r="E123" i="41"/>
  <c r="I123" i="41"/>
  <c r="R122" i="41" l="1"/>
  <c r="S122" i="41" s="1"/>
  <c r="O123" i="41"/>
  <c r="P123" i="41" s="1"/>
  <c r="Q123" i="41"/>
  <c r="D123" i="41"/>
  <c r="H125" i="41"/>
  <c r="I124" i="41"/>
  <c r="E124" i="41"/>
  <c r="R123" i="41" l="1"/>
  <c r="S123" i="41" s="1"/>
  <c r="H126" i="41"/>
  <c r="I125" i="41"/>
  <c r="E125" i="41"/>
  <c r="D124" i="41"/>
  <c r="O124" i="41"/>
  <c r="P124" i="41" s="1"/>
  <c r="Q124" i="41"/>
  <c r="R124" i="41" l="1"/>
  <c r="D125" i="41"/>
  <c r="Q125" i="41"/>
  <c r="O125" i="41"/>
  <c r="P125" i="41" s="1"/>
  <c r="H127" i="41"/>
  <c r="I126" i="41"/>
  <c r="E126" i="41"/>
  <c r="D126" i="41" l="1"/>
  <c r="R125" i="41"/>
  <c r="S125" i="41" s="1"/>
  <c r="O126" i="41"/>
  <c r="P126" i="41" s="1"/>
  <c r="Q126" i="41"/>
  <c r="H128" i="41"/>
  <c r="I127" i="41"/>
  <c r="E127" i="41"/>
  <c r="S124" i="41"/>
  <c r="R126" i="41" l="1"/>
  <c r="S126" i="41" s="1"/>
  <c r="H129" i="41"/>
  <c r="I128" i="41"/>
  <c r="E128" i="41"/>
  <c r="D127" i="41"/>
  <c r="O127" i="41"/>
  <c r="P127" i="41" s="1"/>
  <c r="Q127" i="41"/>
  <c r="D128" i="41" l="1"/>
  <c r="O128" i="41"/>
  <c r="P128" i="41" s="1"/>
  <c r="Q128" i="41"/>
  <c r="H130" i="41"/>
  <c r="I129" i="41"/>
  <c r="E129" i="41"/>
  <c r="D129" i="41" l="1"/>
  <c r="O129" i="41"/>
  <c r="P129" i="41" s="1"/>
  <c r="Q129" i="41"/>
  <c r="H131" i="41"/>
  <c r="I130" i="41"/>
  <c r="E130" i="41"/>
  <c r="R129" i="41" l="1"/>
  <c r="S129" i="41" s="1"/>
  <c r="D130" i="41"/>
  <c r="O130" i="41"/>
  <c r="P130" i="41" s="1"/>
  <c r="Q130" i="41"/>
  <c r="H132" i="41"/>
  <c r="E131" i="41"/>
  <c r="I131" i="41"/>
  <c r="R130" i="41" l="1"/>
  <c r="S130" i="41" s="1"/>
  <c r="Q131" i="41"/>
  <c r="O131" i="41"/>
  <c r="P131" i="41" s="1"/>
  <c r="D131" i="41"/>
  <c r="H133" i="41"/>
  <c r="I132" i="41"/>
  <c r="E132" i="41"/>
  <c r="R131" i="41" l="1"/>
  <c r="S131" i="41" s="1"/>
  <c r="D132" i="41"/>
  <c r="O132" i="41"/>
  <c r="P132" i="41" s="1"/>
  <c r="Q132" i="41"/>
  <c r="H134" i="41"/>
  <c r="I133" i="41"/>
  <c r="E133" i="41"/>
  <c r="R132" i="41" l="1"/>
  <c r="D133" i="41"/>
  <c r="O133" i="41"/>
  <c r="P133" i="41" s="1"/>
  <c r="Q133" i="41"/>
  <c r="H135" i="41"/>
  <c r="I134" i="41"/>
  <c r="E134" i="41"/>
  <c r="R133" i="41" l="1"/>
  <c r="S133" i="41" s="1"/>
  <c r="D134" i="41"/>
  <c r="O134" i="41"/>
  <c r="P134" i="41" s="1"/>
  <c r="Q134" i="41"/>
  <c r="S132" i="41"/>
  <c r="H136" i="41"/>
  <c r="E135" i="41"/>
  <c r="I135" i="41"/>
  <c r="O135" i="41" l="1"/>
  <c r="P135" i="41" s="1"/>
  <c r="Q135" i="41"/>
  <c r="D135" i="41"/>
  <c r="H137" i="41"/>
  <c r="I136" i="41"/>
  <c r="E136" i="41"/>
  <c r="D136" i="41" l="1"/>
  <c r="O136" i="41"/>
  <c r="P136" i="41" s="1"/>
  <c r="Q136" i="41"/>
  <c r="H138" i="41"/>
  <c r="I137" i="41"/>
  <c r="E137" i="41"/>
  <c r="R136" i="41" l="1"/>
  <c r="O137" i="41"/>
  <c r="P137" i="41" s="1"/>
  <c r="Q137" i="41"/>
  <c r="H139" i="41"/>
  <c r="I138" i="41"/>
  <c r="E138" i="41"/>
  <c r="S136" i="41"/>
  <c r="D137" i="41"/>
  <c r="R137" i="41" l="1"/>
  <c r="D138" i="41"/>
  <c r="O138" i="41"/>
  <c r="P138" i="41" s="1"/>
  <c r="Q138" i="41"/>
  <c r="H140" i="41"/>
  <c r="I139" i="41"/>
  <c r="E139" i="41"/>
  <c r="S137" i="41"/>
  <c r="R138" i="41" l="1"/>
  <c r="S138" i="41" s="1"/>
  <c r="H141" i="41"/>
  <c r="I140" i="41"/>
  <c r="E140" i="41"/>
  <c r="O139" i="41"/>
  <c r="P139" i="41" s="1"/>
  <c r="Q139" i="41"/>
  <c r="D139" i="41"/>
  <c r="R139" i="41" l="1"/>
  <c r="S139" i="41" s="1"/>
  <c r="D140" i="41"/>
  <c r="O140" i="41"/>
  <c r="P140" i="41" s="1"/>
  <c r="Q140" i="41"/>
  <c r="H142" i="41"/>
  <c r="I141" i="41"/>
  <c r="E141" i="41"/>
  <c r="D141" i="41" l="1"/>
  <c r="H143" i="41"/>
  <c r="I142" i="41"/>
  <c r="E142" i="41"/>
  <c r="R140" i="41"/>
  <c r="O141" i="41"/>
  <c r="P141" i="41" s="1"/>
  <c r="Q141" i="41"/>
  <c r="S140" i="41" l="1"/>
  <c r="D142" i="41"/>
  <c r="O142" i="41"/>
  <c r="P142" i="41" s="1"/>
  <c r="Q142" i="41"/>
  <c r="H144" i="41"/>
  <c r="E143" i="41"/>
  <c r="I143" i="41"/>
  <c r="O143" i="41" l="1"/>
  <c r="P143" i="41" s="1"/>
  <c r="Q143" i="41"/>
  <c r="D143" i="41"/>
  <c r="H145" i="41"/>
  <c r="I144" i="41"/>
  <c r="E144" i="41"/>
  <c r="R143" i="41" l="1"/>
  <c r="S143" i="41" s="1"/>
  <c r="D144" i="41"/>
  <c r="O144" i="41"/>
  <c r="P144" i="41" s="1"/>
  <c r="Q144" i="41"/>
  <c r="H146" i="41"/>
  <c r="I145" i="41"/>
  <c r="E145" i="41"/>
  <c r="Q145" i="41" l="1"/>
  <c r="O145" i="41"/>
  <c r="P145" i="41" s="1"/>
  <c r="H147" i="41"/>
  <c r="I146" i="41"/>
  <c r="E146" i="41"/>
  <c r="D145" i="41"/>
  <c r="R144" i="41"/>
  <c r="R145" i="41" l="1"/>
  <c r="S144" i="41"/>
  <c r="D146" i="41"/>
  <c r="O146" i="41"/>
  <c r="P146" i="41" s="1"/>
  <c r="Q146" i="41"/>
  <c r="H148" i="41"/>
  <c r="E147" i="41"/>
  <c r="I147" i="41"/>
  <c r="S145" i="41"/>
  <c r="R146" i="41" l="1"/>
  <c r="S146" i="41" s="1"/>
  <c r="O147" i="41"/>
  <c r="P147" i="41" s="1"/>
  <c r="Q147" i="41"/>
  <c r="D147" i="41"/>
  <c r="H149" i="41"/>
  <c r="I148" i="41"/>
  <c r="E148" i="41"/>
  <c r="D148" i="41" s="1"/>
  <c r="R147" i="41" l="1"/>
  <c r="H150" i="41"/>
  <c r="I149" i="41"/>
  <c r="E149" i="41"/>
  <c r="O148" i="41"/>
  <c r="P148" i="41" s="1"/>
  <c r="Q148" i="41"/>
  <c r="D149" i="41" l="1"/>
  <c r="S147" i="41"/>
  <c r="O149" i="41"/>
  <c r="P149" i="41" s="1"/>
  <c r="Q149" i="41"/>
  <c r="H151" i="41"/>
  <c r="I150" i="41"/>
  <c r="E150" i="41"/>
  <c r="D150" i="41" l="1"/>
  <c r="O150" i="41"/>
  <c r="P150" i="41" s="1"/>
  <c r="Q150" i="41"/>
  <c r="H152" i="41"/>
  <c r="E151" i="41"/>
  <c r="I151" i="41"/>
  <c r="R150" i="41" l="1"/>
  <c r="S150" i="41" s="1"/>
  <c r="H153" i="41"/>
  <c r="I152" i="41"/>
  <c r="E152" i="41"/>
  <c r="O151" i="41"/>
  <c r="P151" i="41" s="1"/>
  <c r="Q151" i="41"/>
  <c r="D151" i="41"/>
  <c r="R151" i="41" l="1"/>
  <c r="D152" i="41"/>
  <c r="O152" i="41"/>
  <c r="P152" i="41" s="1"/>
  <c r="Q152" i="41"/>
  <c r="H154" i="41"/>
  <c r="I153" i="41"/>
  <c r="E153" i="41"/>
  <c r="S151" i="41"/>
  <c r="R152" i="41" l="1"/>
  <c r="S152" i="41" s="1"/>
  <c r="D153" i="41"/>
  <c r="Q153" i="41"/>
  <c r="O153" i="41"/>
  <c r="P153" i="41" s="1"/>
  <c r="H155" i="41"/>
  <c r="I154" i="41"/>
  <c r="E154" i="41"/>
  <c r="R153" i="41" l="1"/>
  <c r="S153" i="41" s="1"/>
  <c r="D154" i="41"/>
  <c r="O154" i="41"/>
  <c r="P154" i="41" s="1"/>
  <c r="Q154" i="41"/>
  <c r="H156" i="41"/>
  <c r="E155" i="41"/>
  <c r="I155" i="41"/>
  <c r="R154" i="41" l="1"/>
  <c r="S154" i="41" s="1"/>
  <c r="O155" i="41"/>
  <c r="P155" i="41" s="1"/>
  <c r="Q155" i="41"/>
  <c r="D155" i="41"/>
  <c r="H157" i="41"/>
  <c r="I156" i="41"/>
  <c r="E156" i="41"/>
  <c r="D156" i="41" l="1"/>
  <c r="O156" i="41"/>
  <c r="P156" i="41" s="1"/>
  <c r="Q156" i="41"/>
  <c r="H158" i="41"/>
  <c r="I157" i="41"/>
  <c r="E157" i="41"/>
  <c r="D157" i="41" l="1"/>
  <c r="Q157" i="41"/>
  <c r="O157" i="41"/>
  <c r="P157" i="41" s="1"/>
  <c r="H159" i="41"/>
  <c r="I158" i="41"/>
  <c r="E158" i="41"/>
  <c r="D158" i="41" l="1"/>
  <c r="O158" i="41"/>
  <c r="P158" i="41" s="1"/>
  <c r="Q158" i="41"/>
  <c r="I159" i="41"/>
  <c r="E159" i="41"/>
  <c r="H160" i="41"/>
  <c r="R157" i="41"/>
  <c r="R158" i="41" l="1"/>
  <c r="S158" i="41" s="1"/>
  <c r="O159" i="41"/>
  <c r="P159" i="41" s="1"/>
  <c r="Q159" i="41"/>
  <c r="D159" i="41"/>
  <c r="S157" i="41"/>
  <c r="H161" i="41"/>
  <c r="I160" i="41"/>
  <c r="E160" i="41"/>
  <c r="D160" i="41" l="1"/>
  <c r="O160" i="41"/>
  <c r="P160" i="41" s="1"/>
  <c r="Q160" i="41"/>
  <c r="H162" i="41"/>
  <c r="I161" i="41"/>
  <c r="E161" i="41"/>
  <c r="D161" i="41" s="1"/>
  <c r="R159" i="41"/>
  <c r="O161" i="41" l="1"/>
  <c r="P161" i="41" s="1"/>
  <c r="Q161" i="41"/>
  <c r="H163" i="41"/>
  <c r="I162" i="41"/>
  <c r="E162" i="41"/>
  <c r="S159" i="41"/>
  <c r="R160" i="41"/>
  <c r="S160" i="41" s="1"/>
  <c r="R161" i="41" l="1"/>
  <c r="H164" i="41"/>
  <c r="E163" i="41"/>
  <c r="I163" i="41"/>
  <c r="O162" i="41"/>
  <c r="P162" i="41" s="1"/>
  <c r="Q162" i="41"/>
  <c r="S161" i="41"/>
  <c r="D162" i="41"/>
  <c r="O163" i="41" l="1"/>
  <c r="P163" i="41" s="1"/>
  <c r="Q163" i="41"/>
  <c r="D163" i="41"/>
  <c r="H165" i="41"/>
  <c r="I164" i="41"/>
  <c r="E164" i="41"/>
  <c r="D164" i="41" l="1"/>
  <c r="O164" i="41"/>
  <c r="P164" i="41" s="1"/>
  <c r="Q164" i="41"/>
  <c r="H166" i="41"/>
  <c r="I165" i="41"/>
  <c r="E165" i="41"/>
  <c r="D165" i="41" l="1"/>
  <c r="O165" i="41"/>
  <c r="P165" i="41" s="1"/>
  <c r="Q165" i="41"/>
  <c r="H167" i="41"/>
  <c r="I166" i="41"/>
  <c r="E166" i="41"/>
  <c r="R164" i="41"/>
  <c r="S164" i="41" l="1"/>
  <c r="D166" i="41"/>
  <c r="O166" i="41"/>
  <c r="P166" i="41" s="1"/>
  <c r="Q166" i="41"/>
  <c r="H168" i="41"/>
  <c r="E167" i="41"/>
  <c r="I167" i="41"/>
  <c r="R165" i="41"/>
  <c r="S165" i="41" s="1"/>
  <c r="H169" i="41" l="1"/>
  <c r="I168" i="41"/>
  <c r="E168" i="41"/>
  <c r="D168" i="41" s="1"/>
  <c r="O167" i="41"/>
  <c r="P167" i="41" s="1"/>
  <c r="Q167" i="41"/>
  <c r="D167" i="41"/>
  <c r="R166" i="41"/>
  <c r="R167" i="41" l="1"/>
  <c r="S167" i="41" s="1"/>
  <c r="O168" i="41"/>
  <c r="P168" i="41" s="1"/>
  <c r="Q168" i="41"/>
  <c r="H170" i="41"/>
  <c r="I169" i="41"/>
  <c r="E169" i="41"/>
  <c r="S166" i="41"/>
  <c r="R168" i="41" l="1"/>
  <c r="S168" i="41" s="1"/>
  <c r="D169" i="41"/>
  <c r="O169" i="41"/>
  <c r="P169" i="41" s="1"/>
  <c r="Q169" i="41"/>
  <c r="H171" i="41"/>
  <c r="I170" i="41"/>
  <c r="E170" i="41"/>
  <c r="H172" i="41" l="1"/>
  <c r="I171" i="41"/>
  <c r="E171" i="41"/>
  <c r="D171" i="41" s="1"/>
  <c r="D170" i="41"/>
  <c r="O170" i="41"/>
  <c r="P170" i="41" s="1"/>
  <c r="Q170" i="41"/>
  <c r="O171" i="41" l="1"/>
  <c r="P171" i="41" s="1"/>
  <c r="Q171" i="41"/>
  <c r="H173" i="41"/>
  <c r="I172" i="41"/>
  <c r="E172" i="41"/>
  <c r="R171" i="41" l="1"/>
  <c r="O172" i="41"/>
  <c r="P172" i="41" s="1"/>
  <c r="Q172" i="41"/>
  <c r="H174" i="41"/>
  <c r="I173" i="41"/>
  <c r="E173" i="41"/>
  <c r="S171" i="41"/>
  <c r="D172" i="41"/>
  <c r="R172" i="41" l="1"/>
  <c r="D173" i="41"/>
  <c r="O173" i="41"/>
  <c r="P173" i="41" s="1"/>
  <c r="Q173" i="41"/>
  <c r="H175" i="41"/>
  <c r="I174" i="41"/>
  <c r="E174" i="41"/>
  <c r="S172" i="41"/>
  <c r="R173" i="41" l="1"/>
  <c r="S173" i="41" s="1"/>
  <c r="D174" i="41"/>
  <c r="O174" i="41"/>
  <c r="P174" i="41" s="1"/>
  <c r="Q174" i="41"/>
  <c r="H176" i="41"/>
  <c r="E175" i="41"/>
  <c r="I175" i="41"/>
  <c r="R174" i="41" l="1"/>
  <c r="O175" i="41"/>
  <c r="P175" i="41" s="1"/>
  <c r="Q175" i="41"/>
  <c r="D175" i="41"/>
  <c r="H177" i="41"/>
  <c r="I176" i="41"/>
  <c r="E176" i="41"/>
  <c r="R175" i="41" l="1"/>
  <c r="S175" i="41" s="1"/>
  <c r="D176" i="41"/>
  <c r="O176" i="41"/>
  <c r="P176" i="41" s="1"/>
  <c r="Q176" i="41"/>
  <c r="H178" i="41"/>
  <c r="I177" i="41"/>
  <c r="E177" i="41"/>
  <c r="S174" i="41"/>
  <c r="O177" i="41" l="1"/>
  <c r="P177" i="41" s="1"/>
  <c r="Q177" i="41"/>
  <c r="D177" i="41"/>
  <c r="H179" i="41"/>
  <c r="I178" i="41"/>
  <c r="E178" i="41"/>
  <c r="O178" i="41" l="1"/>
  <c r="Q178" i="41"/>
  <c r="N178" i="41"/>
  <c r="AB178" i="41"/>
  <c r="H180" i="41"/>
  <c r="E179" i="41"/>
  <c r="I179" i="41"/>
  <c r="D178" i="41"/>
  <c r="P178" i="41" l="1"/>
  <c r="R178" i="41" s="1"/>
  <c r="S178" i="41" s="1"/>
  <c r="Q179" i="41"/>
  <c r="N179" i="41"/>
  <c r="O179" i="41"/>
  <c r="AB179" i="41"/>
  <c r="D179" i="41"/>
  <c r="H181" i="41"/>
  <c r="I180" i="41"/>
  <c r="E180" i="41"/>
  <c r="P179" i="41" l="1"/>
  <c r="R179" i="41" s="1"/>
  <c r="D180" i="41"/>
  <c r="O180" i="41"/>
  <c r="N180" i="41"/>
  <c r="Q180" i="41"/>
  <c r="AB180" i="41"/>
  <c r="H182" i="41"/>
  <c r="I181" i="41"/>
  <c r="E181" i="41"/>
  <c r="P180" i="41" l="1"/>
  <c r="R180" i="41" s="1"/>
  <c r="S180" i="41" s="1"/>
  <c r="D181" i="41"/>
  <c r="S179" i="41"/>
  <c r="O181" i="41"/>
  <c r="Q181" i="41"/>
  <c r="N181" i="41"/>
  <c r="AB181" i="41"/>
  <c r="H183" i="41"/>
  <c r="I182" i="41"/>
  <c r="E182" i="41"/>
  <c r="P181" i="41" l="1"/>
  <c r="R181" i="41" s="1"/>
  <c r="D182" i="41"/>
  <c r="O182" i="41"/>
  <c r="N182" i="41"/>
  <c r="Q182" i="41"/>
  <c r="AB182" i="41"/>
  <c r="H184" i="41"/>
  <c r="E183" i="41"/>
  <c r="I183" i="41"/>
  <c r="P182" i="41" l="1"/>
  <c r="R182" i="41" s="1"/>
  <c r="S182" i="41" s="1"/>
  <c r="D183" i="41"/>
  <c r="H185" i="41"/>
  <c r="I184" i="41"/>
  <c r="E184" i="41"/>
  <c r="O183" i="41"/>
  <c r="P183" i="41" s="1"/>
  <c r="Q183" i="41"/>
  <c r="S181" i="41"/>
  <c r="O184" i="41" l="1"/>
  <c r="P184" i="41" s="1"/>
  <c r="Q184" i="41"/>
  <c r="D184" i="41"/>
  <c r="H186" i="41"/>
  <c r="I185" i="41"/>
  <c r="E185" i="41"/>
  <c r="D185" i="41" l="1"/>
  <c r="N185" i="41"/>
  <c r="Q185" i="41"/>
  <c r="O185" i="41"/>
  <c r="AB185" i="41"/>
  <c r="H187" i="41"/>
  <c r="I186" i="41"/>
  <c r="E186" i="41"/>
  <c r="P185" i="41" l="1"/>
  <c r="R185" i="41" s="1"/>
  <c r="D186" i="41"/>
  <c r="O186" i="41"/>
  <c r="N186" i="41"/>
  <c r="P186" i="41" s="1"/>
  <c r="Q186" i="41"/>
  <c r="AB186" i="41"/>
  <c r="H188" i="41"/>
  <c r="E187" i="41"/>
  <c r="I187" i="41"/>
  <c r="O187" i="41" l="1"/>
  <c r="N187" i="41"/>
  <c r="Q187" i="41"/>
  <c r="AB187" i="41"/>
  <c r="R186" i="41"/>
  <c r="S186" i="41" s="1"/>
  <c r="D187" i="41"/>
  <c r="H189" i="41"/>
  <c r="I188" i="41"/>
  <c r="E188" i="41"/>
  <c r="S185" i="41"/>
  <c r="P187" i="41" l="1"/>
  <c r="R187" i="41" s="1"/>
  <c r="S187" i="41" s="1"/>
  <c r="D188" i="41"/>
  <c r="O188" i="41"/>
  <c r="N188" i="41"/>
  <c r="P188" i="41" s="1"/>
  <c r="Q188" i="41"/>
  <c r="AB188" i="41"/>
  <c r="H190" i="41"/>
  <c r="I189" i="41"/>
  <c r="E189" i="41"/>
  <c r="R188" i="41" l="1"/>
  <c r="S188" i="41" s="1"/>
  <c r="O189" i="41"/>
  <c r="Q189" i="41"/>
  <c r="N189" i="41"/>
  <c r="AB189" i="41"/>
  <c r="D189" i="41"/>
  <c r="H191" i="41"/>
  <c r="I190" i="41"/>
  <c r="E190" i="41"/>
  <c r="P189" i="41" l="1"/>
  <c r="R189" i="41" s="1"/>
  <c r="S189" i="41" s="1"/>
  <c r="D190" i="41"/>
  <c r="O190" i="41"/>
  <c r="P190" i="41" s="1"/>
  <c r="Q190" i="41"/>
  <c r="H192" i="41"/>
  <c r="I191" i="41"/>
  <c r="E191" i="41"/>
  <c r="O191" i="41" l="1"/>
  <c r="P191" i="41" s="1"/>
  <c r="Q191" i="41"/>
  <c r="H193" i="41"/>
  <c r="I192" i="41"/>
  <c r="E192" i="41"/>
  <c r="D191" i="41"/>
  <c r="O192" i="41" l="1"/>
  <c r="N192" i="41"/>
  <c r="Q192" i="41"/>
  <c r="AB192" i="41"/>
  <c r="H194" i="41"/>
  <c r="I193" i="41"/>
  <c r="E193" i="41"/>
  <c r="D192" i="41"/>
  <c r="P192" i="41" l="1"/>
  <c r="R192" i="41" s="1"/>
  <c r="H195" i="41"/>
  <c r="I194" i="41"/>
  <c r="E194" i="41"/>
  <c r="O193" i="41"/>
  <c r="N193" i="41"/>
  <c r="P193" i="41" s="1"/>
  <c r="Q193" i="41"/>
  <c r="AB193" i="41"/>
  <c r="S192" i="41"/>
  <c r="D193" i="41"/>
  <c r="R193" i="41" l="1"/>
  <c r="S193" i="41" s="1"/>
  <c r="D194" i="41"/>
  <c r="O194" i="41"/>
  <c r="Q194" i="41"/>
  <c r="N194" i="41"/>
  <c r="P194" i="41" s="1"/>
  <c r="R194" i="41" s="1"/>
  <c r="AB194" i="41"/>
  <c r="H196" i="41"/>
  <c r="E195" i="41"/>
  <c r="I195" i="41"/>
  <c r="O195" i="41" l="1"/>
  <c r="N195" i="41"/>
  <c r="Q195" i="41"/>
  <c r="AB195" i="41"/>
  <c r="D195" i="41"/>
  <c r="H197" i="41"/>
  <c r="I196" i="41"/>
  <c r="E196" i="41"/>
  <c r="D196" i="41" s="1"/>
  <c r="S194" i="41"/>
  <c r="P195" i="41" l="1"/>
  <c r="R195" i="41" s="1"/>
  <c r="S195" i="41" s="1"/>
  <c r="O196" i="41"/>
  <c r="N196" i="41"/>
  <c r="Q196" i="41"/>
  <c r="AB196" i="41"/>
  <c r="H198" i="41"/>
  <c r="I197" i="41"/>
  <c r="E197" i="41"/>
  <c r="P196" i="41" l="1"/>
  <c r="R196" i="41" s="1"/>
  <c r="S196" i="41" s="1"/>
  <c r="D197" i="41"/>
  <c r="O197" i="41"/>
  <c r="P197" i="41" s="1"/>
  <c r="Q197" i="41"/>
  <c r="H199" i="41"/>
  <c r="I198" i="41"/>
  <c r="E198" i="41"/>
  <c r="H200" i="41" l="1"/>
  <c r="E199" i="41"/>
  <c r="D199" i="41" s="1"/>
  <c r="I199" i="41"/>
  <c r="O198" i="41"/>
  <c r="P198" i="41" s="1"/>
  <c r="Q198" i="41"/>
  <c r="D198" i="41"/>
  <c r="O199" i="41" l="1"/>
  <c r="P199" i="41" s="1"/>
  <c r="Q199" i="41"/>
  <c r="H201" i="41"/>
  <c r="I200" i="41"/>
  <c r="E200" i="41"/>
  <c r="R199" i="41" l="1"/>
  <c r="S199" i="41" s="1"/>
  <c r="D200" i="41"/>
  <c r="O200" i="41"/>
  <c r="P200" i="41" s="1"/>
  <c r="Q200" i="41"/>
  <c r="H202" i="41"/>
  <c r="I201" i="41"/>
  <c r="E201" i="41"/>
  <c r="D201" i="41" s="1"/>
  <c r="O201" i="41" l="1"/>
  <c r="P201" i="41" s="1"/>
  <c r="Q201" i="41"/>
  <c r="H203" i="41"/>
  <c r="I202" i="41"/>
  <c r="E202" i="41"/>
  <c r="R200" i="41"/>
  <c r="H204" i="41" l="1"/>
  <c r="I203" i="41"/>
  <c r="E203" i="41"/>
  <c r="S200" i="41"/>
  <c r="O202" i="41"/>
  <c r="P202" i="41" s="1"/>
  <c r="Q202" i="41"/>
  <c r="R201" i="41"/>
  <c r="S201" i="41" s="1"/>
  <c r="D202" i="41"/>
  <c r="R202" i="41" l="1"/>
  <c r="D203" i="41"/>
  <c r="O203" i="41"/>
  <c r="P203" i="41" s="1"/>
  <c r="Q203" i="41"/>
  <c r="H205" i="41"/>
  <c r="I204" i="41"/>
  <c r="E204" i="41"/>
  <c r="R203" i="41" l="1"/>
  <c r="S203" i="41" s="1"/>
  <c r="D204" i="41"/>
  <c r="O204" i="41"/>
  <c r="P204" i="41" s="1"/>
  <c r="Q204" i="41"/>
  <c r="H206" i="41"/>
  <c r="I205" i="41"/>
  <c r="E205" i="41"/>
  <c r="S202" i="41"/>
  <c r="D205" i="41" l="1"/>
  <c r="O205" i="41"/>
  <c r="P205" i="41" s="1"/>
  <c r="Q205" i="41"/>
  <c r="H207" i="41"/>
  <c r="I206" i="41"/>
  <c r="E206" i="41"/>
  <c r="D206" i="41" l="1"/>
  <c r="O206" i="41"/>
  <c r="P206" i="41" s="1"/>
  <c r="Q206" i="41"/>
  <c r="H208" i="41"/>
  <c r="E207" i="41"/>
  <c r="I207" i="41"/>
  <c r="R206" i="41" l="1"/>
  <c r="Q207" i="41"/>
  <c r="O207" i="41"/>
  <c r="P207" i="41" s="1"/>
  <c r="D207" i="41"/>
  <c r="H209" i="41"/>
  <c r="I208" i="41"/>
  <c r="E208" i="41"/>
  <c r="S206" i="41"/>
  <c r="R207" i="41" l="1"/>
  <c r="H210" i="41"/>
  <c r="I209" i="41"/>
  <c r="E209" i="41"/>
  <c r="O208" i="41"/>
  <c r="P208" i="41" s="1"/>
  <c r="Q208" i="41"/>
  <c r="S207" i="41"/>
  <c r="D208" i="41"/>
  <c r="R208" i="41" l="1"/>
  <c r="S208" i="41" s="1"/>
  <c r="D209" i="41"/>
  <c r="O209" i="41"/>
  <c r="P209" i="41" s="1"/>
  <c r="Q209" i="41"/>
  <c r="H211" i="41"/>
  <c r="I210" i="41"/>
  <c r="E210" i="41"/>
  <c r="D210" i="41" l="1"/>
  <c r="O210" i="41"/>
  <c r="P210" i="41" s="1"/>
  <c r="Q210" i="41"/>
  <c r="H212" i="41"/>
  <c r="E211" i="41"/>
  <c r="I211" i="41"/>
  <c r="R209" i="41"/>
  <c r="O211" i="41" l="1"/>
  <c r="P211" i="41" s="1"/>
  <c r="Q211" i="41"/>
  <c r="D211" i="41"/>
  <c r="I212" i="41"/>
  <c r="H213" i="41"/>
  <c r="E212" i="41"/>
  <c r="S209" i="41"/>
  <c r="R210" i="41"/>
  <c r="S210" i="41" s="1"/>
  <c r="D212" i="41" l="1"/>
  <c r="H214" i="41"/>
  <c r="I213" i="41"/>
  <c r="E213" i="41"/>
  <c r="O212" i="41"/>
  <c r="P212" i="41" s="1"/>
  <c r="Q212" i="41"/>
  <c r="D213" i="41" l="1"/>
  <c r="O213" i="41"/>
  <c r="P213" i="41" s="1"/>
  <c r="Q213" i="41"/>
  <c r="H215" i="41"/>
  <c r="I214" i="41"/>
  <c r="E214" i="41"/>
  <c r="R213" i="41" l="1"/>
  <c r="H216" i="41"/>
  <c r="E215" i="41"/>
  <c r="I215" i="41"/>
  <c r="O214" i="41"/>
  <c r="P214" i="41" s="1"/>
  <c r="Q214" i="41"/>
  <c r="S213" i="41"/>
  <c r="D214" i="41"/>
  <c r="R214" i="41" l="1"/>
  <c r="O215" i="41"/>
  <c r="P215" i="41" s="1"/>
  <c r="Q215" i="41"/>
  <c r="D215" i="41"/>
  <c r="S214" i="41"/>
  <c r="H217" i="41"/>
  <c r="I216" i="41"/>
  <c r="E216" i="41"/>
  <c r="R215" i="41" l="1"/>
  <c r="D216" i="41"/>
  <c r="O216" i="41"/>
  <c r="P216" i="41" s="1"/>
  <c r="Q216" i="41"/>
  <c r="H218" i="41"/>
  <c r="I217" i="41"/>
  <c r="E217" i="41"/>
  <c r="D217" i="41" s="1"/>
  <c r="S215" i="41"/>
  <c r="H219" i="41" l="1"/>
  <c r="I218" i="41"/>
  <c r="E218" i="41"/>
  <c r="Q217" i="41"/>
  <c r="O217" i="41"/>
  <c r="P217" i="41" s="1"/>
  <c r="R216" i="41"/>
  <c r="R217" i="41" l="1"/>
  <c r="S217" i="41" s="1"/>
  <c r="S216" i="41"/>
  <c r="D218" i="41"/>
  <c r="O218" i="41"/>
  <c r="P218" i="41" s="1"/>
  <c r="Q218" i="41"/>
  <c r="H220" i="41"/>
  <c r="E219" i="41"/>
  <c r="I219" i="41"/>
  <c r="D219" i="41" l="1"/>
  <c r="I220" i="41"/>
  <c r="E220" i="41"/>
  <c r="D220" i="41" s="1"/>
  <c r="H221" i="41"/>
  <c r="O219" i="41"/>
  <c r="P219" i="41" s="1"/>
  <c r="Q219" i="41"/>
  <c r="H222" i="41" l="1"/>
  <c r="I221" i="41"/>
  <c r="E221" i="41"/>
  <c r="O220" i="41"/>
  <c r="P220" i="41" s="1"/>
  <c r="Q220" i="41"/>
  <c r="R220" i="41" l="1"/>
  <c r="S220" i="41" s="1"/>
  <c r="D221" i="41"/>
  <c r="Q221" i="41"/>
  <c r="O221" i="41"/>
  <c r="P221" i="41" s="1"/>
  <c r="H223" i="41"/>
  <c r="I222" i="41"/>
  <c r="E222" i="41"/>
  <c r="R221" i="41" l="1"/>
  <c r="H224" i="41"/>
  <c r="I223" i="41"/>
  <c r="E223" i="41"/>
  <c r="S221" i="41"/>
  <c r="D222" i="41"/>
  <c r="O222" i="41"/>
  <c r="P222" i="41" s="1"/>
  <c r="Q222" i="41"/>
  <c r="R222" i="41" l="1"/>
  <c r="D223" i="41"/>
  <c r="O223" i="41"/>
  <c r="P223" i="41" s="1"/>
  <c r="Q223" i="41"/>
  <c r="S222" i="41"/>
  <c r="H225" i="41"/>
  <c r="I224" i="41"/>
  <c r="E224" i="41"/>
  <c r="R223" i="41" l="1"/>
  <c r="H226" i="41"/>
  <c r="I225" i="41"/>
  <c r="E225" i="41"/>
  <c r="D225" i="41" s="1"/>
  <c r="D224" i="41"/>
  <c r="O224" i="41"/>
  <c r="P224" i="41" s="1"/>
  <c r="Q224" i="41"/>
  <c r="S223" i="41"/>
  <c r="R224" i="41" l="1"/>
  <c r="O225" i="41"/>
  <c r="P225" i="41" s="1"/>
  <c r="Q225" i="41"/>
  <c r="H227" i="41"/>
  <c r="I226" i="41"/>
  <c r="E226" i="41"/>
  <c r="D226" i="41" l="1"/>
  <c r="O226" i="41"/>
  <c r="P226" i="41" s="1"/>
  <c r="Q226" i="41"/>
  <c r="H228" i="41"/>
  <c r="E227" i="41"/>
  <c r="I227" i="41"/>
  <c r="S224" i="41"/>
  <c r="Q227" i="41" l="1"/>
  <c r="O227" i="41"/>
  <c r="P227" i="41" s="1"/>
  <c r="D227" i="41"/>
  <c r="H229" i="41"/>
  <c r="I228" i="41"/>
  <c r="E228" i="41"/>
  <c r="R227" i="41" l="1"/>
  <c r="O228" i="41"/>
  <c r="P228" i="41" s="1"/>
  <c r="Q228" i="41"/>
  <c r="D228" i="41"/>
  <c r="H230" i="41"/>
  <c r="I229" i="41"/>
  <c r="E229" i="41"/>
  <c r="D229" i="41" s="1"/>
  <c r="S227" i="41"/>
  <c r="R228" i="41" l="1"/>
  <c r="S228" i="41" s="1"/>
  <c r="O229" i="41"/>
  <c r="P229" i="41" s="1"/>
  <c r="Q229" i="41"/>
  <c r="H231" i="41"/>
  <c r="I230" i="41"/>
  <c r="E230" i="41"/>
  <c r="O230" i="41" l="1"/>
  <c r="P230" i="41" s="1"/>
  <c r="Q230" i="41"/>
  <c r="D230" i="41"/>
  <c r="H232" i="41"/>
  <c r="E231" i="41"/>
  <c r="D231" i="41" s="1"/>
  <c r="I231" i="41"/>
  <c r="R229" i="41"/>
  <c r="R230" i="41" l="1"/>
  <c r="S229" i="41"/>
  <c r="O231" i="41"/>
  <c r="P231" i="41" s="1"/>
  <c r="Q231" i="41"/>
  <c r="H233" i="41"/>
  <c r="I232" i="41"/>
  <c r="E232" i="41"/>
  <c r="S230" i="41"/>
  <c r="D232" i="41" l="1"/>
  <c r="O232" i="41"/>
  <c r="P232" i="41" s="1"/>
  <c r="Q232" i="41"/>
  <c r="R231" i="41"/>
  <c r="H234" i="41"/>
  <c r="I233" i="41"/>
  <c r="E233" i="41"/>
  <c r="D233" i="41" l="1"/>
  <c r="O233" i="41"/>
  <c r="P233" i="41" s="1"/>
  <c r="Q233" i="41"/>
  <c r="H235" i="41"/>
  <c r="I234" i="41"/>
  <c r="E234" i="41"/>
  <c r="S231" i="41"/>
  <c r="D234" i="41" l="1"/>
  <c r="O234" i="41"/>
  <c r="P234" i="41" s="1"/>
  <c r="Q234" i="41"/>
  <c r="H236" i="41"/>
  <c r="I235" i="41"/>
  <c r="E235" i="41"/>
  <c r="O235" i="41" l="1"/>
  <c r="P235" i="41" s="1"/>
  <c r="Q235" i="41"/>
  <c r="H237" i="41"/>
  <c r="I236" i="41"/>
  <c r="E236" i="41"/>
  <c r="D235" i="41"/>
  <c r="R234" i="41"/>
  <c r="D236" i="41" l="1"/>
  <c r="O236" i="41"/>
  <c r="P236" i="41" s="1"/>
  <c r="Q236" i="41"/>
  <c r="H238" i="41"/>
  <c r="I237" i="41"/>
  <c r="E237" i="41"/>
  <c r="S234" i="41"/>
  <c r="R235" i="41"/>
  <c r="S235" i="41" s="1"/>
  <c r="R236" i="41" l="1"/>
  <c r="D237" i="41"/>
  <c r="Q237" i="41"/>
  <c r="O237" i="41"/>
  <c r="P237" i="41" s="1"/>
  <c r="H239" i="41"/>
  <c r="I238" i="41"/>
  <c r="E238" i="41"/>
  <c r="D238" i="41" s="1"/>
  <c r="R237" i="41" l="1"/>
  <c r="S237" i="41" s="1"/>
  <c r="O238" i="41"/>
  <c r="P238" i="41" s="1"/>
  <c r="Q238" i="41"/>
  <c r="S236" i="41"/>
  <c r="H240" i="41"/>
  <c r="E239" i="41"/>
  <c r="I239" i="41"/>
  <c r="R238" i="41" l="1"/>
  <c r="O239" i="41"/>
  <c r="P239" i="41" s="1"/>
  <c r="Q239" i="41"/>
  <c r="D239" i="41"/>
  <c r="H241" i="41"/>
  <c r="I240" i="41"/>
  <c r="E240" i="41"/>
  <c r="D240" i="41" l="1"/>
  <c r="O240" i="41"/>
  <c r="P240" i="41" s="1"/>
  <c r="Q240" i="41"/>
  <c r="H242" i="41"/>
  <c r="I241" i="41"/>
  <c r="E241" i="41"/>
  <c r="S238" i="41"/>
  <c r="D241" i="41" l="1"/>
  <c r="O241" i="41"/>
  <c r="P241" i="41" s="1"/>
  <c r="Q241" i="41"/>
  <c r="H243" i="41"/>
  <c r="I242" i="41"/>
  <c r="E242" i="41"/>
  <c r="R241" i="41" l="1"/>
  <c r="D242" i="41"/>
  <c r="S241" i="41"/>
  <c r="H244" i="41"/>
  <c r="I243" i="41"/>
  <c r="E243" i="41"/>
  <c r="O242" i="41"/>
  <c r="P242" i="41" s="1"/>
  <c r="Q242" i="41"/>
  <c r="O243" i="41" l="1"/>
  <c r="P243" i="41" s="1"/>
  <c r="Q243" i="41"/>
  <c r="I244" i="41"/>
  <c r="H245" i="41"/>
  <c r="E244" i="41"/>
  <c r="D244" i="41" s="1"/>
  <c r="D243" i="41"/>
  <c r="R242" i="41"/>
  <c r="R243" i="41" l="1"/>
  <c r="S243" i="41" s="1"/>
  <c r="O244" i="41"/>
  <c r="P244" i="41" s="1"/>
  <c r="Q244" i="41"/>
  <c r="S242" i="41"/>
  <c r="H246" i="41"/>
  <c r="I245" i="41"/>
  <c r="E245" i="41"/>
  <c r="R244" i="41" l="1"/>
  <c r="S244" i="41" s="1"/>
  <c r="O245" i="41"/>
  <c r="P245" i="41" s="1"/>
  <c r="Q245" i="41"/>
  <c r="H247" i="41"/>
  <c r="I246" i="41"/>
  <c r="E246" i="41"/>
  <c r="D245" i="41"/>
  <c r="R245" i="41" l="1"/>
  <c r="D246" i="41"/>
  <c r="O246" i="41"/>
  <c r="P246" i="41" s="1"/>
  <c r="Q246" i="41"/>
  <c r="H248" i="41"/>
  <c r="I247" i="41"/>
  <c r="E247" i="41"/>
  <c r="S245" i="41"/>
  <c r="D247" i="41" l="1"/>
  <c r="O247" i="41"/>
  <c r="P247" i="41" s="1"/>
  <c r="Q247" i="41"/>
  <c r="H249" i="41"/>
  <c r="I248" i="41"/>
  <c r="E248" i="41"/>
  <c r="D248" i="41" l="1"/>
  <c r="O248" i="41"/>
  <c r="P248" i="41" s="1"/>
  <c r="Q248" i="41"/>
  <c r="H250" i="41"/>
  <c r="I249" i="41"/>
  <c r="E249" i="41"/>
  <c r="H251" i="41" l="1"/>
  <c r="I250" i="41"/>
  <c r="E250" i="41"/>
  <c r="D249" i="41"/>
  <c r="R248" i="41"/>
  <c r="O249" i="41"/>
  <c r="P249" i="41" s="1"/>
  <c r="Q249" i="41"/>
  <c r="R249" i="41" l="1"/>
  <c r="S249" i="41" s="1"/>
  <c r="D250" i="41"/>
  <c r="S248" i="41"/>
  <c r="H252" i="41"/>
  <c r="I251" i="41"/>
  <c r="E251" i="41"/>
  <c r="O250" i="41"/>
  <c r="P250" i="41" s="1"/>
  <c r="Q250" i="41"/>
  <c r="D251" i="41" l="1"/>
  <c r="R250" i="41"/>
  <c r="O251" i="41"/>
  <c r="P251" i="41" s="1"/>
  <c r="Q251" i="41"/>
  <c r="H253" i="41"/>
  <c r="I252" i="41"/>
  <c r="E252" i="41"/>
  <c r="S250" i="41" l="1"/>
  <c r="D252" i="41"/>
  <c r="O252" i="41"/>
  <c r="P252" i="41" s="1"/>
  <c r="Q252" i="41"/>
  <c r="H254" i="41"/>
  <c r="I253" i="41"/>
  <c r="E253" i="41"/>
  <c r="R251" i="41"/>
  <c r="S251" i="41" s="1"/>
  <c r="R252" i="41" l="1"/>
  <c r="S252" i="41" s="1"/>
  <c r="D253" i="41"/>
  <c r="O253" i="41"/>
  <c r="P253" i="41" s="1"/>
  <c r="Q253" i="41"/>
  <c r="H255" i="41"/>
  <c r="E254" i="41"/>
  <c r="I254" i="41"/>
  <c r="D254" i="41" l="1"/>
  <c r="I255" i="41"/>
  <c r="H256" i="41"/>
  <c r="E255" i="41"/>
  <c r="D255" i="41" s="1"/>
  <c r="O254" i="41"/>
  <c r="P254" i="41" s="1"/>
  <c r="Q254" i="41"/>
  <c r="H257" i="41" l="1"/>
  <c r="I256" i="41"/>
  <c r="E256" i="41"/>
  <c r="O255" i="41"/>
  <c r="P255" i="41" s="1"/>
  <c r="Q255" i="41"/>
  <c r="R255" i="41" l="1"/>
  <c r="O256" i="41"/>
  <c r="P256" i="41" s="1"/>
  <c r="Q256" i="41"/>
  <c r="H258" i="41"/>
  <c r="I257" i="41"/>
  <c r="E257" i="41"/>
  <c r="S255" i="41"/>
  <c r="D256" i="41"/>
  <c r="R256" i="41" l="1"/>
  <c r="D257" i="41"/>
  <c r="O257" i="41"/>
  <c r="P257" i="41" s="1"/>
  <c r="Q257" i="41"/>
  <c r="H259" i="41"/>
  <c r="I258" i="41"/>
  <c r="E258" i="41"/>
  <c r="S256" i="41"/>
  <c r="R257" i="41" l="1"/>
  <c r="D258" i="41"/>
  <c r="O258" i="41"/>
  <c r="P258" i="41" s="1"/>
  <c r="Q258" i="41"/>
  <c r="H260" i="41"/>
  <c r="I259" i="41"/>
  <c r="E259" i="41"/>
  <c r="H261" i="41" l="1"/>
  <c r="I260" i="41"/>
  <c r="E260" i="41"/>
  <c r="D259" i="41"/>
  <c r="O259" i="41"/>
  <c r="P259" i="41" s="1"/>
  <c r="Q259" i="41"/>
  <c r="R258" i="41"/>
  <c r="S258" i="41" s="1"/>
  <c r="S257" i="41"/>
  <c r="D260" i="41" l="1"/>
  <c r="O260" i="41"/>
  <c r="P260" i="41" s="1"/>
  <c r="Q260" i="41"/>
  <c r="H262" i="41"/>
  <c r="I261" i="41"/>
  <c r="E261" i="41"/>
  <c r="R259" i="41"/>
  <c r="D261" i="41" l="1"/>
  <c r="S259" i="41"/>
  <c r="O261" i="41"/>
  <c r="P261" i="41" s="1"/>
  <c r="Q261" i="41"/>
  <c r="H263" i="41"/>
  <c r="I262" i="41"/>
  <c r="E262" i="41"/>
  <c r="I263" i="41" l="1"/>
  <c r="H264" i="41"/>
  <c r="E263" i="41"/>
  <c r="D262" i="41"/>
  <c r="O262" i="41"/>
  <c r="P262" i="41" s="1"/>
  <c r="Q262" i="41"/>
  <c r="R262" i="41" l="1"/>
  <c r="D263" i="41"/>
  <c r="H265" i="41"/>
  <c r="I264" i="41"/>
  <c r="E264" i="41"/>
  <c r="O263" i="41"/>
  <c r="P263" i="41" s="1"/>
  <c r="Q263" i="41"/>
  <c r="R263" i="41" l="1"/>
  <c r="S263" i="41" s="1"/>
  <c r="H266" i="41"/>
  <c r="I265" i="41"/>
  <c r="E265" i="41"/>
  <c r="D264" i="41"/>
  <c r="O264" i="41"/>
  <c r="P264" i="41" s="1"/>
  <c r="Q264" i="41"/>
  <c r="S262" i="41"/>
  <c r="R264" i="41" l="1"/>
  <c r="S264" i="41" s="1"/>
  <c r="D265" i="41"/>
  <c r="O265" i="41"/>
  <c r="P265" i="41" s="1"/>
  <c r="Q265" i="41"/>
  <c r="H267" i="41"/>
  <c r="I266" i="41"/>
  <c r="E266" i="41"/>
  <c r="R265" i="41" l="1"/>
  <c r="S265" i="41" s="1"/>
  <c r="D266" i="41"/>
  <c r="Q266" i="41"/>
  <c r="O266" i="41"/>
  <c r="P266" i="41" s="1"/>
  <c r="H268" i="41"/>
  <c r="I267" i="41"/>
  <c r="E267" i="41"/>
  <c r="D267" i="41" l="1"/>
  <c r="O267" i="41"/>
  <c r="P267" i="41" s="1"/>
  <c r="Q267" i="41"/>
  <c r="H269" i="41"/>
  <c r="I268" i="41"/>
  <c r="E268" i="41"/>
  <c r="R266" i="41"/>
  <c r="S266" i="41" l="1"/>
  <c r="H270" i="41"/>
  <c r="I269" i="41"/>
  <c r="E269" i="41"/>
  <c r="D268" i="41"/>
  <c r="O268" i="41"/>
  <c r="P268" i="41" s="1"/>
  <c r="Q268" i="41"/>
  <c r="D269" i="41" l="1"/>
  <c r="H271" i="41"/>
  <c r="I270" i="41"/>
  <c r="E270" i="41"/>
  <c r="O269" i="41"/>
  <c r="P269" i="41" s="1"/>
  <c r="Q269" i="41"/>
  <c r="R269" i="41" l="1"/>
  <c r="S269" i="41" s="1"/>
  <c r="D270" i="41"/>
  <c r="O270" i="41"/>
  <c r="P270" i="41" s="1"/>
  <c r="Q270" i="41"/>
  <c r="H272" i="41"/>
  <c r="I271" i="41"/>
  <c r="E271" i="41"/>
  <c r="R270" i="41" l="1"/>
  <c r="H273" i="41"/>
  <c r="I272" i="41"/>
  <c r="E272" i="41"/>
  <c r="D271" i="41"/>
  <c r="O271" i="41"/>
  <c r="P271" i="41" s="1"/>
  <c r="Q271" i="41"/>
  <c r="R271" i="41" l="1"/>
  <c r="S271" i="41" s="1"/>
  <c r="D272" i="41"/>
  <c r="S270" i="41"/>
  <c r="O272" i="41"/>
  <c r="P272" i="41" s="1"/>
  <c r="Q272" i="41"/>
  <c r="H274" i="41"/>
  <c r="I273" i="41"/>
  <c r="E273" i="41"/>
  <c r="O273" i="41" l="1"/>
  <c r="P273" i="41" s="1"/>
  <c r="Q273" i="41"/>
  <c r="D273" i="41"/>
  <c r="H275" i="41"/>
  <c r="I274" i="41"/>
  <c r="E274" i="41"/>
  <c r="R272" i="41"/>
  <c r="R273" i="41" l="1"/>
  <c r="S273" i="41" s="1"/>
  <c r="H276" i="41"/>
  <c r="I275" i="41"/>
  <c r="E275" i="41"/>
  <c r="D275" i="41" s="1"/>
  <c r="D274" i="41"/>
  <c r="O274" i="41"/>
  <c r="P274" i="41" s="1"/>
  <c r="Q274" i="41"/>
  <c r="S272" i="41"/>
  <c r="O275" i="41" l="1"/>
  <c r="P275" i="41" s="1"/>
  <c r="Q275" i="41"/>
  <c r="I276" i="41"/>
  <c r="H277" i="41"/>
  <c r="E276" i="41"/>
  <c r="H278" i="41" l="1"/>
  <c r="I277" i="41"/>
  <c r="E277" i="41"/>
  <c r="D277" i="41" s="1"/>
  <c r="D276" i="41"/>
  <c r="O276" i="41"/>
  <c r="P276" i="41" s="1"/>
  <c r="Q276" i="41"/>
  <c r="R276" i="41" l="1"/>
  <c r="S276" i="41" s="1"/>
  <c r="O277" i="41"/>
  <c r="P277" i="41" s="1"/>
  <c r="Q277" i="41"/>
  <c r="H279" i="41"/>
  <c r="I278" i="41"/>
  <c r="E278" i="41"/>
  <c r="R277" i="41" l="1"/>
  <c r="S277" i="41" s="1"/>
  <c r="H280" i="41"/>
  <c r="I279" i="41"/>
  <c r="E279" i="41"/>
  <c r="D279" i="41" s="1"/>
  <c r="D278" i="41"/>
  <c r="O278" i="41"/>
  <c r="P278" i="41" s="1"/>
  <c r="Q278" i="41"/>
  <c r="R278" i="41" l="1"/>
  <c r="O279" i="41"/>
  <c r="P279" i="41" s="1"/>
  <c r="Q279" i="41"/>
  <c r="H281" i="41"/>
  <c r="I280" i="41"/>
  <c r="E280" i="41"/>
  <c r="R279" i="41" l="1"/>
  <c r="S279" i="41" s="1"/>
  <c r="D280" i="41"/>
  <c r="O280" i="41"/>
  <c r="P280" i="41" s="1"/>
  <c r="Q280" i="41"/>
  <c r="H282" i="41"/>
  <c r="I281" i="41"/>
  <c r="E281" i="41"/>
  <c r="D281" i="41" s="1"/>
  <c r="S278" i="41"/>
  <c r="O281" i="41" l="1"/>
  <c r="P281" i="41" s="1"/>
  <c r="Q281" i="41"/>
  <c r="H283" i="41"/>
  <c r="I282" i="41"/>
  <c r="E282" i="41"/>
  <c r="R280" i="41"/>
  <c r="S280" i="41" l="1"/>
  <c r="O282" i="41"/>
  <c r="P282" i="41" s="1"/>
  <c r="Q282" i="41"/>
  <c r="H284" i="41"/>
  <c r="I283" i="41"/>
  <c r="E283" i="41"/>
  <c r="D282" i="41"/>
  <c r="D283" i="41" l="1"/>
  <c r="O283" i="41"/>
  <c r="P283" i="41" s="1"/>
  <c r="Q283" i="41"/>
  <c r="H285" i="41"/>
  <c r="I284" i="41"/>
  <c r="E284" i="41"/>
  <c r="R283" i="41" l="1"/>
  <c r="D284" i="41"/>
  <c r="O284" i="41"/>
  <c r="P284" i="41" s="1"/>
  <c r="Q284" i="41"/>
  <c r="H286" i="41"/>
  <c r="I285" i="41"/>
  <c r="E285" i="41"/>
  <c r="D285" i="41" l="1"/>
  <c r="O285" i="41"/>
  <c r="P285" i="41" s="1"/>
  <c r="Q285" i="41"/>
  <c r="H287" i="41"/>
  <c r="I286" i="41"/>
  <c r="E286" i="41"/>
  <c r="R284" i="41"/>
  <c r="S284" i="41" s="1"/>
  <c r="S283" i="41"/>
  <c r="O286" i="41" l="1"/>
  <c r="P286" i="41" s="1"/>
  <c r="Q286" i="41"/>
  <c r="D286" i="41"/>
  <c r="I287" i="41"/>
  <c r="H288" i="41"/>
  <c r="E287" i="41"/>
  <c r="R285" i="41"/>
  <c r="R286" i="41" l="1"/>
  <c r="H289" i="41"/>
  <c r="I288" i="41"/>
  <c r="E288" i="41"/>
  <c r="D287" i="41"/>
  <c r="O287" i="41"/>
  <c r="P287" i="41" s="1"/>
  <c r="Q287" i="41"/>
  <c r="S286" i="41"/>
  <c r="S285" i="41"/>
  <c r="R287" i="41" l="1"/>
  <c r="D288" i="41"/>
  <c r="Q288" i="41"/>
  <c r="O288" i="41"/>
  <c r="P288" i="41" s="1"/>
  <c r="H290" i="41"/>
  <c r="I289" i="41"/>
  <c r="E289" i="41"/>
  <c r="O289" i="41" l="1"/>
  <c r="P289" i="41" s="1"/>
  <c r="Q289" i="41"/>
  <c r="H291" i="41"/>
  <c r="I290" i="41"/>
  <c r="E290" i="41"/>
  <c r="D289" i="41"/>
  <c r="S287" i="41"/>
  <c r="H292" i="41" l="1"/>
  <c r="I291" i="41"/>
  <c r="E291" i="41"/>
  <c r="O290" i="41"/>
  <c r="P290" i="41" s="1"/>
  <c r="Q290" i="41"/>
  <c r="D290" i="41"/>
  <c r="D291" i="41" l="1"/>
  <c r="R290" i="41"/>
  <c r="O291" i="41"/>
  <c r="P291" i="41" s="1"/>
  <c r="Q291" i="41"/>
  <c r="H293" i="41"/>
  <c r="I292" i="41"/>
  <c r="E292" i="41"/>
  <c r="R291" i="41" l="1"/>
  <c r="S291" i="41" s="1"/>
  <c r="D292" i="41"/>
  <c r="O292" i="41"/>
  <c r="P292" i="41" s="1"/>
  <c r="Q292" i="41"/>
  <c r="H294" i="41"/>
  <c r="I293" i="41"/>
  <c r="E293" i="41"/>
  <c r="S290" i="41"/>
  <c r="R292" i="41" l="1"/>
  <c r="D293" i="41"/>
  <c r="O293" i="41"/>
  <c r="P293" i="41" s="1"/>
  <c r="Q293" i="41"/>
  <c r="H295" i="41"/>
  <c r="I294" i="41"/>
  <c r="E294" i="41"/>
  <c r="R293" i="41" l="1"/>
  <c r="S293" i="41" s="1"/>
  <c r="O294" i="41"/>
  <c r="P294" i="41" s="1"/>
  <c r="Q294" i="41"/>
  <c r="H296" i="41"/>
  <c r="I295" i="41"/>
  <c r="E295" i="41"/>
  <c r="D294" i="41"/>
  <c r="S292" i="41"/>
  <c r="R294" i="41" l="1"/>
  <c r="S294" i="41" s="1"/>
  <c r="O295" i="41"/>
  <c r="P295" i="41" s="1"/>
  <c r="Q295" i="41"/>
  <c r="D295" i="41"/>
  <c r="H297" i="41"/>
  <c r="I296" i="41"/>
  <c r="E296" i="41"/>
  <c r="O296" i="41" l="1"/>
  <c r="P296" i="41" s="1"/>
  <c r="Q296" i="41"/>
  <c r="H298" i="41"/>
  <c r="I297" i="41"/>
  <c r="E297" i="41"/>
  <c r="D296" i="41"/>
  <c r="D297" i="41" l="1"/>
  <c r="O297" i="41"/>
  <c r="P297" i="41" s="1"/>
  <c r="Q297" i="41"/>
  <c r="H299" i="41"/>
  <c r="I298" i="41"/>
  <c r="E298" i="41"/>
  <c r="R297" i="41" l="1"/>
  <c r="H300" i="41"/>
  <c r="I299" i="41"/>
  <c r="E299" i="41"/>
  <c r="D298" i="41"/>
  <c r="O298" i="41"/>
  <c r="P298" i="41" s="1"/>
  <c r="Q298" i="41"/>
  <c r="S297" i="41"/>
  <c r="R298" i="41" l="1"/>
  <c r="S298" i="41"/>
  <c r="D299" i="41"/>
  <c r="O299" i="41"/>
  <c r="P299" i="41" s="1"/>
  <c r="Q299" i="41"/>
  <c r="H301" i="41"/>
  <c r="I300" i="41"/>
  <c r="E300" i="41"/>
  <c r="R299" i="41" l="1"/>
  <c r="D300" i="41"/>
  <c r="H302" i="41"/>
  <c r="I301" i="41"/>
  <c r="E301" i="41"/>
  <c r="S299" i="41"/>
  <c r="O300" i="41"/>
  <c r="P300" i="41" s="1"/>
  <c r="Q300" i="41"/>
  <c r="R300" i="41" l="1"/>
  <c r="O301" i="41"/>
  <c r="P301" i="41" s="1"/>
  <c r="Q301" i="41"/>
  <c r="H303" i="41"/>
  <c r="I302" i="41"/>
  <c r="E302" i="41"/>
  <c r="S300" i="41"/>
  <c r="D301" i="41"/>
  <c r="R301" i="41" l="1"/>
  <c r="S301" i="41" s="1"/>
  <c r="D302" i="41"/>
  <c r="O302" i="41"/>
  <c r="P302" i="41" s="1"/>
  <c r="Q302" i="41"/>
  <c r="H304" i="41"/>
  <c r="I303" i="41"/>
  <c r="E303" i="41"/>
  <c r="O303" i="41" l="1"/>
  <c r="P303" i="41" s="1"/>
  <c r="Q303" i="41"/>
  <c r="D303" i="41"/>
  <c r="I304" i="41"/>
  <c r="H305" i="41"/>
  <c r="E304" i="41"/>
  <c r="D304" i="41" l="1"/>
  <c r="H306" i="41"/>
  <c r="I305" i="41"/>
  <c r="E305" i="41"/>
  <c r="O304" i="41"/>
  <c r="P304" i="41" s="1"/>
  <c r="Q304" i="41"/>
  <c r="R304" i="41" l="1"/>
  <c r="S304" i="41" s="1"/>
  <c r="D305" i="41"/>
  <c r="O305" i="41"/>
  <c r="P305" i="41" s="1"/>
  <c r="Q305" i="41"/>
  <c r="H307" i="41"/>
  <c r="I306" i="41"/>
  <c r="E306" i="41"/>
  <c r="D306" i="41" l="1"/>
  <c r="O306" i="41"/>
  <c r="P306" i="41" s="1"/>
  <c r="Q306" i="41"/>
  <c r="H308" i="41"/>
  <c r="I307" i="41"/>
  <c r="E307" i="41"/>
  <c r="R305" i="41"/>
  <c r="R306" i="41" l="1"/>
  <c r="S306" i="41" s="1"/>
  <c r="D307" i="41"/>
  <c r="O307" i="41"/>
  <c r="P307" i="41" s="1"/>
  <c r="Q307" i="41"/>
  <c r="H309" i="41"/>
  <c r="E308" i="41"/>
  <c r="I308" i="41"/>
  <c r="S305" i="41"/>
  <c r="R307" i="41" l="1"/>
  <c r="S307" i="41" s="1"/>
  <c r="O308" i="41"/>
  <c r="P308" i="41" s="1"/>
  <c r="Q308" i="41"/>
  <c r="D308" i="41"/>
  <c r="H310" i="41"/>
  <c r="I309" i="41"/>
  <c r="E309" i="41"/>
  <c r="R308" i="41" l="1"/>
  <c r="D309" i="41"/>
  <c r="O309" i="41"/>
  <c r="P309" i="41" s="1"/>
  <c r="Q309" i="41"/>
  <c r="H311" i="41"/>
  <c r="I310" i="41"/>
  <c r="E310" i="41"/>
  <c r="S308" i="41"/>
  <c r="D310" i="41" l="1"/>
  <c r="O310" i="41"/>
  <c r="P310" i="41" s="1"/>
  <c r="Q310" i="41"/>
  <c r="H312" i="41"/>
  <c r="I311" i="41"/>
  <c r="E311" i="41"/>
  <c r="D311" i="41" l="1"/>
  <c r="O311" i="41"/>
  <c r="P311" i="41" s="1"/>
  <c r="Q311" i="41"/>
  <c r="H313" i="41"/>
  <c r="I312" i="41"/>
  <c r="E312" i="41"/>
  <c r="R311" i="41" l="1"/>
  <c r="S311" i="41"/>
  <c r="D312" i="41"/>
  <c r="O312" i="41"/>
  <c r="P312" i="41" s="1"/>
  <c r="Q312" i="41"/>
  <c r="H314" i="41"/>
  <c r="I313" i="41"/>
  <c r="E313" i="41"/>
  <c r="R312" i="41" l="1"/>
  <c r="D313" i="41"/>
  <c r="O313" i="41"/>
  <c r="P313" i="41" s="1"/>
  <c r="Q313" i="41"/>
  <c r="H315" i="41"/>
  <c r="I314" i="41"/>
  <c r="E314" i="41"/>
  <c r="R313" i="41" l="1"/>
  <c r="S313" i="41" s="1"/>
  <c r="D314" i="41"/>
  <c r="O314" i="41"/>
  <c r="P314" i="41" s="1"/>
  <c r="Q314" i="41"/>
  <c r="S312" i="41"/>
  <c r="H316" i="41"/>
  <c r="I315" i="41"/>
  <c r="E315" i="41"/>
  <c r="R314" i="41" l="1"/>
  <c r="S314" i="41" s="1"/>
  <c r="D315" i="41"/>
  <c r="O315" i="41"/>
  <c r="P315" i="41" s="1"/>
  <c r="Q315" i="41"/>
  <c r="H317" i="41"/>
  <c r="I316" i="41"/>
  <c r="E316" i="41"/>
  <c r="R315" i="41" l="1"/>
  <c r="S315" i="41" s="1"/>
  <c r="D316" i="41"/>
  <c r="O316" i="41"/>
  <c r="P316" i="41" s="1"/>
  <c r="Q316" i="41"/>
  <c r="H318" i="41"/>
  <c r="I317" i="41"/>
  <c r="E317" i="41"/>
  <c r="O317" i="41" l="1"/>
  <c r="P317" i="41" s="1"/>
  <c r="Q317" i="41"/>
  <c r="H319" i="41"/>
  <c r="I318" i="41"/>
  <c r="E318" i="41"/>
  <c r="D317" i="41"/>
  <c r="D318" i="41" l="1"/>
  <c r="O318" i="41"/>
  <c r="P318" i="41" s="1"/>
  <c r="Q318" i="41"/>
  <c r="I319" i="41"/>
  <c r="H320" i="41"/>
  <c r="E319" i="41"/>
  <c r="R318" i="41" l="1"/>
  <c r="S318" i="41"/>
  <c r="O319" i="41"/>
  <c r="P319" i="41" s="1"/>
  <c r="Q319" i="41"/>
  <c r="D319" i="41"/>
  <c r="H321" i="41"/>
  <c r="I320" i="41"/>
  <c r="E320" i="41"/>
  <c r="D320" i="41" l="1"/>
  <c r="O320" i="41"/>
  <c r="P320" i="41" s="1"/>
  <c r="Q320" i="41"/>
  <c r="R319" i="41"/>
  <c r="H322" i="41"/>
  <c r="I321" i="41"/>
  <c r="E321" i="41"/>
  <c r="R320" i="41" l="1"/>
  <c r="S320" i="41" s="1"/>
  <c r="O321" i="41"/>
  <c r="P321" i="41" s="1"/>
  <c r="Q321" i="41"/>
  <c r="H323" i="41"/>
  <c r="I322" i="41"/>
  <c r="E322" i="41"/>
  <c r="D321" i="41"/>
  <c r="S319" i="41"/>
  <c r="R321" i="41" l="1"/>
  <c r="S321" i="41" s="1"/>
  <c r="D322" i="41"/>
  <c r="O322" i="41"/>
  <c r="P322" i="41" s="1"/>
  <c r="Q322" i="41"/>
  <c r="H324" i="41"/>
  <c r="I323" i="41"/>
  <c r="E323" i="41"/>
  <c r="D323" i="41" l="1"/>
  <c r="O323" i="41"/>
  <c r="P323" i="41" s="1"/>
  <c r="Q323" i="41"/>
  <c r="H325" i="41"/>
  <c r="I324" i="41"/>
  <c r="E324" i="41"/>
  <c r="R322" i="41"/>
  <c r="S322" i="41" l="1"/>
  <c r="D324" i="41"/>
  <c r="O324" i="41"/>
  <c r="P324" i="41" s="1"/>
  <c r="Q324" i="41"/>
  <c r="H326" i="41"/>
  <c r="I325" i="41"/>
  <c r="E325" i="41"/>
  <c r="D325" i="41" l="1"/>
  <c r="O325" i="41"/>
  <c r="P325" i="41" s="1"/>
  <c r="Q325" i="41"/>
  <c r="H327" i="41"/>
  <c r="I326" i="41"/>
  <c r="E326" i="41"/>
  <c r="D326" i="41" l="1"/>
  <c r="O326" i="41"/>
  <c r="P326" i="41" s="1"/>
  <c r="Q326" i="41"/>
  <c r="I327" i="41"/>
  <c r="H328" i="41"/>
  <c r="E327" i="41"/>
  <c r="D327" i="41" l="1"/>
  <c r="H329" i="41"/>
  <c r="I328" i="41"/>
  <c r="E328" i="41"/>
  <c r="O327" i="41"/>
  <c r="P327" i="41" s="1"/>
  <c r="Q327" i="41"/>
  <c r="D328" i="41" l="1"/>
  <c r="O328" i="41"/>
  <c r="P328" i="41" s="1"/>
  <c r="Q328" i="41"/>
  <c r="H330" i="41"/>
  <c r="I329" i="41"/>
  <c r="E329" i="41"/>
  <c r="D329" i="41" l="1"/>
  <c r="O329" i="41"/>
  <c r="P329" i="41" s="1"/>
  <c r="Q329" i="41"/>
  <c r="H331" i="41"/>
  <c r="I330" i="41"/>
  <c r="E330" i="41"/>
  <c r="D330" i="41" l="1"/>
  <c r="H332" i="41"/>
  <c r="I331" i="41"/>
  <c r="E331" i="41"/>
  <c r="O330" i="41"/>
  <c r="P330" i="41" s="1"/>
  <c r="Q330" i="41"/>
  <c r="D331" i="41" l="1"/>
  <c r="O331" i="41"/>
  <c r="P331" i="41" s="1"/>
  <c r="Q331" i="41"/>
  <c r="H333" i="41"/>
  <c r="I332" i="41"/>
  <c r="E332" i="41"/>
  <c r="D332" i="41" l="1"/>
  <c r="O332" i="41"/>
  <c r="P332" i="41" s="1"/>
  <c r="Q332" i="41"/>
  <c r="H334" i="41"/>
  <c r="I333" i="41"/>
  <c r="E333" i="41"/>
  <c r="D333" i="41" l="1"/>
  <c r="O333" i="41"/>
  <c r="P333" i="41" s="1"/>
  <c r="Q333" i="41"/>
  <c r="H335" i="41"/>
  <c r="I334" i="41"/>
  <c r="E334" i="41"/>
  <c r="O334" i="41" l="1"/>
  <c r="P334" i="41" s="1"/>
  <c r="Q334" i="41"/>
  <c r="D334" i="41"/>
  <c r="H336" i="41"/>
  <c r="I335" i="41"/>
  <c r="E335" i="41"/>
  <c r="D335" i="41" l="1"/>
  <c r="O335" i="41"/>
  <c r="P335" i="41" s="1"/>
  <c r="Q335" i="41"/>
  <c r="H337" i="41"/>
  <c r="I336" i="41"/>
  <c r="E336" i="41"/>
  <c r="D336" i="41" l="1"/>
  <c r="H338" i="41"/>
  <c r="I337" i="41"/>
  <c r="E337" i="41"/>
  <c r="O336" i="41"/>
  <c r="P336" i="41" s="1"/>
  <c r="Q336" i="41"/>
  <c r="D337" i="41" l="1"/>
  <c r="O337" i="41"/>
  <c r="P337" i="41" s="1"/>
  <c r="Q337" i="41"/>
  <c r="H339" i="41"/>
  <c r="I338" i="41"/>
  <c r="E338" i="41"/>
  <c r="D338" i="41" l="1"/>
  <c r="O338" i="41"/>
  <c r="P338" i="41" s="1"/>
  <c r="Q338" i="41"/>
  <c r="H340" i="41"/>
  <c r="I339" i="41"/>
  <c r="E339" i="41"/>
  <c r="D339" i="41" l="1"/>
  <c r="O339" i="41"/>
  <c r="P339" i="41" s="1"/>
  <c r="Q339" i="41"/>
  <c r="H341" i="41"/>
  <c r="E340" i="41"/>
  <c r="I340" i="41"/>
  <c r="O340" i="41" l="1"/>
  <c r="P340" i="41" s="1"/>
  <c r="Q340" i="41"/>
  <c r="D340" i="41"/>
  <c r="H342" i="41"/>
  <c r="I341" i="41"/>
  <c r="E341" i="41"/>
  <c r="D341" i="41" l="1"/>
  <c r="O341" i="41"/>
  <c r="P341" i="41" s="1"/>
  <c r="Q341" i="41"/>
  <c r="H343" i="41"/>
  <c r="I342" i="41"/>
  <c r="E342" i="41"/>
  <c r="D342" i="41" l="1"/>
  <c r="O342" i="41"/>
  <c r="P342" i="41" s="1"/>
  <c r="Q342" i="41"/>
  <c r="H344" i="41"/>
  <c r="I343" i="41"/>
  <c r="E343" i="41"/>
  <c r="D343" i="41" l="1"/>
  <c r="O343" i="41"/>
  <c r="P343" i="41" s="1"/>
  <c r="Q343" i="41"/>
  <c r="H345" i="41"/>
  <c r="E344" i="41"/>
  <c r="I344" i="41"/>
  <c r="O344" i="41" l="1"/>
  <c r="P344" i="41" s="1"/>
  <c r="Q344" i="41"/>
  <c r="D344" i="41"/>
  <c r="H346" i="41"/>
  <c r="I345" i="41"/>
  <c r="E345" i="41"/>
  <c r="D345" i="41" l="1"/>
  <c r="O345" i="41"/>
  <c r="P345" i="41" s="1"/>
  <c r="Q345" i="41"/>
  <c r="H347" i="41"/>
  <c r="I346" i="41"/>
  <c r="E346" i="41"/>
  <c r="D346" i="41" l="1"/>
  <c r="O346" i="41"/>
  <c r="P346" i="41" s="1"/>
  <c r="Q346" i="41"/>
  <c r="H348" i="41"/>
  <c r="I347" i="41"/>
  <c r="E347" i="41"/>
  <c r="D347" i="41" s="1"/>
  <c r="O347" i="41" l="1"/>
  <c r="P347" i="41" s="1"/>
  <c r="Q347" i="41"/>
  <c r="H349" i="41"/>
  <c r="I348" i="41"/>
  <c r="E348" i="41"/>
  <c r="O348" i="41" l="1"/>
  <c r="P348" i="41" s="1"/>
  <c r="Q348" i="41"/>
  <c r="H350" i="41"/>
  <c r="I349" i="41"/>
  <c r="E349" i="41"/>
  <c r="D348" i="41"/>
  <c r="O349" i="41" l="1"/>
  <c r="P349" i="41" s="1"/>
  <c r="Q349" i="41"/>
  <c r="H351" i="41"/>
  <c r="I350" i="41"/>
  <c r="E350" i="41"/>
  <c r="D349" i="41"/>
  <c r="D350" i="41" l="1"/>
  <c r="O350" i="41"/>
  <c r="P350" i="41" s="1"/>
  <c r="Q350" i="41"/>
  <c r="I351" i="41"/>
  <c r="H352" i="41"/>
  <c r="E351" i="41"/>
  <c r="D351" i="41" l="1"/>
  <c r="H353" i="41"/>
  <c r="I352" i="41"/>
  <c r="E352" i="41"/>
  <c r="O351" i="41"/>
  <c r="P351" i="41" s="1"/>
  <c r="Q351" i="41"/>
  <c r="H354" i="41" l="1"/>
  <c r="I353" i="41"/>
  <c r="E353" i="41"/>
  <c r="D352" i="41"/>
  <c r="O352" i="41"/>
  <c r="P352" i="41" s="1"/>
  <c r="Q352" i="41"/>
  <c r="D353" i="41" l="1"/>
  <c r="O353" i="41"/>
  <c r="P353" i="41" s="1"/>
  <c r="Q353" i="41"/>
  <c r="I354" i="41"/>
  <c r="H355" i="41"/>
  <c r="E354" i="41"/>
  <c r="D354" i="41" l="1"/>
  <c r="I355" i="41"/>
  <c r="H356" i="41"/>
  <c r="E355" i="41"/>
  <c r="O354" i="41"/>
  <c r="P354" i="41" s="1"/>
  <c r="Q354" i="41"/>
  <c r="D355" i="41" l="1"/>
  <c r="I356" i="41"/>
  <c r="H357" i="41"/>
  <c r="E356" i="41"/>
  <c r="Q355" i="41"/>
  <c r="O355" i="41"/>
  <c r="P355" i="41" s="1"/>
  <c r="D356" i="41" l="1"/>
  <c r="I357" i="41"/>
  <c r="H358" i="41"/>
  <c r="E357" i="41"/>
  <c r="O356" i="41"/>
  <c r="P356" i="41" s="1"/>
  <c r="Q356" i="41"/>
  <c r="D357" i="41" l="1"/>
  <c r="I358" i="41"/>
  <c r="H359" i="41"/>
  <c r="E358" i="41"/>
  <c r="O357" i="41"/>
  <c r="P357" i="41" s="1"/>
  <c r="Q357" i="41"/>
  <c r="I359" i="41" l="1"/>
  <c r="H360" i="41"/>
  <c r="E359" i="41"/>
  <c r="Q358" i="41"/>
  <c r="O358" i="41"/>
  <c r="P358" i="41" s="1"/>
  <c r="D358" i="41"/>
  <c r="D359" i="41" l="1"/>
  <c r="H361" i="41"/>
  <c r="I360" i="41"/>
  <c r="E360" i="41"/>
  <c r="Q359" i="41"/>
  <c r="O359" i="41"/>
  <c r="P359" i="41" s="1"/>
  <c r="D360" i="41" l="1"/>
  <c r="O360" i="41"/>
  <c r="P360" i="41" s="1"/>
  <c r="Q360" i="41"/>
  <c r="I361" i="41"/>
  <c r="H362" i="41"/>
  <c r="E361" i="41"/>
  <c r="D361" i="41" l="1"/>
  <c r="I362" i="41"/>
  <c r="H363" i="41"/>
  <c r="E362" i="41"/>
  <c r="D362" i="41" s="1"/>
  <c r="O361" i="41"/>
  <c r="P361" i="41" s="1"/>
  <c r="Q361" i="41"/>
  <c r="O362" i="41" l="1"/>
  <c r="P362" i="41" s="1"/>
  <c r="Q362" i="41"/>
  <c r="I363" i="41"/>
  <c r="H364" i="41"/>
  <c r="E363" i="41"/>
  <c r="I364" i="41" l="1"/>
  <c r="H365" i="41"/>
  <c r="E364" i="41"/>
  <c r="O363" i="41"/>
  <c r="P363" i="41" s="1"/>
  <c r="Q363" i="41"/>
  <c r="D363" i="41"/>
  <c r="D364" i="41" l="1"/>
  <c r="I365" i="41"/>
  <c r="H366" i="41"/>
  <c r="E365" i="41"/>
  <c r="O364" i="41"/>
  <c r="P364" i="41" s="1"/>
  <c r="Q364" i="41"/>
  <c r="D365" i="41" l="1"/>
  <c r="I366" i="41"/>
  <c r="H367" i="41"/>
  <c r="E366" i="41"/>
  <c r="O365" i="41"/>
  <c r="P365" i="41" s="1"/>
  <c r="Q365" i="41"/>
  <c r="O366" i="41" l="1"/>
  <c r="P366" i="41" s="1"/>
  <c r="Q366" i="41"/>
  <c r="D366" i="41"/>
  <c r="I367" i="41"/>
  <c r="H368" i="41"/>
  <c r="E367" i="41"/>
  <c r="D367" i="41" l="1"/>
  <c r="I368" i="41"/>
  <c r="H369" i="41"/>
  <c r="E368" i="41"/>
  <c r="O367" i="41"/>
  <c r="P367" i="41" s="1"/>
  <c r="Q367" i="41"/>
  <c r="O368" i="41" l="1"/>
  <c r="P368" i="41" s="1"/>
  <c r="Q368" i="41"/>
  <c r="D368" i="41"/>
  <c r="I369" i="41"/>
  <c r="H370" i="41"/>
  <c r="E369" i="41"/>
  <c r="D369" i="41" l="1"/>
  <c r="I370" i="41"/>
  <c r="H371" i="41"/>
  <c r="E370" i="41"/>
  <c r="O369" i="41"/>
  <c r="P369" i="41" s="1"/>
  <c r="Q369" i="41"/>
  <c r="D370" i="41" l="1"/>
  <c r="I371" i="41"/>
  <c r="H372" i="41"/>
  <c r="E371" i="41"/>
  <c r="O370" i="41"/>
  <c r="P370" i="41" s="1"/>
  <c r="Q370" i="41"/>
  <c r="D371" i="41" l="1"/>
  <c r="I372" i="41"/>
  <c r="H373" i="41"/>
  <c r="E372" i="41"/>
  <c r="O371" i="41"/>
  <c r="P371" i="41" s="1"/>
  <c r="Q371" i="41"/>
  <c r="D372" i="41" l="1"/>
  <c r="I373" i="41"/>
  <c r="H374" i="41"/>
  <c r="E373" i="41"/>
  <c r="O372" i="41"/>
  <c r="P372" i="41" s="1"/>
  <c r="Q372" i="41"/>
  <c r="D373" i="41" l="1"/>
  <c r="I374" i="41"/>
  <c r="H375" i="41"/>
  <c r="E374" i="41"/>
  <c r="O373" i="41"/>
  <c r="P373" i="41" s="1"/>
  <c r="Q373" i="41"/>
  <c r="D374" i="41" l="1"/>
  <c r="I375" i="41"/>
  <c r="H376" i="41"/>
  <c r="E375" i="41"/>
  <c r="O374" i="41"/>
  <c r="P374" i="41" s="1"/>
  <c r="Q374" i="41"/>
  <c r="D375" i="41" l="1"/>
  <c r="H377" i="41"/>
  <c r="I376" i="41"/>
  <c r="E376" i="41"/>
  <c r="O375" i="41"/>
  <c r="P375" i="41" s="1"/>
  <c r="Q375" i="41"/>
  <c r="O376" i="41" l="1"/>
  <c r="P376" i="41" s="1"/>
  <c r="Q376" i="41"/>
  <c r="H378" i="41"/>
  <c r="I377" i="41"/>
  <c r="E377" i="41"/>
  <c r="D376" i="41"/>
  <c r="D377" i="41" l="1"/>
  <c r="Q377" i="41"/>
  <c r="O377" i="41"/>
  <c r="P377" i="41" s="1"/>
  <c r="H379" i="41"/>
  <c r="I378" i="41"/>
  <c r="E378" i="41"/>
  <c r="D378" i="41" l="1"/>
  <c r="H380" i="41"/>
  <c r="I379" i="41"/>
  <c r="E379" i="41"/>
  <c r="Q378" i="41"/>
  <c r="O378" i="41"/>
  <c r="P378" i="41" s="1"/>
  <c r="D379" i="41" l="1"/>
  <c r="Q379" i="41"/>
  <c r="O379" i="41"/>
  <c r="P379" i="41" s="1"/>
  <c r="I380" i="41"/>
  <c r="H381" i="41"/>
  <c r="E380" i="41"/>
  <c r="D380" i="41" l="1"/>
  <c r="H382" i="41"/>
  <c r="I381" i="41"/>
  <c r="E381" i="41"/>
  <c r="Q380" i="41"/>
  <c r="O380" i="41"/>
  <c r="P380" i="41" s="1"/>
  <c r="D381" i="41" l="1"/>
  <c r="O381" i="41"/>
  <c r="P381" i="41" s="1"/>
  <c r="Q381" i="41"/>
  <c r="I382" i="41"/>
  <c r="H383" i="41"/>
  <c r="E382" i="41"/>
  <c r="D382" i="41" l="1"/>
  <c r="H384" i="41"/>
  <c r="E383" i="41"/>
  <c r="I383" i="41"/>
  <c r="Q382" i="41"/>
  <c r="O382" i="41"/>
  <c r="P382" i="41" s="1"/>
  <c r="O383" i="41" l="1"/>
  <c r="P383" i="41" s="1"/>
  <c r="Q383" i="41"/>
  <c r="D383" i="41"/>
  <c r="I384" i="41"/>
  <c r="H385" i="41"/>
  <c r="E384" i="41"/>
  <c r="E385" i="41" l="1"/>
  <c r="H386" i="41"/>
  <c r="I385" i="41"/>
  <c r="Q384" i="41"/>
  <c r="O384" i="41"/>
  <c r="P384" i="41" s="1"/>
  <c r="D384" i="41"/>
  <c r="O385" i="41" l="1"/>
  <c r="P385" i="41" s="1"/>
  <c r="Q385" i="41"/>
  <c r="I386" i="41"/>
  <c r="H387" i="41"/>
  <c r="E386" i="41"/>
  <c r="D385" i="41"/>
  <c r="D386" i="41" l="1"/>
  <c r="L399" i="41" a="1"/>
  <c r="L399" i="41" s="1"/>
  <c r="E387" i="41"/>
  <c r="M398" i="41" s="1" a="1"/>
  <c r="M398" i="41" s="1"/>
  <c r="I387" i="41"/>
  <c r="O386" i="41"/>
  <c r="P386" i="41" s="1"/>
  <c r="Q386" i="41"/>
  <c r="M401" i="41" l="1" a="1"/>
  <c r="M401" i="41" s="1"/>
  <c r="M404" i="41" a="1"/>
  <c r="M404" i="41" s="1"/>
  <c r="I396" i="41" a="1"/>
  <c r="I396" i="41" s="1"/>
  <c r="D387" i="41"/>
  <c r="L403" i="41" a="1"/>
  <c r="L403" i="41" s="1"/>
  <c r="I395" i="41" a="1"/>
  <c r="I395" i="41" s="1"/>
  <c r="M400" i="41" a="1"/>
  <c r="M400" i="41" s="1"/>
  <c r="I402" i="41" a="1"/>
  <c r="I402" i="41" s="1"/>
  <c r="I403" i="41" a="1"/>
  <c r="I403" i="41" s="1"/>
  <c r="M399" i="41" a="1"/>
  <c r="M399" i="41" s="1"/>
  <c r="L400" i="41" a="1"/>
  <c r="L400" i="41" s="1"/>
  <c r="L398" i="41" a="1"/>
  <c r="L398" i="41" s="1"/>
  <c r="I399" i="41" a="1"/>
  <c r="I399" i="41" s="1"/>
  <c r="L393" i="41" a="1"/>
  <c r="L393" i="41" s="1"/>
  <c r="N393" i="41" s="1"/>
  <c r="I393" i="41" a="1"/>
  <c r="I393" i="41" s="1"/>
  <c r="K393" i="41" s="1"/>
  <c r="L397" i="41" a="1"/>
  <c r="L397" i="41" s="1"/>
  <c r="M403" i="41" a="1"/>
  <c r="M403" i="41" s="1"/>
  <c r="I394" i="41" a="1"/>
  <c r="I394" i="41" s="1"/>
  <c r="O387" i="41"/>
  <c r="Q387" i="41"/>
  <c r="AM20" i="41"/>
  <c r="AO20" i="41"/>
  <c r="AL20" i="41"/>
  <c r="AN20" i="41"/>
  <c r="AM21" i="41"/>
  <c r="AO21" i="41"/>
  <c r="AM23" i="41"/>
  <c r="AN24" i="41"/>
  <c r="AL22" i="41"/>
  <c r="AL21" i="41"/>
  <c r="AO22" i="41"/>
  <c r="AM22" i="41"/>
  <c r="AN23" i="41"/>
  <c r="AN21" i="41"/>
  <c r="AO26" i="41"/>
  <c r="AO23" i="41"/>
  <c r="AN22" i="41"/>
  <c r="AM24" i="41"/>
  <c r="AO25" i="41"/>
  <c r="AM25" i="41"/>
  <c r="AL23" i="41"/>
  <c r="AM26" i="41"/>
  <c r="AO24" i="41"/>
  <c r="AL25" i="41"/>
  <c r="AL24" i="41"/>
  <c r="AL26" i="41"/>
  <c r="AN25" i="41"/>
  <c r="AM27" i="41"/>
  <c r="AL27" i="41"/>
  <c r="AN26" i="41"/>
  <c r="AN27" i="41"/>
  <c r="AL28" i="41"/>
  <c r="AO28" i="41"/>
  <c r="AL29" i="41"/>
  <c r="AM28" i="41"/>
  <c r="AM30" i="41"/>
  <c r="AN28" i="41"/>
  <c r="AM29" i="41"/>
  <c r="AO27" i="41"/>
  <c r="AL30" i="41"/>
  <c r="AO31" i="41"/>
  <c r="AO30" i="41"/>
  <c r="AN30" i="41"/>
  <c r="AL32" i="41"/>
  <c r="AO29" i="41"/>
  <c r="AN32" i="41"/>
  <c r="AN29" i="41"/>
  <c r="AO32" i="41"/>
  <c r="AM32" i="41"/>
  <c r="AL31" i="41"/>
  <c r="AM31" i="41"/>
  <c r="AN33" i="41"/>
  <c r="AN31" i="41"/>
  <c r="AM33" i="41"/>
  <c r="AL35" i="41"/>
  <c r="AL33" i="41"/>
  <c r="AL34" i="41"/>
  <c r="AN34" i="41"/>
  <c r="AO34" i="41"/>
  <c r="AM34" i="41"/>
  <c r="AM35" i="41"/>
  <c r="AO33" i="41"/>
  <c r="AN36" i="41"/>
  <c r="AL36" i="41"/>
  <c r="AO35" i="41"/>
  <c r="AN35" i="41"/>
  <c r="AO36" i="41"/>
  <c r="AM36" i="41"/>
  <c r="AN37" i="41"/>
  <c r="AO37" i="41"/>
  <c r="AL37" i="41"/>
  <c r="AM38" i="41"/>
  <c r="AM37" i="41"/>
  <c r="AO38" i="41"/>
  <c r="AL40" i="41"/>
  <c r="AL38" i="41"/>
  <c r="AN38" i="41"/>
  <c r="AL39" i="41"/>
  <c r="AN40" i="41"/>
  <c r="AO40" i="41"/>
  <c r="AM40" i="41"/>
  <c r="AN39" i="41"/>
  <c r="AO39" i="41"/>
  <c r="AL42" i="41"/>
  <c r="AN42" i="41"/>
  <c r="AM42" i="41"/>
  <c r="AL41" i="41"/>
  <c r="AO41" i="41"/>
  <c r="AM41" i="41"/>
  <c r="AO42" i="41"/>
  <c r="AM39" i="41"/>
  <c r="AN41" i="41"/>
  <c r="AO44" i="41"/>
  <c r="AN44" i="41"/>
  <c r="AM43" i="41"/>
  <c r="AN43" i="41"/>
  <c r="AL43" i="41"/>
  <c r="AO43" i="41"/>
  <c r="AL44" i="41"/>
  <c r="AM44" i="41"/>
  <c r="AN45" i="41"/>
  <c r="AL45" i="41"/>
  <c r="AM45" i="41"/>
  <c r="AO45" i="41"/>
  <c r="AL46" i="41"/>
  <c r="AN46" i="41"/>
  <c r="AM46" i="41"/>
  <c r="AO47" i="41"/>
  <c r="AO46" i="41"/>
  <c r="AN47" i="41"/>
  <c r="AO48" i="41"/>
  <c r="AM47" i="41"/>
  <c r="AL47" i="41"/>
  <c r="AO49" i="41"/>
  <c r="AL48" i="41"/>
  <c r="AN48" i="41"/>
  <c r="AL49" i="41"/>
  <c r="AM48" i="41"/>
  <c r="AN50" i="41"/>
  <c r="AM50" i="41"/>
  <c r="AM49" i="41"/>
  <c r="AL50" i="41"/>
  <c r="AO50" i="41"/>
  <c r="AN49" i="41"/>
  <c r="L404" i="41" a="1"/>
  <c r="L404" i="41" s="1"/>
  <c r="M396" i="41" a="1"/>
  <c r="M396" i="41" s="1"/>
  <c r="M397" i="41" a="1"/>
  <c r="M397" i="41" s="1"/>
  <c r="I401" i="41" a="1"/>
  <c r="I401" i="41" s="1"/>
  <c r="L396" i="41" a="1"/>
  <c r="L396" i="41" s="1"/>
  <c r="L394" i="41" a="1"/>
  <c r="L394" i="41" s="1"/>
  <c r="I397" i="41" a="1"/>
  <c r="I397" i="41" s="1"/>
  <c r="M395" i="41" a="1"/>
  <c r="M395" i="41" s="1"/>
  <c r="M394" i="41" a="1"/>
  <c r="M394" i="41" s="1"/>
  <c r="O394" i="41" s="1"/>
  <c r="L402" i="41" a="1"/>
  <c r="L402" i="41" s="1"/>
  <c r="M402" i="41" a="1"/>
  <c r="M402" i="41" s="1"/>
  <c r="I400" i="41" a="1"/>
  <c r="I400" i="41" s="1"/>
  <c r="L395" i="41" a="1"/>
  <c r="L395" i="41" s="1"/>
  <c r="L401" i="41" a="1"/>
  <c r="L401" i="41" s="1"/>
  <c r="I398" i="41" a="1"/>
  <c r="I398" i="41" s="1"/>
  <c r="I404" i="41" a="1"/>
  <c r="I404" i="41" s="1"/>
  <c r="O395" i="41" l="1"/>
  <c r="O396" i="41" s="1"/>
  <c r="O397" i="41" s="1"/>
  <c r="O398" i="41" s="1"/>
  <c r="O399" i="41" s="1"/>
  <c r="O400" i="41" s="1"/>
  <c r="O401" i="41" s="1"/>
  <c r="O402" i="41" s="1"/>
  <c r="O403" i="41" s="1"/>
  <c r="O404" i="41" s="1"/>
  <c r="AL51" i="41"/>
  <c r="AT14" i="41" s="1"/>
  <c r="P394" i="41"/>
  <c r="K394" i="41"/>
  <c r="N394" i="41"/>
  <c r="N395" i="41" s="1"/>
  <c r="N396" i="41" s="1"/>
  <c r="N397" i="41" s="1"/>
  <c r="N398" i="41" s="1"/>
  <c r="N399" i="41" s="1"/>
  <c r="N400" i="41" s="1"/>
  <c r="N401" i="41" s="1"/>
  <c r="N402" i="41" s="1"/>
  <c r="N403" i="41" s="1"/>
  <c r="N404" i="41" s="1"/>
  <c r="AR20" i="41"/>
  <c r="AR21" i="41"/>
  <c r="AR24" i="41"/>
  <c r="AR22" i="41"/>
  <c r="AR23" i="41"/>
  <c r="AR25" i="41"/>
  <c r="AR26" i="41"/>
  <c r="AR28" i="41"/>
  <c r="AR29" i="41"/>
  <c r="AR27" i="41"/>
  <c r="AR31" i="41"/>
  <c r="AR30" i="41"/>
  <c r="AR33" i="41"/>
  <c r="AR32" i="41"/>
  <c r="AR34" i="41"/>
  <c r="AR35" i="41"/>
  <c r="AR36" i="41"/>
  <c r="AR38" i="41"/>
  <c r="AR39" i="41"/>
  <c r="AR37" i="41"/>
  <c r="AR40" i="41"/>
  <c r="AR42" i="41"/>
  <c r="AR41" i="41"/>
  <c r="AR43" i="41"/>
  <c r="AR44" i="41"/>
  <c r="AR45" i="41"/>
  <c r="AR46" i="41"/>
  <c r="AR48" i="41"/>
  <c r="AR47" i="41"/>
  <c r="AR49" i="41"/>
  <c r="AR50" i="41"/>
  <c r="P387" i="41"/>
  <c r="AP20" i="41"/>
  <c r="AP21" i="41"/>
  <c r="AP22" i="41"/>
  <c r="AP23" i="41"/>
  <c r="AP24" i="41"/>
  <c r="AP26" i="41"/>
  <c r="AP25" i="41"/>
  <c r="AP27" i="41"/>
  <c r="AP28" i="41"/>
  <c r="AP30" i="41"/>
  <c r="AP31" i="41"/>
  <c r="AP29" i="41"/>
  <c r="AP32" i="41"/>
  <c r="AP33" i="41"/>
  <c r="AP35" i="41"/>
  <c r="AP34" i="41"/>
  <c r="AP36" i="41"/>
  <c r="AP37" i="41"/>
  <c r="AP38" i="41"/>
  <c r="AP42" i="41"/>
  <c r="AP39" i="41"/>
  <c r="AP40" i="41"/>
  <c r="AP41" i="41"/>
  <c r="AP43" i="41"/>
  <c r="AP46" i="41"/>
  <c r="AP44" i="41"/>
  <c r="AP45" i="41"/>
  <c r="AP48" i="41"/>
  <c r="AP47" i="41"/>
  <c r="AP49" i="41"/>
  <c r="AP50" i="41"/>
  <c r="AT13" i="41" l="1"/>
  <c r="AT15" i="41" s="1"/>
  <c r="AR51" i="41"/>
  <c r="AM9" i="41" s="1"/>
  <c r="AQ21" i="41"/>
  <c r="AS21" i="41" s="1"/>
  <c r="AQ22" i="41"/>
  <c r="AS22" i="41" s="1"/>
  <c r="AQ20" i="41"/>
  <c r="AQ26" i="41"/>
  <c r="AS26" i="41" s="1"/>
  <c r="AQ23" i="41"/>
  <c r="AS23" i="41" s="1"/>
  <c r="AQ24" i="41"/>
  <c r="AS24" i="41" s="1"/>
  <c r="AQ25" i="41"/>
  <c r="AS25" i="41" s="1"/>
  <c r="AQ27" i="41"/>
  <c r="AS27" i="41" s="1"/>
  <c r="AQ29" i="41"/>
  <c r="AS29" i="41" s="1"/>
  <c r="AQ28" i="41"/>
  <c r="AS28" i="41" s="1"/>
  <c r="AQ30" i="41"/>
  <c r="AS30" i="41" s="1"/>
  <c r="AQ31" i="41"/>
  <c r="AS31" i="41" s="1"/>
  <c r="AQ32" i="41"/>
  <c r="AS32" i="41" s="1"/>
  <c r="AQ33" i="41"/>
  <c r="AS33" i="41" s="1"/>
  <c r="AQ34" i="41"/>
  <c r="AS34" i="41" s="1"/>
  <c r="AQ35" i="41"/>
  <c r="AS35" i="41" s="1"/>
  <c r="AQ36" i="41"/>
  <c r="AS36" i="41" s="1"/>
  <c r="AQ37" i="41"/>
  <c r="AS37" i="41" s="1"/>
  <c r="AQ39" i="41"/>
  <c r="AS39" i="41" s="1"/>
  <c r="AQ38" i="41"/>
  <c r="AS38" i="41" s="1"/>
  <c r="AQ40" i="41"/>
  <c r="AS40" i="41" s="1"/>
  <c r="AQ42" i="41"/>
  <c r="AS42" i="41" s="1"/>
  <c r="AQ41" i="41"/>
  <c r="AS41" i="41" s="1"/>
  <c r="AQ44" i="41"/>
  <c r="AS44" i="41" s="1"/>
  <c r="AQ45" i="41"/>
  <c r="AS45" i="41" s="1"/>
  <c r="AQ43" i="41"/>
  <c r="AS43" i="41" s="1"/>
  <c r="AQ46" i="41"/>
  <c r="AS46" i="41" s="1"/>
  <c r="AQ47" i="41"/>
  <c r="AS47" i="41" s="1"/>
  <c r="AQ48" i="41"/>
  <c r="AS48" i="41" s="1"/>
  <c r="AQ49" i="41"/>
  <c r="AS49" i="41" s="1"/>
  <c r="AQ50" i="41"/>
  <c r="AS50" i="41" s="1"/>
  <c r="K395" i="41"/>
  <c r="P395" i="41"/>
  <c r="AQ51" i="41" l="1"/>
  <c r="AM10" i="41" s="1"/>
  <c r="AM11" i="41" s="1"/>
  <c r="AS20" i="41"/>
  <c r="P396" i="41"/>
  <c r="AT7" i="41" s="1"/>
  <c r="K396" i="41"/>
  <c r="P397" i="41" l="1"/>
  <c r="K397" i="41"/>
  <c r="AT20" i="41"/>
  <c r="AT21" i="41" s="1"/>
  <c r="AT22" i="41" s="1"/>
  <c r="AT23" i="41" s="1"/>
  <c r="AT24" i="41" s="1"/>
  <c r="AT25" i="41" s="1"/>
  <c r="AT26" i="41" s="1"/>
  <c r="AT27" i="41" s="1"/>
  <c r="AT28" i="41" s="1"/>
  <c r="AT29" i="41" s="1"/>
  <c r="AT30" i="41" s="1"/>
  <c r="AT31" i="41" s="1"/>
  <c r="AT32" i="41" s="1"/>
  <c r="AT33" i="41" s="1"/>
  <c r="AT34" i="41" s="1"/>
  <c r="AT35" i="41" s="1"/>
  <c r="AT36" i="41" s="1"/>
  <c r="AT37" i="41" s="1"/>
  <c r="AT38" i="41" s="1"/>
  <c r="AT39" i="41" s="1"/>
  <c r="AT40" i="41" s="1"/>
  <c r="AT41" i="41" s="1"/>
  <c r="AT42" i="41" s="1"/>
  <c r="AT43" i="41" s="1"/>
  <c r="AT44" i="41" s="1"/>
  <c r="AT45" i="41" s="1"/>
  <c r="AT46" i="41" s="1"/>
  <c r="AT47" i="41" s="1"/>
  <c r="AT48" i="41" s="1"/>
  <c r="AT49" i="41" s="1"/>
  <c r="AT50" i="41" s="1"/>
  <c r="AS51" i="41"/>
  <c r="AT8" i="41" s="1"/>
  <c r="AT10" i="41" s="1"/>
  <c r="K398" i="41" l="1"/>
  <c r="P398" i="41"/>
  <c r="K399" i="41" l="1"/>
  <c r="P399" i="41"/>
  <c r="P400" i="41" l="1"/>
  <c r="K400" i="41"/>
  <c r="K401" i="41" l="1"/>
  <c r="P401" i="41"/>
  <c r="K402" i="41" l="1"/>
  <c r="P402" i="41"/>
  <c r="P403" i="41" l="1"/>
  <c r="K403" i="41"/>
  <c r="K404" i="41" l="1"/>
  <c r="P404" i="41"/>
</calcChain>
</file>

<file path=xl/sharedStrings.xml><?xml version="1.0" encoding="utf-8"?>
<sst xmlns="http://schemas.openxmlformats.org/spreadsheetml/2006/main" count="645" uniqueCount="95">
  <si>
    <t>Vorname</t>
  </si>
  <si>
    <t>Name</t>
  </si>
  <si>
    <t>Firma</t>
  </si>
  <si>
    <t>Otto</t>
  </si>
  <si>
    <t>Walkes</t>
  </si>
  <si>
    <t>Walkes Company</t>
  </si>
  <si>
    <t>Walkes-Straße 4711</t>
  </si>
  <si>
    <t xml:space="preserve">Die Vervielfältigung, Verbreitung oder Veräußerung der Daten oder Texte ist unzulässig </t>
  </si>
  <si>
    <t>und ausdrücklich nur mit Genehmigung des Verlags gestattet.</t>
  </si>
  <si>
    <t>© 2009 BWRmed!a, ein Unternehmensbereich der Verlag für die Deutsche Wirtschaft AG</t>
  </si>
  <si>
    <t>Allgemeine Hinweise</t>
  </si>
  <si>
    <t>Straße</t>
  </si>
  <si>
    <t>PLZ</t>
  </si>
  <si>
    <t>Ort</t>
  </si>
  <si>
    <t>47111</t>
  </si>
  <si>
    <t>Walk-City</t>
  </si>
  <si>
    <t>Allgemeine Angeben</t>
  </si>
  <si>
    <t>Monat</t>
  </si>
  <si>
    <t>Otto Walkes</t>
  </si>
  <si>
    <t>Januar</t>
  </si>
  <si>
    <t>Februar</t>
  </si>
  <si>
    <t>März</t>
  </si>
  <si>
    <t>April</t>
  </si>
  <si>
    <t>Mai</t>
  </si>
  <si>
    <t>Juni</t>
  </si>
  <si>
    <t>Juli</t>
  </si>
  <si>
    <t>August</t>
  </si>
  <si>
    <t>Oktober</t>
  </si>
  <si>
    <t>Wochentage</t>
  </si>
  <si>
    <t>Mo</t>
  </si>
  <si>
    <t>Die</t>
  </si>
  <si>
    <t>Mit</t>
  </si>
  <si>
    <t>Do</t>
  </si>
  <si>
    <t>Fr</t>
  </si>
  <si>
    <t>Sa</t>
  </si>
  <si>
    <t>Datum</t>
  </si>
  <si>
    <t>Wochen-
tag</t>
  </si>
  <si>
    <t>Std.</t>
  </si>
  <si>
    <t>Min.</t>
  </si>
  <si>
    <t>Arbeits-
zeit</t>
  </si>
  <si>
    <t>Faktor</t>
  </si>
  <si>
    <t>Pers.-Nr.</t>
  </si>
  <si>
    <t>So</t>
  </si>
  <si>
    <t>Soll</t>
  </si>
  <si>
    <t>Vortrag / Zeitkonto (Std.)</t>
  </si>
  <si>
    <t>Vortrag / Urlaubskonto (T)</t>
  </si>
  <si>
    <t>September</t>
  </si>
  <si>
    <t>November</t>
  </si>
  <si>
    <t>Dezember</t>
  </si>
  <si>
    <t>Urlaub</t>
  </si>
  <si>
    <t>Monate</t>
  </si>
  <si>
    <t>F -&gt; Urlaub + Zeit
Fehlermeldung</t>
  </si>
  <si>
    <t>Arbeitszeit (in Std.)</t>
  </si>
  <si>
    <t>Mon</t>
  </si>
  <si>
    <t>Saldo</t>
  </si>
  <si>
    <t>Saldo k</t>
  </si>
  <si>
    <t>Url</t>
  </si>
  <si>
    <t>Url-1</t>
  </si>
  <si>
    <t>Url k</t>
  </si>
  <si>
    <t>Url-1 kum</t>
  </si>
  <si>
    <t>lfd. Saldo</t>
  </si>
  <si>
    <t>Stunden-
wert</t>
  </si>
  <si>
    <t/>
  </si>
  <si>
    <t>Summen</t>
  </si>
  <si>
    <t>Bisheriger Saldo</t>
  </si>
  <si>
    <t>Saldo diesen Monat</t>
  </si>
  <si>
    <t>Neues Zeitkonto</t>
  </si>
  <si>
    <t>Urlaub Vortrag</t>
  </si>
  <si>
    <t>Bisher genommen</t>
  </si>
  <si>
    <t>Diesen Monat genommen</t>
  </si>
  <si>
    <t>Neuer Vortrag</t>
  </si>
  <si>
    <t>Fak-tor</t>
  </si>
  <si>
    <t>Tägliche Eingaben</t>
  </si>
  <si>
    <t>Auswertungen</t>
  </si>
  <si>
    <t>Ur-laub</t>
  </si>
  <si>
    <t>Auszahlung</t>
  </si>
  <si>
    <t>Saldo k-1</t>
  </si>
  <si>
    <t>Auswertung - Monatsübersicht</t>
  </si>
  <si>
    <t>Sollzeit</t>
  </si>
  <si>
    <t>Istzeit</t>
  </si>
  <si>
    <t>Differenz</t>
  </si>
  <si>
    <t>Zeiterfassung - Stammdaten</t>
  </si>
  <si>
    <t>Eingabebereich</t>
  </si>
  <si>
    <t>Auswertungsbereich</t>
  </si>
  <si>
    <t>Krank</t>
  </si>
  <si>
    <t>N</t>
  </si>
  <si>
    <t>Kostenstelle</t>
  </si>
  <si>
    <t>Controlling</t>
  </si>
  <si>
    <t>Wochenend-Faktor</t>
  </si>
  <si>
    <t>Zeiterfassung für</t>
  </si>
  <si>
    <t>Zeiterfassung - Hinweise zur Bedienung</t>
  </si>
  <si>
    <t>Hinweise zur Zeiterfassung</t>
  </si>
  <si>
    <t>© 2022 by mediaforwork - ein Unternehmensbereich der Verlag für die Deutsche Wirtschaft AG</t>
  </si>
  <si>
    <t>Die Vervielfältigung, Verbreitung oder Veräußerung der Daten oder Texte ist unzulässig und</t>
  </si>
  <si>
    <t>ausdrücklich nur mit Genehmigung des Verlags gestattet.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</si>
</sst>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
    <numFmt numFmtId="165" formatCode="00"/>
    <numFmt numFmtId="166" formatCode="ddd\,\ dd/mm/yyyy"/>
    <numFmt numFmtId="167" formatCode="h:mm;@"/>
    <numFmt numFmtId="168" formatCode="0;0;"/>
    <numFmt numFmtId="169" formatCode="#,##0.00;\-#,##0.00;&quot;&quot;"/>
    <numFmt numFmtId="170" formatCode="00;00;&quot;&quot;"/>
  </numFmts>
  <fonts count="26" x14ac:knownFonts="1">
    <font>
      <sz val="10"/>
      <name val="Arial"/>
    </font>
    <font>
      <sz val="10"/>
      <name val="Arial"/>
      <family val="2"/>
    </font>
    <font>
      <b/>
      <sz val="10"/>
      <name val="Arial"/>
      <family val="2"/>
    </font>
    <font>
      <sz val="10"/>
      <name val="Arial"/>
      <family val="2"/>
    </font>
    <font>
      <sz val="9"/>
      <color indexed="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3"/>
      <color indexed="9"/>
      <name val="Arial"/>
      <family val="2"/>
    </font>
    <font>
      <b/>
      <sz val="12"/>
      <color indexed="9"/>
      <name val="Arial"/>
      <family val="2"/>
    </font>
    <font>
      <sz val="8"/>
      <name val="Arial"/>
      <family val="2"/>
    </font>
    <font>
      <b/>
      <sz val="14"/>
      <color indexed="9"/>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mediumGray">
        <fgColor indexed="8"/>
        <bgColor indexed="47"/>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8" fillId="20" borderId="1" applyNumberFormat="0" applyAlignment="0" applyProtection="0"/>
    <xf numFmtId="0" fontId="9" fillId="20" borderId="2" applyNumberFormat="0" applyAlignment="0" applyProtection="0"/>
    <xf numFmtId="0" fontId="10" fillId="7"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44" fontId="1" fillId="0" borderId="0" applyFont="0" applyFill="0" applyBorder="0" applyAlignment="0" applyProtection="0"/>
    <xf numFmtId="0" fontId="13" fillId="4" borderId="0" applyNumberFormat="0" applyBorder="0" applyAlignment="0" applyProtection="0"/>
    <xf numFmtId="0" fontId="14" fillId="21" borderId="0" applyNumberFormat="0" applyBorder="0" applyAlignment="0" applyProtection="0"/>
    <xf numFmtId="0" fontId="7" fillId="22" borderId="4" applyNumberFormat="0" applyFont="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5" fillId="23" borderId="9" applyNumberFormat="0" applyAlignment="0" applyProtection="0"/>
  </cellStyleXfs>
  <cellXfs count="198">
    <xf numFmtId="0" fontId="0" fillId="0" borderId="0" xfId="0"/>
    <xf numFmtId="0" fontId="0" fillId="24" borderId="10" xfId="0" applyFill="1" applyBorder="1" applyAlignment="1" applyProtection="1">
      <alignment horizontal="left" wrapText="1"/>
      <protection hidden="1"/>
    </xf>
    <xf numFmtId="0" fontId="0" fillId="25"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applyProtection="1">
      <protection hidden="1"/>
    </xf>
    <xf numFmtId="0" fontId="5" fillId="24" borderId="16" xfId="0" applyFont="1" applyFill="1" applyBorder="1" applyAlignment="1" applyProtection="1">
      <alignment horizontal="left"/>
      <protection hidden="1"/>
    </xf>
    <xf numFmtId="0" fontId="5" fillId="24" borderId="17" xfId="0" applyFont="1" applyFill="1" applyBorder="1" applyAlignment="1" applyProtection="1">
      <alignment horizontal="left" wrapText="1"/>
      <protection hidden="1"/>
    </xf>
    <xf numFmtId="0" fontId="2" fillId="26" borderId="18" xfId="0" applyFont="1" applyFill="1" applyBorder="1" applyAlignment="1" applyProtection="1">
      <alignment horizontal="left" wrapText="1"/>
      <protection hidden="1"/>
    </xf>
    <xf numFmtId="0" fontId="2" fillId="26" borderId="19" xfId="0" applyFont="1" applyFill="1" applyBorder="1" applyAlignment="1" applyProtection="1">
      <alignment horizontal="left" wrapText="1"/>
      <protection hidden="1"/>
    </xf>
    <xf numFmtId="0" fontId="2" fillId="26" borderId="20" xfId="0" applyFont="1" applyFill="1" applyBorder="1" applyAlignment="1" applyProtection="1">
      <alignment horizontal="left" wrapText="1"/>
      <protection hidden="1"/>
    </xf>
    <xf numFmtId="0" fontId="2" fillId="26" borderId="21" xfId="0" applyFont="1" applyFill="1" applyBorder="1" applyAlignment="1" applyProtection="1">
      <alignment horizontal="left" wrapText="1"/>
      <protection hidden="1"/>
    </xf>
    <xf numFmtId="0" fontId="2" fillId="26" borderId="0" xfId="0" applyFont="1" applyFill="1" applyAlignment="1" applyProtection="1">
      <alignment horizontal="left" wrapText="1"/>
      <protection hidden="1"/>
    </xf>
    <xf numFmtId="0" fontId="3" fillId="26" borderId="0" xfId="0" applyFont="1" applyFill="1" applyAlignment="1" applyProtection="1">
      <alignment horizontal="left"/>
      <protection hidden="1"/>
    </xf>
    <xf numFmtId="0" fontId="2" fillId="26" borderId="12" xfId="0" applyFont="1" applyFill="1" applyBorder="1" applyAlignment="1" applyProtection="1">
      <alignment horizontal="left" wrapText="1"/>
      <protection hidden="1"/>
    </xf>
    <xf numFmtId="0" fontId="2" fillId="26" borderId="22" xfId="0" applyFont="1" applyFill="1" applyBorder="1" applyAlignment="1" applyProtection="1">
      <alignment horizontal="left" wrapText="1"/>
      <protection hidden="1"/>
    </xf>
    <xf numFmtId="0" fontId="2" fillId="26" borderId="14" xfId="0" applyFont="1" applyFill="1" applyBorder="1" applyAlignment="1" applyProtection="1">
      <alignment horizontal="left" wrapText="1"/>
      <protection hidden="1"/>
    </xf>
    <xf numFmtId="0" fontId="2" fillId="26" borderId="15" xfId="0" applyFont="1" applyFill="1" applyBorder="1" applyAlignment="1" applyProtection="1">
      <alignment horizontal="left" wrapText="1"/>
      <protection hidden="1"/>
    </xf>
    <xf numFmtId="0" fontId="0" fillId="26" borderId="0" xfId="0" applyFill="1" applyProtection="1">
      <protection hidden="1"/>
    </xf>
    <xf numFmtId="49" fontId="3" fillId="25" borderId="23" xfId="0" applyNumberFormat="1" applyFont="1" applyFill="1" applyBorder="1" applyAlignment="1" applyProtection="1">
      <alignment horizontal="left"/>
      <protection locked="0"/>
    </xf>
    <xf numFmtId="0" fontId="0" fillId="24" borderId="0" xfId="0" applyFill="1" applyAlignment="1" applyProtection="1">
      <alignment horizontal="left" wrapText="1"/>
      <protection hidden="1"/>
    </xf>
    <xf numFmtId="0" fontId="0" fillId="0" borderId="24" xfId="0" applyBorder="1" applyProtection="1">
      <protection hidden="1"/>
    </xf>
    <xf numFmtId="0" fontId="0" fillId="0" borderId="25" xfId="0" applyBorder="1" applyProtection="1">
      <protection hidden="1"/>
    </xf>
    <xf numFmtId="0" fontId="0" fillId="0" borderId="26" xfId="0" applyBorder="1" applyProtection="1">
      <protection hidden="1"/>
    </xf>
    <xf numFmtId="0" fontId="22" fillId="24" borderId="27" xfId="0" applyFont="1" applyFill="1" applyBorder="1" applyAlignment="1" applyProtection="1">
      <alignment horizontal="left" vertical="center"/>
      <protection hidden="1"/>
    </xf>
    <xf numFmtId="0" fontId="22" fillId="24" borderId="28" xfId="0" applyFont="1" applyFill="1" applyBorder="1" applyAlignment="1" applyProtection="1">
      <alignment horizontal="left" vertical="center"/>
      <protection hidden="1"/>
    </xf>
    <xf numFmtId="0" fontId="22" fillId="24" borderId="29" xfId="0" applyFont="1" applyFill="1" applyBorder="1" applyAlignment="1" applyProtection="1">
      <alignment horizontal="left" vertical="center"/>
      <protection hidden="1"/>
    </xf>
    <xf numFmtId="49" fontId="3" fillId="26" borderId="0" xfId="0" applyNumberFormat="1" applyFont="1" applyFill="1" applyAlignment="1" applyProtection="1">
      <alignment horizontal="left"/>
      <protection hidden="1"/>
    </xf>
    <xf numFmtId="4" fontId="1" fillId="25" borderId="30" xfId="0" applyNumberFormat="1" applyFont="1" applyFill="1" applyBorder="1" applyAlignment="1" applyProtection="1">
      <alignment horizontal="center"/>
      <protection locked="0"/>
    </xf>
    <xf numFmtId="4" fontId="1" fillId="25" borderId="23" xfId="0" applyNumberFormat="1" applyFont="1" applyFill="1" applyBorder="1" applyAlignment="1" applyProtection="1">
      <alignment horizontal="center"/>
      <protection locked="0"/>
    </xf>
    <xf numFmtId="4" fontId="1" fillId="25" borderId="31" xfId="0" applyNumberFormat="1" applyFont="1" applyFill="1" applyBorder="1" applyAlignment="1" applyProtection="1">
      <alignment horizontal="center"/>
      <protection locked="0"/>
    </xf>
    <xf numFmtId="0" fontId="0" fillId="0" borderId="30"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1" xfId="0" applyBorder="1" applyAlignment="1" applyProtection="1">
      <alignment horizontal="center"/>
      <protection locked="0"/>
    </xf>
    <xf numFmtId="4" fontId="0" fillId="0" borderId="0" xfId="0" applyNumberFormat="1" applyAlignment="1" applyProtection="1">
      <alignment horizontal="center"/>
      <protection hidden="1"/>
    </xf>
    <xf numFmtId="49" fontId="0" fillId="26" borderId="23" xfId="0" applyNumberFormat="1" applyFill="1" applyBorder="1" applyAlignment="1" applyProtection="1">
      <alignment horizontal="center"/>
      <protection hidden="1"/>
    </xf>
    <xf numFmtId="0" fontId="0" fillId="26" borderId="11" xfId="0" applyFill="1" applyBorder="1" applyProtection="1">
      <protection hidden="1"/>
    </xf>
    <xf numFmtId="4" fontId="0" fillId="26" borderId="0" xfId="0" applyNumberFormat="1" applyFill="1" applyAlignment="1" applyProtection="1">
      <alignment horizontal="center"/>
      <protection hidden="1"/>
    </xf>
    <xf numFmtId="0" fontId="0" fillId="26" borderId="12" xfId="0" applyFill="1" applyBorder="1" applyProtection="1">
      <protection hidden="1"/>
    </xf>
    <xf numFmtId="0" fontId="2" fillId="26" borderId="0" xfId="0" applyFont="1" applyFill="1" applyProtection="1">
      <protection hidden="1"/>
    </xf>
    <xf numFmtId="0" fontId="0" fillId="26" borderId="0" xfId="0" applyFill="1" applyAlignment="1" applyProtection="1">
      <alignment horizontal="center"/>
      <protection hidden="1"/>
    </xf>
    <xf numFmtId="4" fontId="0" fillId="26" borderId="0" xfId="0" applyNumberFormat="1" applyFill="1" applyAlignment="1" applyProtection="1">
      <alignment horizontal="left"/>
      <protection hidden="1"/>
    </xf>
    <xf numFmtId="4" fontId="0" fillId="26" borderId="23" xfId="0" applyNumberFormat="1" applyFill="1" applyBorder="1" applyProtection="1">
      <protection hidden="1"/>
    </xf>
    <xf numFmtId="0" fontId="0" fillId="26" borderId="10" xfId="0" applyFill="1" applyBorder="1" applyProtection="1">
      <protection hidden="1"/>
    </xf>
    <xf numFmtId="0" fontId="0" fillId="26" borderId="17" xfId="0" applyFill="1" applyBorder="1" applyProtection="1">
      <protection hidden="1"/>
    </xf>
    <xf numFmtId="2" fontId="0" fillId="0" borderId="23" xfId="0" applyNumberFormat="1" applyBorder="1" applyProtection="1">
      <protection hidden="1"/>
    </xf>
    <xf numFmtId="0" fontId="0" fillId="26" borderId="23" xfId="0" applyFill="1" applyBorder="1" applyAlignment="1" applyProtection="1">
      <alignment horizontal="center"/>
      <protection hidden="1"/>
    </xf>
    <xf numFmtId="4" fontId="0" fillId="26" borderId="0" xfId="0" applyNumberFormat="1" applyFill="1" applyAlignment="1" applyProtection="1">
      <alignment horizontal="right"/>
      <protection hidden="1"/>
    </xf>
    <xf numFmtId="0" fontId="0" fillId="26" borderId="13" xfId="0" applyFill="1" applyBorder="1" applyProtection="1">
      <protection hidden="1"/>
    </xf>
    <xf numFmtId="0" fontId="0" fillId="26" borderId="14" xfId="0" applyFill="1" applyBorder="1" applyProtection="1">
      <protection hidden="1"/>
    </xf>
    <xf numFmtId="4" fontId="0" fillId="26" borderId="14" xfId="0" applyNumberFormat="1" applyFill="1" applyBorder="1" applyAlignment="1" applyProtection="1">
      <alignment horizontal="center"/>
      <protection hidden="1"/>
    </xf>
    <xf numFmtId="0" fontId="0" fillId="26" borderId="15" xfId="0" applyFill="1" applyBorder="1" applyProtection="1">
      <protection hidden="1"/>
    </xf>
    <xf numFmtId="0" fontId="0" fillId="0" borderId="0" xfId="0" applyAlignment="1" applyProtection="1">
      <alignment wrapText="1"/>
      <protection hidden="1"/>
    </xf>
    <xf numFmtId="0" fontId="0" fillId="0" borderId="11" xfId="0" applyBorder="1" applyAlignment="1" applyProtection="1">
      <alignment wrapText="1"/>
      <protection hidden="1"/>
    </xf>
    <xf numFmtId="0" fontId="5" fillId="24" borderId="32" xfId="0" applyFont="1" applyFill="1" applyBorder="1" applyAlignment="1" applyProtection="1">
      <alignment horizontal="center" vertical="center" wrapText="1"/>
      <protection hidden="1"/>
    </xf>
    <xf numFmtId="0" fontId="5" fillId="24" borderId="33" xfId="0" applyFont="1" applyFill="1" applyBorder="1" applyAlignment="1" applyProtection="1">
      <alignment horizontal="center" vertical="center" wrapText="1"/>
      <protection hidden="1"/>
    </xf>
    <xf numFmtId="4" fontId="5" fillId="24" borderId="33" xfId="0" applyNumberFormat="1" applyFont="1" applyFill="1" applyBorder="1" applyAlignment="1" applyProtection="1">
      <alignment horizontal="center" vertical="center" wrapText="1"/>
      <protection hidden="1"/>
    </xf>
    <xf numFmtId="0" fontId="5" fillId="24" borderId="29" xfId="0" applyFont="1" applyFill="1" applyBorder="1" applyAlignment="1" applyProtection="1">
      <alignment horizontal="center" vertical="center" wrapText="1"/>
      <protection hidden="1"/>
    </xf>
    <xf numFmtId="0" fontId="0" fillId="0" borderId="12" xfId="0" applyBorder="1" applyAlignment="1" applyProtection="1">
      <alignment wrapText="1"/>
      <protection hidden="1"/>
    </xf>
    <xf numFmtId="0" fontId="0" fillId="0" borderId="34" xfId="0" applyBorder="1" applyAlignment="1" applyProtection="1">
      <alignment wrapText="1"/>
      <protection hidden="1"/>
    </xf>
    <xf numFmtId="0" fontId="5" fillId="24" borderId="35" xfId="0" applyFont="1" applyFill="1" applyBorder="1" applyAlignment="1" applyProtection="1">
      <alignment vertical="center" wrapText="1"/>
      <protection hidden="1"/>
    </xf>
    <xf numFmtId="0" fontId="5" fillId="24" borderId="36" xfId="0" applyFont="1" applyFill="1" applyBorder="1" applyAlignment="1" applyProtection="1">
      <alignment vertical="center" wrapText="1"/>
      <protection hidden="1"/>
    </xf>
    <xf numFmtId="0" fontId="5" fillId="24" borderId="37" xfId="0" applyFont="1" applyFill="1" applyBorder="1" applyAlignment="1" applyProtection="1">
      <alignment vertical="center" wrapText="1"/>
      <protection hidden="1"/>
    </xf>
    <xf numFmtId="0" fontId="5" fillId="24" borderId="35" xfId="0" applyFont="1" applyFill="1" applyBorder="1" applyAlignment="1" applyProtection="1">
      <alignment horizontal="center" vertical="center" wrapText="1"/>
      <protection hidden="1"/>
    </xf>
    <xf numFmtId="4" fontId="5" fillId="24" borderId="36" xfId="0" applyNumberFormat="1" applyFont="1" applyFill="1" applyBorder="1" applyAlignment="1" applyProtection="1">
      <alignment horizontal="center" vertical="center" wrapText="1"/>
      <protection hidden="1"/>
    </xf>
    <xf numFmtId="0" fontId="5" fillId="24" borderId="36" xfId="0" applyFont="1" applyFill="1" applyBorder="1" applyAlignment="1" applyProtection="1">
      <alignment horizontal="center" vertical="center" wrapText="1"/>
      <protection hidden="1"/>
    </xf>
    <xf numFmtId="0" fontId="5" fillId="24" borderId="26" xfId="0" applyFont="1" applyFill="1" applyBorder="1" applyAlignment="1" applyProtection="1">
      <alignment horizontal="center" vertical="center" wrapText="1"/>
      <protection hidden="1"/>
    </xf>
    <xf numFmtId="166" fontId="0" fillId="26" borderId="38" xfId="0" applyNumberFormat="1" applyFill="1" applyBorder="1" applyProtection="1">
      <protection hidden="1"/>
    </xf>
    <xf numFmtId="0" fontId="0" fillId="26" borderId="30" xfId="0" applyFill="1" applyBorder="1" applyAlignment="1" applyProtection="1">
      <alignment horizontal="center"/>
      <protection hidden="1"/>
    </xf>
    <xf numFmtId="0" fontId="0" fillId="0" borderId="30" xfId="0" applyBorder="1" applyAlignment="1" applyProtection="1">
      <alignment horizontal="center"/>
      <protection hidden="1"/>
    </xf>
    <xf numFmtId="167" fontId="0" fillId="26" borderId="30" xfId="0" applyNumberFormat="1" applyFill="1" applyBorder="1" applyProtection="1">
      <protection hidden="1"/>
    </xf>
    <xf numFmtId="4" fontId="0" fillId="26" borderId="30" xfId="0" applyNumberFormat="1" applyFill="1" applyBorder="1" applyProtection="1">
      <protection hidden="1"/>
    </xf>
    <xf numFmtId="2" fontId="0" fillId="26" borderId="30" xfId="0" applyNumberFormat="1" applyFill="1" applyBorder="1" applyProtection="1">
      <protection hidden="1"/>
    </xf>
    <xf numFmtId="4" fontId="0" fillId="26" borderId="26" xfId="0" applyNumberFormat="1" applyFill="1" applyBorder="1" applyProtection="1">
      <protection hidden="1"/>
    </xf>
    <xf numFmtId="0" fontId="0" fillId="0" borderId="39" xfId="0" applyBorder="1" applyProtection="1">
      <protection hidden="1"/>
    </xf>
    <xf numFmtId="0" fontId="0" fillId="0" borderId="40" xfId="0" applyBorder="1" applyProtection="1">
      <protection hidden="1"/>
    </xf>
    <xf numFmtId="2" fontId="0" fillId="0" borderId="41" xfId="0" applyNumberFormat="1" applyBorder="1" applyProtection="1">
      <protection hidden="1"/>
    </xf>
    <xf numFmtId="0" fontId="0" fillId="26" borderId="42" xfId="0" applyFill="1" applyBorder="1" applyAlignment="1" applyProtection="1">
      <alignment horizontal="center"/>
      <protection hidden="1"/>
    </xf>
    <xf numFmtId="166" fontId="0" fillId="0" borderId="0" xfId="0" applyNumberFormat="1" applyProtection="1">
      <protection hidden="1"/>
    </xf>
    <xf numFmtId="0" fontId="0" fillId="0" borderId="30" xfId="0" applyBorder="1" applyProtection="1">
      <protection hidden="1"/>
    </xf>
    <xf numFmtId="168" fontId="0" fillId="26" borderId="30" xfId="0" applyNumberFormat="1" applyFill="1" applyBorder="1" applyAlignment="1" applyProtection="1">
      <alignment horizontal="center"/>
      <protection hidden="1"/>
    </xf>
    <xf numFmtId="170" fontId="0" fillId="26" borderId="43" xfId="0" applyNumberFormat="1" applyFill="1" applyBorder="1" applyAlignment="1" applyProtection="1">
      <alignment horizontal="center"/>
      <protection hidden="1"/>
    </xf>
    <xf numFmtId="169" fontId="0" fillId="26" borderId="38" xfId="0" applyNumberFormat="1" applyFill="1" applyBorder="1" applyProtection="1">
      <protection hidden="1"/>
    </xf>
    <xf numFmtId="169" fontId="0" fillId="26" borderId="30" xfId="0" applyNumberFormat="1" applyFill="1" applyBorder="1" applyProtection="1">
      <protection hidden="1"/>
    </xf>
    <xf numFmtId="169" fontId="0" fillId="26" borderId="43" xfId="0" applyNumberFormat="1" applyFill="1" applyBorder="1" applyProtection="1">
      <protection hidden="1"/>
    </xf>
    <xf numFmtId="166" fontId="0" fillId="26" borderId="44" xfId="0" applyNumberFormat="1" applyFill="1" applyBorder="1" applyProtection="1">
      <protection hidden="1"/>
    </xf>
    <xf numFmtId="0" fontId="0" fillId="0" borderId="23" xfId="0" applyBorder="1" applyAlignment="1" applyProtection="1">
      <alignment horizontal="center"/>
      <protection hidden="1"/>
    </xf>
    <xf numFmtId="167" fontId="0" fillId="26" borderId="23" xfId="0" applyNumberFormat="1" applyFill="1" applyBorder="1" applyProtection="1">
      <protection hidden="1"/>
    </xf>
    <xf numFmtId="2" fontId="0" fillId="26" borderId="23" xfId="0" applyNumberFormat="1" applyFill="1" applyBorder="1" applyProtection="1">
      <protection hidden="1"/>
    </xf>
    <xf numFmtId="4" fontId="0" fillId="26" borderId="45" xfId="0" applyNumberFormat="1" applyFill="1" applyBorder="1" applyProtection="1">
      <protection hidden="1"/>
    </xf>
    <xf numFmtId="0" fontId="0" fillId="0" borderId="44" xfId="0" applyBorder="1" applyProtection="1">
      <protection hidden="1"/>
    </xf>
    <xf numFmtId="0" fontId="0" fillId="0" borderId="23" xfId="0" applyBorder="1" applyProtection="1">
      <protection hidden="1"/>
    </xf>
    <xf numFmtId="2" fontId="0" fillId="0" borderId="45" xfId="0" applyNumberFormat="1" applyBorder="1" applyProtection="1">
      <protection hidden="1"/>
    </xf>
    <xf numFmtId="0" fontId="0" fillId="26" borderId="46" xfId="0" applyFill="1" applyBorder="1" applyAlignment="1" applyProtection="1">
      <alignment horizontal="center"/>
      <protection hidden="1"/>
    </xf>
    <xf numFmtId="168" fontId="0" fillId="26" borderId="23" xfId="0" applyNumberFormat="1" applyFill="1" applyBorder="1" applyAlignment="1" applyProtection="1">
      <alignment horizontal="center"/>
      <protection hidden="1"/>
    </xf>
    <xf numFmtId="170" fontId="0" fillId="26" borderId="45" xfId="0" applyNumberFormat="1" applyFill="1" applyBorder="1" applyAlignment="1" applyProtection="1">
      <alignment horizontal="center"/>
      <protection hidden="1"/>
    </xf>
    <xf numFmtId="169" fontId="0" fillId="26" borderId="44" xfId="0" applyNumberFormat="1" applyFill="1" applyBorder="1" applyProtection="1">
      <protection hidden="1"/>
    </xf>
    <xf numFmtId="169" fontId="0" fillId="26" borderId="23" xfId="0" applyNumberFormat="1" applyFill="1" applyBorder="1" applyProtection="1">
      <protection hidden="1"/>
    </xf>
    <xf numFmtId="169" fontId="0" fillId="26" borderId="45" xfId="0" applyNumberFormat="1" applyFill="1" applyBorder="1" applyProtection="1">
      <protection hidden="1"/>
    </xf>
    <xf numFmtId="0" fontId="0" fillId="0" borderId="47" xfId="0" applyBorder="1" applyProtection="1">
      <protection hidden="1"/>
    </xf>
    <xf numFmtId="0" fontId="0" fillId="0" borderId="31" xfId="0" applyBorder="1" applyProtection="1">
      <protection hidden="1"/>
    </xf>
    <xf numFmtId="2" fontId="0" fillId="0" borderId="48" xfId="0" applyNumberFormat="1" applyBorder="1" applyProtection="1">
      <protection hidden="1"/>
    </xf>
    <xf numFmtId="0" fontId="0" fillId="0" borderId="41" xfId="0" applyBorder="1" applyProtection="1">
      <protection hidden="1"/>
    </xf>
    <xf numFmtId="0" fontId="0" fillId="0" borderId="45" xfId="0" applyBorder="1" applyProtection="1">
      <protection hidden="1"/>
    </xf>
    <xf numFmtId="0" fontId="0" fillId="0" borderId="48" xfId="0" applyBorder="1" applyProtection="1">
      <protection hidden="1"/>
    </xf>
    <xf numFmtId="166" fontId="0" fillId="26" borderId="47" xfId="0" applyNumberFormat="1" applyFill="1" applyBorder="1" applyProtection="1">
      <protection hidden="1"/>
    </xf>
    <xf numFmtId="0" fontId="0" fillId="0" borderId="31" xfId="0" applyBorder="1" applyAlignment="1" applyProtection="1">
      <alignment horizontal="center"/>
      <protection hidden="1"/>
    </xf>
    <xf numFmtId="0" fontId="0" fillId="26" borderId="31" xfId="0" applyFill="1" applyBorder="1" applyAlignment="1" applyProtection="1">
      <alignment horizontal="center"/>
      <protection hidden="1"/>
    </xf>
    <xf numFmtId="168" fontId="0" fillId="26" borderId="31" xfId="0" applyNumberFormat="1" applyFill="1" applyBorder="1" applyAlignment="1" applyProtection="1">
      <alignment horizontal="center"/>
      <protection hidden="1"/>
    </xf>
    <xf numFmtId="170" fontId="0" fillId="26" borderId="48" xfId="0" applyNumberFormat="1" applyFill="1" applyBorder="1" applyAlignment="1" applyProtection="1">
      <alignment horizontal="center"/>
      <protection hidden="1"/>
    </xf>
    <xf numFmtId="169" fontId="0" fillId="26" borderId="47" xfId="0" applyNumberFormat="1" applyFill="1" applyBorder="1" applyProtection="1">
      <protection hidden="1"/>
    </xf>
    <xf numFmtId="4" fontId="0" fillId="26" borderId="31" xfId="0" applyNumberFormat="1" applyFill="1" applyBorder="1" applyProtection="1">
      <protection hidden="1"/>
    </xf>
    <xf numFmtId="169" fontId="0" fillId="26" borderId="31" xfId="0" applyNumberFormat="1" applyFill="1" applyBorder="1" applyProtection="1">
      <protection hidden="1"/>
    </xf>
    <xf numFmtId="169" fontId="0" fillId="26" borderId="48" xfId="0" applyNumberFormat="1" applyFill="1" applyBorder="1" applyProtection="1">
      <protection hidden="1"/>
    </xf>
    <xf numFmtId="166" fontId="0" fillId="26" borderId="49" xfId="0" applyNumberFormat="1" applyFill="1" applyBorder="1" applyProtection="1">
      <protection hidden="1"/>
    </xf>
    <xf numFmtId="0" fontId="0" fillId="26" borderId="50" xfId="0" applyFill="1" applyBorder="1" applyProtection="1">
      <protection hidden="1"/>
    </xf>
    <xf numFmtId="0" fontId="0" fillId="26" borderId="50" xfId="0" applyFill="1" applyBorder="1" applyAlignment="1" applyProtection="1">
      <alignment horizontal="center"/>
      <protection hidden="1"/>
    </xf>
    <xf numFmtId="0" fontId="0" fillId="27" borderId="50" xfId="0" applyFill="1" applyBorder="1" applyProtection="1">
      <protection hidden="1"/>
    </xf>
    <xf numFmtId="0" fontId="0" fillId="27" borderId="51" xfId="0" applyFill="1" applyBorder="1" applyProtection="1">
      <protection hidden="1"/>
    </xf>
    <xf numFmtId="167" fontId="0" fillId="27" borderId="49" xfId="0" applyNumberFormat="1" applyFill="1" applyBorder="1" applyProtection="1">
      <protection hidden="1"/>
    </xf>
    <xf numFmtId="4" fontId="0" fillId="26" borderId="50" xfId="0" applyNumberFormat="1" applyFill="1" applyBorder="1" applyProtection="1">
      <protection hidden="1"/>
    </xf>
    <xf numFmtId="2" fontId="0" fillId="26" borderId="51" xfId="0" applyNumberFormat="1" applyFill="1" applyBorder="1" applyProtection="1">
      <protection hidden="1"/>
    </xf>
    <xf numFmtId="166" fontId="0" fillId="0" borderId="14" xfId="0" applyNumberFormat="1" applyBorder="1" applyProtection="1">
      <protection hidden="1"/>
    </xf>
    <xf numFmtId="167" fontId="0" fillId="26" borderId="31" xfId="0" applyNumberFormat="1" applyFill="1" applyBorder="1" applyProtection="1">
      <protection hidden="1"/>
    </xf>
    <xf numFmtId="2" fontId="0" fillId="26" borderId="31" xfId="0" applyNumberFormat="1" applyFill="1" applyBorder="1" applyProtection="1">
      <protection hidden="1"/>
    </xf>
    <xf numFmtId="4" fontId="0" fillId="26" borderId="48" xfId="0" applyNumberFormat="1" applyFill="1" applyBorder="1" applyProtection="1">
      <protection hidden="1"/>
    </xf>
    <xf numFmtId="0" fontId="0" fillId="26" borderId="52" xfId="0" applyFill="1" applyBorder="1" applyAlignment="1" applyProtection="1">
      <alignment horizontal="center"/>
      <protection hidden="1"/>
    </xf>
    <xf numFmtId="4" fontId="0" fillId="0" borderId="14" xfId="0" applyNumberFormat="1" applyBorder="1" applyAlignment="1" applyProtection="1">
      <alignment horizontal="center"/>
      <protection hidden="1"/>
    </xf>
    <xf numFmtId="4" fontId="0" fillId="0" borderId="23" xfId="0" applyNumberFormat="1" applyBorder="1" applyAlignment="1" applyProtection="1">
      <alignment horizontal="center"/>
      <protection hidden="1"/>
    </xf>
    <xf numFmtId="4" fontId="0" fillId="0" borderId="23" xfId="0" applyNumberFormat="1" applyBorder="1" applyProtection="1">
      <protection hidden="1"/>
    </xf>
    <xf numFmtId="2" fontId="0" fillId="25" borderId="23" xfId="0" applyNumberFormat="1" applyFill="1" applyBorder="1" applyAlignment="1" applyProtection="1">
      <alignment horizontal="center"/>
      <protection locked="0"/>
    </xf>
    <xf numFmtId="0" fontId="0" fillId="25" borderId="23" xfId="0" applyFill="1" applyBorder="1" applyAlignment="1" applyProtection="1">
      <alignment horizontal="center"/>
      <protection locked="0"/>
    </xf>
    <xf numFmtId="2" fontId="0" fillId="25" borderId="23" xfId="0" applyNumberFormat="1" applyFill="1" applyBorder="1" applyProtection="1">
      <protection locked="0"/>
    </xf>
    <xf numFmtId="164" fontId="0" fillId="0" borderId="30" xfId="0" applyNumberFormat="1" applyBorder="1" applyAlignment="1" applyProtection="1">
      <alignment horizontal="center"/>
      <protection locked="0"/>
    </xf>
    <xf numFmtId="165" fontId="0" fillId="0" borderId="30" xfId="0" applyNumberFormat="1" applyBorder="1" applyAlignment="1" applyProtection="1">
      <alignment horizontal="center"/>
      <protection locked="0"/>
    </xf>
    <xf numFmtId="164" fontId="0" fillId="0" borderId="23" xfId="0" applyNumberFormat="1" applyBorder="1" applyAlignment="1" applyProtection="1">
      <alignment horizontal="center"/>
      <protection locked="0"/>
    </xf>
    <xf numFmtId="165" fontId="0" fillId="0" borderId="23" xfId="0" applyNumberFormat="1" applyBorder="1" applyAlignment="1" applyProtection="1">
      <alignment horizontal="center"/>
      <protection locked="0"/>
    </xf>
    <xf numFmtId="164" fontId="0" fillId="0" borderId="31" xfId="0" applyNumberFormat="1" applyBorder="1" applyAlignment="1" applyProtection="1">
      <alignment horizontal="center"/>
      <protection locked="0"/>
    </xf>
    <xf numFmtId="0" fontId="1" fillId="26" borderId="23" xfId="0" applyFont="1" applyFill="1" applyBorder="1" applyAlignment="1" applyProtection="1">
      <alignment horizontal="center"/>
      <protection locked="0"/>
    </xf>
    <xf numFmtId="164" fontId="0" fillId="25" borderId="23" xfId="0" applyNumberFormat="1" applyFill="1" applyBorder="1" applyProtection="1">
      <protection locked="0"/>
    </xf>
    <xf numFmtId="0" fontId="0" fillId="26" borderId="38" xfId="0" applyFill="1" applyBorder="1" applyProtection="1">
      <protection hidden="1"/>
    </xf>
    <xf numFmtId="0" fontId="0" fillId="26" borderId="25" xfId="0" applyFill="1" applyBorder="1" applyProtection="1">
      <protection hidden="1"/>
    </xf>
    <xf numFmtId="0" fontId="0" fillId="26" borderId="47" xfId="0" applyFill="1" applyBorder="1" applyProtection="1">
      <protection hidden="1"/>
    </xf>
    <xf numFmtId="0" fontId="2" fillId="26" borderId="53" xfId="0" applyFont="1" applyFill="1" applyBorder="1" applyProtection="1">
      <protection hidden="1"/>
    </xf>
    <xf numFmtId="0" fontId="0" fillId="26" borderId="54" xfId="0" applyFill="1" applyBorder="1" applyProtection="1">
      <protection hidden="1"/>
    </xf>
    <xf numFmtId="0" fontId="0" fillId="26" borderId="55" xfId="0" applyFill="1" applyBorder="1" applyProtection="1">
      <protection hidden="1"/>
    </xf>
    <xf numFmtId="0" fontId="0" fillId="26" borderId="56" xfId="0" applyFill="1" applyBorder="1" applyProtection="1">
      <protection hidden="1"/>
    </xf>
    <xf numFmtId="0" fontId="0" fillId="26" borderId="57" xfId="0" applyFill="1" applyBorder="1" applyProtection="1">
      <protection hidden="1"/>
    </xf>
    <xf numFmtId="0" fontId="0" fillId="26" borderId="58" xfId="0" applyFill="1" applyBorder="1" applyProtection="1">
      <protection hidden="1"/>
    </xf>
    <xf numFmtId="0" fontId="0" fillId="26" borderId="59" xfId="0" applyFill="1" applyBorder="1" applyProtection="1">
      <protection hidden="1"/>
    </xf>
    <xf numFmtId="0" fontId="0" fillId="26" borderId="60" xfId="0" applyFill="1" applyBorder="1" applyProtection="1">
      <protection hidden="1"/>
    </xf>
    <xf numFmtId="0" fontId="0" fillId="26" borderId="61" xfId="0" applyFill="1" applyBorder="1" applyProtection="1">
      <protection hidden="1"/>
    </xf>
    <xf numFmtId="0" fontId="0" fillId="26" borderId="44" xfId="0" applyFill="1" applyBorder="1" applyProtection="1">
      <protection hidden="1"/>
    </xf>
    <xf numFmtId="4" fontId="0" fillId="26" borderId="42" xfId="0" applyNumberFormat="1" applyFill="1" applyBorder="1" applyProtection="1">
      <protection hidden="1"/>
    </xf>
    <xf numFmtId="4" fontId="0" fillId="26" borderId="46" xfId="0" applyNumberFormat="1" applyFill="1" applyBorder="1" applyProtection="1">
      <protection hidden="1"/>
    </xf>
    <xf numFmtId="4" fontId="0" fillId="25" borderId="46" xfId="0" applyNumberFormat="1" applyFill="1" applyBorder="1" applyProtection="1">
      <protection locked="0"/>
    </xf>
    <xf numFmtId="4" fontId="2" fillId="26" borderId="52" xfId="0" applyNumberFormat="1" applyFont="1" applyFill="1" applyBorder="1" applyProtection="1">
      <protection hidden="1"/>
    </xf>
    <xf numFmtId="0" fontId="5" fillId="24" borderId="16" xfId="0" applyFont="1" applyFill="1" applyBorder="1" applyAlignment="1" applyProtection="1">
      <alignment horizontal="left"/>
      <protection hidden="1"/>
    </xf>
    <xf numFmtId="0" fontId="0" fillId="0" borderId="10" xfId="0" applyBorder="1" applyAlignment="1" applyProtection="1">
      <alignment horizontal="left"/>
      <protection hidden="1"/>
    </xf>
    <xf numFmtId="0" fontId="0" fillId="0" borderId="17" xfId="0" applyBorder="1" applyAlignment="1" applyProtection="1">
      <alignment horizontal="left"/>
      <protection hidden="1"/>
    </xf>
    <xf numFmtId="0" fontId="2" fillId="26" borderId="0" xfId="0" applyFont="1" applyFill="1" applyAlignment="1" applyProtection="1">
      <alignment horizontal="left" wrapText="1"/>
      <protection hidden="1"/>
    </xf>
    <xf numFmtId="0" fontId="2" fillId="26" borderId="62" xfId="0" applyFont="1" applyFill="1" applyBorder="1" applyAlignment="1" applyProtection="1">
      <alignment horizontal="left" wrapText="1"/>
      <protection hidden="1"/>
    </xf>
    <xf numFmtId="0" fontId="25" fillId="24" borderId="27" xfId="0" applyFont="1" applyFill="1" applyBorder="1" applyAlignment="1" applyProtection="1">
      <alignment horizontal="center" vertical="center"/>
      <protection hidden="1"/>
    </xf>
    <xf numFmtId="0" fontId="25" fillId="24" borderId="28" xfId="0" applyFont="1" applyFill="1" applyBorder="1" applyAlignment="1" applyProtection="1">
      <alignment horizontal="center" vertical="center"/>
      <protection hidden="1"/>
    </xf>
    <xf numFmtId="0" fontId="25" fillId="24" borderId="29" xfId="0" applyFont="1" applyFill="1" applyBorder="1" applyAlignment="1" applyProtection="1">
      <alignment horizontal="center" vertical="center"/>
      <protection hidden="1"/>
    </xf>
    <xf numFmtId="0" fontId="23" fillId="24" borderId="27" xfId="0" applyFont="1" applyFill="1" applyBorder="1" applyAlignment="1" applyProtection="1">
      <alignment horizontal="center"/>
      <protection hidden="1"/>
    </xf>
    <xf numFmtId="0" fontId="23" fillId="24" borderId="28" xfId="0" applyFont="1" applyFill="1" applyBorder="1" applyAlignment="1" applyProtection="1">
      <alignment horizontal="center"/>
      <protection hidden="1"/>
    </xf>
    <xf numFmtId="0" fontId="23" fillId="24" borderId="29" xfId="0" applyFont="1" applyFill="1" applyBorder="1" applyAlignment="1" applyProtection="1">
      <alignment horizontal="center"/>
      <protection hidden="1"/>
    </xf>
    <xf numFmtId="0" fontId="0" fillId="26" borderId="30" xfId="0" applyFill="1" applyBorder="1" applyAlignment="1" applyProtection="1">
      <alignment horizontal="center"/>
      <protection hidden="1"/>
    </xf>
    <xf numFmtId="0" fontId="0" fillId="26" borderId="43" xfId="0" applyFill="1" applyBorder="1" applyAlignment="1" applyProtection="1">
      <alignment horizontal="center"/>
      <protection hidden="1"/>
    </xf>
    <xf numFmtId="2" fontId="0" fillId="26" borderId="23" xfId="0" applyNumberFormat="1" applyFill="1" applyBorder="1" applyAlignment="1" applyProtection="1">
      <alignment horizontal="center"/>
      <protection hidden="1"/>
    </xf>
    <xf numFmtId="2" fontId="0" fillId="26" borderId="45" xfId="0" applyNumberFormat="1" applyFill="1" applyBorder="1" applyAlignment="1" applyProtection="1">
      <alignment horizontal="center"/>
      <protection hidden="1"/>
    </xf>
    <xf numFmtId="0" fontId="0" fillId="26" borderId="31" xfId="0" applyFill="1" applyBorder="1" applyAlignment="1" applyProtection="1">
      <alignment horizontal="center"/>
      <protection hidden="1"/>
    </xf>
    <xf numFmtId="0" fontId="0" fillId="26" borderId="48" xfId="0" applyFill="1" applyBorder="1" applyAlignment="1" applyProtection="1">
      <alignment horizontal="center"/>
      <protection hidden="1"/>
    </xf>
    <xf numFmtId="0" fontId="2" fillId="25" borderId="16" xfId="0" applyFont="1" applyFill="1" applyBorder="1" applyAlignment="1" applyProtection="1">
      <alignment horizontal="left"/>
      <protection locked="0"/>
    </xf>
    <xf numFmtId="0" fontId="2" fillId="25" borderId="10" xfId="0" applyFont="1" applyFill="1" applyBorder="1" applyAlignment="1" applyProtection="1">
      <alignment horizontal="left"/>
      <protection locked="0"/>
    </xf>
    <xf numFmtId="0" fontId="2" fillId="25" borderId="17" xfId="0" applyFont="1" applyFill="1" applyBorder="1" applyAlignment="1" applyProtection="1">
      <alignment horizontal="left"/>
      <protection locked="0"/>
    </xf>
    <xf numFmtId="0" fontId="2" fillId="26" borderId="63" xfId="0" applyFont="1" applyFill="1" applyBorder="1" applyProtection="1">
      <protection hidden="1"/>
    </xf>
    <xf numFmtId="0" fontId="2" fillId="0" borderId="57" xfId="0" applyFont="1" applyBorder="1" applyProtection="1">
      <protection hidden="1"/>
    </xf>
    <xf numFmtId="0" fontId="2" fillId="0" borderId="64" xfId="0" applyFont="1" applyBorder="1" applyProtection="1">
      <protection hidden="1"/>
    </xf>
    <xf numFmtId="4" fontId="0" fillId="26" borderId="63" xfId="0" applyNumberFormat="1" applyFill="1" applyBorder="1" applyAlignment="1" applyProtection="1">
      <alignment horizontal="right"/>
      <protection hidden="1"/>
    </xf>
    <xf numFmtId="0" fontId="0" fillId="26" borderId="64" xfId="0" applyFill="1" applyBorder="1" applyAlignment="1" applyProtection="1">
      <alignment horizontal="right"/>
      <protection hidden="1"/>
    </xf>
    <xf numFmtId="4" fontId="0" fillId="26" borderId="16" xfId="0" applyNumberFormat="1" applyFill="1" applyBorder="1" applyAlignment="1" applyProtection="1">
      <alignment horizontal="right"/>
      <protection hidden="1"/>
    </xf>
    <xf numFmtId="0" fontId="0" fillId="26" borderId="65" xfId="0" applyFill="1" applyBorder="1" applyAlignment="1" applyProtection="1">
      <alignment horizontal="right"/>
      <protection hidden="1"/>
    </xf>
    <xf numFmtId="4" fontId="0" fillId="26" borderId="53" xfId="0" applyNumberFormat="1" applyFill="1" applyBorder="1" applyAlignment="1" applyProtection="1">
      <alignment horizontal="right"/>
      <protection hidden="1"/>
    </xf>
    <xf numFmtId="0" fontId="0" fillId="26" borderId="55" xfId="0" applyFill="1" applyBorder="1" applyAlignment="1" applyProtection="1">
      <alignment horizontal="right"/>
      <protection hidden="1"/>
    </xf>
    <xf numFmtId="0" fontId="5" fillId="24" borderId="27" xfId="0" applyFont="1" applyFill="1" applyBorder="1" applyAlignment="1" applyProtection="1">
      <alignment horizontal="center"/>
      <protection hidden="1"/>
    </xf>
    <xf numFmtId="0" fontId="5" fillId="24" borderId="28" xfId="0" applyFont="1" applyFill="1" applyBorder="1" applyAlignment="1" applyProtection="1">
      <alignment horizontal="center"/>
      <protection hidden="1"/>
    </xf>
    <xf numFmtId="0" fontId="5" fillId="24" borderId="29" xfId="0" applyFont="1" applyFill="1" applyBorder="1" applyAlignment="1" applyProtection="1">
      <alignment horizontal="center"/>
      <protection hidden="1"/>
    </xf>
    <xf numFmtId="0" fontId="0" fillId="0" borderId="27" xfId="0" applyBorder="1" applyAlignment="1" applyProtection="1">
      <alignment horizontal="left" wrapText="1"/>
      <protection hidden="1"/>
    </xf>
    <xf numFmtId="0" fontId="0" fillId="0" borderId="28" xfId="0" applyBorder="1" applyAlignment="1" applyProtection="1">
      <alignment horizontal="left" wrapText="1"/>
      <protection hidden="1"/>
    </xf>
    <xf numFmtId="0" fontId="0" fillId="0" borderId="29" xfId="0" applyBorder="1" applyAlignment="1" applyProtection="1">
      <alignment horizontal="left" wrapText="1"/>
      <protection hidden="1"/>
    </xf>
    <xf numFmtId="0" fontId="0" fillId="0" borderId="27" xfId="0" applyBorder="1" applyAlignment="1" applyProtection="1">
      <alignment horizontal="left"/>
      <protection hidden="1"/>
    </xf>
    <xf numFmtId="0" fontId="0" fillId="0" borderId="29" xfId="0" applyBorder="1" applyAlignment="1" applyProtection="1">
      <alignment horizontal="left"/>
      <protection hidden="1"/>
    </xf>
  </cellXfs>
  <cellStyles count="4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Gut" xfId="31" builtinId="26" customBuiltin="1"/>
    <cellStyle name="Neutral" xfId="32" builtinId="28" customBuiltin="1"/>
    <cellStyle name="Notiz" xfId="33" builtinId="10" customBuiltin="1"/>
    <cellStyle name="Schlecht" xfId="34" builtinId="27" customBuiltin="1"/>
    <cellStyle name="Standard" xfId="0" builtinId="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11">
    <dxf>
      <font>
        <condense val="0"/>
        <extend val="0"/>
        <color indexed="10"/>
      </font>
      <fill>
        <patternFill>
          <bgColor indexed="13"/>
        </patternFill>
      </fill>
    </dxf>
    <dxf>
      <font>
        <b/>
        <i val="0"/>
        <condense val="0"/>
        <extend val="0"/>
        <color indexed="1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fill>
        <patternFill>
          <bgColor indexed="13"/>
        </patternFill>
      </fill>
    </dxf>
    <dxf>
      <font>
        <condense val="0"/>
        <extend val="0"/>
        <color indexed="9"/>
      </font>
      <fill>
        <patternFill>
          <bgColor indexed="51"/>
        </patternFill>
      </fill>
    </dxf>
    <dxf>
      <font>
        <condense val="0"/>
        <extend val="0"/>
        <color indexed="9"/>
      </font>
      <fill>
        <patternFill>
          <bgColor indexed="51"/>
        </patternFill>
      </fill>
    </dxf>
    <dxf>
      <font>
        <condense val="0"/>
        <extend val="0"/>
        <color indexed="9"/>
      </font>
      <fill>
        <patternFill>
          <bgColor indexed="51"/>
        </patternFill>
      </fill>
    </dxf>
    <dxf>
      <font>
        <condense val="0"/>
        <extend val="0"/>
        <color indexed="9"/>
      </font>
      <fill>
        <patternFill>
          <bgColor indexed="51"/>
        </patternFill>
      </fill>
    </dxf>
    <dxf>
      <font>
        <b/>
        <i val="0"/>
        <condense val="0"/>
        <extend val="0"/>
        <color indexed="10"/>
      </font>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6F1F7"/>
      <rgbColor rgb="003366FF"/>
      <rgbColor rgb="0033CCCC"/>
      <rgbColor rgb="00EBEBEB"/>
      <rgbColor rgb="000668AF"/>
      <rgbColor rgb="00E4DDB6"/>
      <rgbColor rgb="00EAE3C6"/>
      <rgbColor rgb="00666699"/>
      <rgbColor rgb="00969696"/>
      <rgbColor rgb="00003366"/>
      <rgbColor rgb="00339966"/>
      <rgbColor rgb="00003300"/>
      <rgbColor rgb="007AB031"/>
      <rgbColor rgb="009B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12" dropStyle="combo" dx="26" fmlaLink="$AJ$2" fmlaRange="$X$30:$X$41" sel="4" val="0"/>
</file>

<file path=xl/drawings/drawing1.xml><?xml version="1.0" encoding="utf-8"?>
<xdr:wsDr xmlns:xdr="http://schemas.openxmlformats.org/drawingml/2006/spreadsheetDrawing" xmlns:a="http://schemas.openxmlformats.org/drawingml/2006/main">
  <xdr:twoCellAnchor>
    <xdr:from>
      <xdr:col>3</xdr:col>
      <xdr:colOff>83820</xdr:colOff>
      <xdr:row>5</xdr:row>
      <xdr:rowOff>83820</xdr:rowOff>
    </xdr:from>
    <xdr:to>
      <xdr:col>4</xdr:col>
      <xdr:colOff>1127760</xdr:colOff>
      <xdr:row>6</xdr:row>
      <xdr:rowOff>91440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876300" y="1082040"/>
          <a:ext cx="7018020" cy="2819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Tool </a:t>
          </a:r>
          <a:r>
            <a:rPr lang="de-DE" sz="1000" b="1" i="0" u="none" strike="noStrike" baseline="0">
              <a:solidFill>
                <a:srgbClr val="000000"/>
              </a:solidFill>
              <a:latin typeface="Arial"/>
              <a:cs typeface="Arial"/>
            </a:rPr>
            <a:t>"Zeiterfassung"</a:t>
          </a:r>
          <a:r>
            <a:rPr lang="de-DE" sz="1000" b="0" i="0" u="none" strike="noStrike" baseline="0">
              <a:solidFill>
                <a:srgbClr val="000000"/>
              </a:solidFill>
              <a:latin typeface="Arial"/>
              <a:cs typeface="Arial"/>
            </a:rPr>
            <a:t> können Sie die Arbeitszeit, das Freizeitkonto und den Urlaub Ihrer Mitarbeiter verwalten.</a:t>
          </a:r>
        </a:p>
      </xdr:txBody>
    </xdr:sp>
    <xdr:clientData/>
  </xdr:twoCellAnchor>
  <xdr:twoCellAnchor>
    <xdr:from>
      <xdr:col>2</xdr:col>
      <xdr:colOff>68580</xdr:colOff>
      <xdr:row>9</xdr:row>
      <xdr:rowOff>129540</xdr:rowOff>
    </xdr:from>
    <xdr:to>
      <xdr:col>4</xdr:col>
      <xdr:colOff>1181100</xdr:colOff>
      <xdr:row>20</xdr:row>
      <xdr:rowOff>1805940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54380" y="1912620"/>
          <a:ext cx="7193280" cy="88163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Um mit dem Tool </a:t>
          </a:r>
          <a:r>
            <a:rPr lang="de-DE" sz="1000" b="1" i="0" u="none" strike="noStrike" baseline="0">
              <a:solidFill>
                <a:srgbClr val="000000"/>
              </a:solidFill>
              <a:latin typeface="Arial"/>
              <a:cs typeface="Arial"/>
            </a:rPr>
            <a:t>"Zeiterfassung"</a:t>
          </a:r>
          <a:r>
            <a:rPr lang="de-DE" sz="1000" b="0" i="0" u="none" strike="noStrike" baseline="0">
              <a:solidFill>
                <a:srgbClr val="000000"/>
              </a:solidFill>
              <a:latin typeface="Arial"/>
              <a:cs typeface="Arial"/>
            </a:rPr>
            <a:t> die Arbeitszeit, das Freizeitkonto und den Urlaub Ihrer Mitarbeiter zu verwalten, sind zunächst für jeden Mitarbeiter, den Sie mit diesem Tool verwalten möchten, Arbeitsblätter anzulegen. Hierzu kopieren Sie am besten für jeden Mitarbeiter das "Arbeitsblatt 01" und benennen es entsprechend um.</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Arbeitsblätter zur Verwaltung der Mitarbeiter selbst bestehen aus zwei Bereichen: einem Eingabebereich (Spalten G - T) und einem Auswertungsbereich (Spalten AA bis AU).</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Eingabebereich</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oberen Teil des </a:t>
          </a:r>
          <a:r>
            <a:rPr lang="de-DE" sz="1000" b="1" i="0" u="none" strike="noStrike" baseline="0">
              <a:solidFill>
                <a:srgbClr val="000000"/>
              </a:solidFill>
              <a:latin typeface="Arial"/>
              <a:cs typeface="Arial"/>
            </a:rPr>
            <a:t>Eingabebereiches</a:t>
          </a:r>
          <a:r>
            <a:rPr lang="de-DE" sz="1000" b="0" i="0" u="none" strike="noStrike" baseline="0">
              <a:solidFill>
                <a:srgbClr val="000000"/>
              </a:solidFill>
              <a:latin typeface="Arial"/>
              <a:cs typeface="Arial"/>
            </a:rPr>
            <a:t> sind in den Zeilen 5 bis 16 zunächst für jeden Mitarbeiter einige Stammdaten einzugeben. Hierzu gehören insbesondere:</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Name des Mitarbeiters</a:t>
          </a:r>
        </a:p>
        <a:p>
          <a:pPr algn="l" rtl="0">
            <a:defRPr sz="1000"/>
          </a:pPr>
          <a:r>
            <a:rPr lang="de-DE" sz="1000" b="0" i="0" u="none" strike="noStrike" baseline="0">
              <a:solidFill>
                <a:srgbClr val="000000"/>
              </a:solidFill>
              <a:latin typeface="Arial"/>
              <a:cs typeface="Arial"/>
            </a:rPr>
            <a:t>- Personalnummer des Mitarbeiters</a:t>
          </a:r>
        </a:p>
        <a:p>
          <a:pPr algn="l" rtl="0">
            <a:defRPr sz="1000"/>
          </a:pPr>
          <a:r>
            <a:rPr lang="de-DE" sz="1000" b="0" i="0" u="none" strike="noStrike" baseline="0">
              <a:solidFill>
                <a:srgbClr val="000000"/>
              </a:solidFill>
              <a:latin typeface="Arial"/>
              <a:cs typeface="Arial"/>
            </a:rPr>
            <a:t>- Wöchentliche Arbeitszeit in Stunden</a:t>
          </a:r>
        </a:p>
        <a:p>
          <a:pPr algn="l" rtl="0">
            <a:defRPr sz="1000"/>
          </a:pPr>
          <a:r>
            <a:rPr lang="de-DE" sz="1000" b="0" i="0" u="none" strike="noStrike" baseline="0">
              <a:solidFill>
                <a:srgbClr val="000000"/>
              </a:solidFill>
              <a:latin typeface="Arial"/>
              <a:cs typeface="Arial"/>
            </a:rPr>
            <a:t>- Stundenfaktor für das Wochenende (sofern Mitarbeiter am Wochenende arbeiten)</a:t>
          </a:r>
        </a:p>
        <a:p>
          <a:pPr algn="l" rtl="0">
            <a:defRPr sz="1000"/>
          </a:pPr>
          <a:r>
            <a:rPr lang="de-DE" sz="1000" b="0" i="0" u="none" strike="noStrike" baseline="0">
              <a:solidFill>
                <a:srgbClr val="000000"/>
              </a:solidFill>
              <a:latin typeface="Arial"/>
              <a:cs typeface="Arial"/>
            </a:rPr>
            <a:t>- die täglichen Arbeitszeiten in Stunden (zwei Nachkommastellen sind möglich)</a:t>
          </a:r>
        </a:p>
        <a:p>
          <a:pPr algn="l" rtl="0">
            <a:defRPr sz="1000"/>
          </a:pPr>
          <a:r>
            <a:rPr lang="de-DE" sz="1000" b="0" i="0" u="none" strike="noStrike" baseline="0">
              <a:solidFill>
                <a:srgbClr val="000000"/>
              </a:solidFill>
              <a:latin typeface="Arial"/>
              <a:cs typeface="Arial"/>
            </a:rPr>
            <a:t>- den Vortrag des Zeitkontos (aus dem Vorjahr)</a:t>
          </a:r>
        </a:p>
        <a:p>
          <a:pPr algn="l" rtl="0">
            <a:defRPr sz="1000"/>
          </a:pPr>
          <a:r>
            <a:rPr lang="de-DE" sz="1000" b="0" i="0" u="none" strike="noStrike" baseline="0">
              <a:solidFill>
                <a:srgbClr val="000000"/>
              </a:solidFill>
              <a:latin typeface="Arial"/>
              <a:cs typeface="Arial"/>
            </a:rPr>
            <a:t>- den Vortrag des Urlaubskontos (aus dem Vorjahr).</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wöchentliche Arbeitszeit muss natürlich mit der Summe der täglichen Arbeitszeiten übereinstimmen. Ist dies nicht der Fall, wird das Feld "Arbeitszeit (in Std.)" mit gelbem Hintergrund und roter Schrift dargestellt.</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Tägliche Angaben:</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Hier erfassen Sie die tägliche Arbeitszeiten und den genommenen Urlaub Ihrer Mitarbeiter. Als Urlaub kommen volle (1,0) oder halbe (0,5) Tage infrage. Hat ein Mitarbeiter Urlaub genommen, können Sie dennoch (zusätzliche) Arbeitszeiten erfassen. Geben Sie für einen Tag allerdings sowohl einen halben oder ganzen Urlaubstag als auch Arbeitszeiten ein, werden die entsprechenden Zellen zur Information gelb unterlegt.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Arbeitszeiten selbst geben Sie getrennt nach Stunden (zwischen 0 und 24) und Minuten (0 bis 59) ein.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Auswertung:</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zweiten Bereich des Arbeitsblattes können Sie die Daten Ihrer Mitarbeiter auswerten. Bitte geben Sie hierzu zunächst in Zelle AL2 im Drop-down-Feld den (aktuellen oder bereits abgelaufenen) Monat ein, den Sie auswerten möchten.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ersten Teil dieses Auswertungsbereiches werden Ihnen die wesentlichen Daten präsentiert, insbesondere</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die Soll-Arbeitszeit des Monats,</a:t>
          </a:r>
        </a:p>
        <a:p>
          <a:pPr algn="l" rtl="0">
            <a:defRPr sz="1000"/>
          </a:pPr>
          <a:r>
            <a:rPr lang="de-DE" sz="1000" b="0" i="0" u="none" strike="noStrike" baseline="0">
              <a:solidFill>
                <a:srgbClr val="000000"/>
              </a:solidFill>
              <a:latin typeface="Arial"/>
              <a:cs typeface="Arial"/>
            </a:rPr>
            <a:t>- die Ist-Arbeitszeit des Monats,</a:t>
          </a:r>
        </a:p>
        <a:p>
          <a:pPr algn="l" rtl="0">
            <a:defRPr sz="1000"/>
          </a:pPr>
          <a:r>
            <a:rPr lang="de-DE" sz="1000" b="0" i="0" u="none" strike="noStrike" baseline="0">
              <a:solidFill>
                <a:srgbClr val="000000"/>
              </a:solidFill>
              <a:latin typeface="Arial"/>
              <a:cs typeface="Arial"/>
            </a:rPr>
            <a:t>- die Differenz zwischen Soll- und Ist-Arbeitszeit,</a:t>
          </a:r>
        </a:p>
        <a:p>
          <a:pPr algn="l" rtl="0">
            <a:defRPr sz="1000"/>
          </a:pPr>
          <a:r>
            <a:rPr lang="de-DE" sz="1000" b="0" i="0" u="none" strike="noStrike" baseline="0">
              <a:solidFill>
                <a:srgbClr val="000000"/>
              </a:solidFill>
              <a:latin typeface="Arial"/>
              <a:cs typeface="Arial"/>
            </a:rPr>
            <a:t>- die Entwicklung des Freizeitkontos und</a:t>
          </a:r>
        </a:p>
        <a:p>
          <a:pPr algn="l" rtl="0">
            <a:defRPr sz="1000"/>
          </a:pPr>
          <a:r>
            <a:rPr lang="de-DE" sz="1000" b="0" i="0" u="none" strike="noStrike" baseline="0">
              <a:solidFill>
                <a:srgbClr val="000000"/>
              </a:solidFill>
              <a:latin typeface="Arial"/>
              <a:cs typeface="Arial"/>
            </a:rPr>
            <a:t>- die Entwicklung des Urlaubskontos.</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Hier können Sie auch entscheiden, ob Sie - zur Reduzierung des Stundenkontos - einige Stunden des Freizeitkontos auszahlen wollen. Eine entsprechende Angabe für den jeweiligen Monat ist in Zelle AT9 erforderlich. Die dort eingegebenen Werte müssen bis zum Ende des Jahres fortgeschrieben werden.</a:t>
          </a:r>
        </a:p>
        <a:p>
          <a:pPr algn="l" rtl="0">
            <a:defRPr sz="1000"/>
          </a:pP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Beispiel:</a:t>
          </a:r>
          <a:r>
            <a:rPr lang="de-DE" sz="1000" b="0" i="0" u="none" strike="noStrike" baseline="0">
              <a:solidFill>
                <a:srgbClr val="000000"/>
              </a:solidFill>
              <a:latin typeface="Arial"/>
              <a:cs typeface="Arial"/>
            </a:rPr>
            <a:t> Planen Sie im Januar und Februar jeweils 15 Stunden aus dem Freizeitkonto auszuzahlen, muss der Wert "30" bis zum Ende des Jahres beibehalten werden. Es ist daher empfehlenswert, sich die ausgezahlten Stunden - z. B. als Kommentar - gesondert zu dokumentieren.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Im zweiten Teil dieses Auswertungsbereiches können Sie die Daten für jeden einzelnen Tag des Monats nachvollziehen.</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1</xdr:row>
          <xdr:rowOff>0</xdr:rowOff>
        </xdr:from>
        <xdr:to>
          <xdr:col>35</xdr:col>
          <xdr:colOff>0</xdr:colOff>
          <xdr:row>2</xdr:row>
          <xdr:rowOff>38100</xdr:rowOff>
        </xdr:to>
        <xdr:sp macro="" textlink="">
          <xdr:nvSpPr>
            <xdr:cNvPr id="33804" name="Drop Down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autoPageBreaks="0"/>
  </sheetPr>
  <dimension ref="A2:HB141"/>
  <sheetViews>
    <sheetView showGridLines="0" zoomScaleNormal="100" workbookViewId="0">
      <selection activeCell="G8" sqref="G8"/>
    </sheetView>
  </sheetViews>
  <sheetFormatPr baseColWidth="10" defaultColWidth="11.453125" defaultRowHeight="12.5" x14ac:dyDescent="0.25"/>
  <cols>
    <col min="1" max="1" width="2.90625" style="3" customWidth="1"/>
    <col min="2" max="2" width="1.54296875" style="3" customWidth="1"/>
    <col min="3" max="3" width="1.6328125" style="3" customWidth="1"/>
    <col min="4" max="4" width="4.90625" style="3" customWidth="1"/>
    <col min="5" max="5" width="9.36328125" style="3" customWidth="1"/>
    <col min="6" max="6" width="16" style="3" customWidth="1"/>
    <col min="7" max="7" width="18.36328125" style="3" bestFit="1" customWidth="1"/>
    <col min="8" max="8" width="4.453125" style="3" customWidth="1"/>
    <col min="9" max="9" width="2.453125" style="3" customWidth="1"/>
    <col min="10" max="10" width="1.453125" style="3" customWidth="1"/>
    <col min="11" max="13" width="11.453125" style="3"/>
    <col min="14" max="14" width="0" style="3" hidden="1" customWidth="1"/>
    <col min="15" max="16384" width="11.453125" style="3"/>
  </cols>
  <sheetData>
    <row r="2" spans="1:210" ht="13" thickBot="1" x14ac:dyDescent="0.3"/>
    <row r="3" spans="1:210" ht="17" thickBot="1" x14ac:dyDescent="0.3">
      <c r="B3" s="28" t="s">
        <v>81</v>
      </c>
      <c r="C3" s="29"/>
      <c r="D3" s="29"/>
      <c r="E3" s="29"/>
      <c r="F3" s="29"/>
      <c r="G3" s="29"/>
      <c r="H3" s="29"/>
      <c r="I3" s="30"/>
    </row>
    <row r="4" spans="1:210" s="24" customFormat="1" ht="6"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x14ac:dyDescent="0.25">
      <c r="B5" s="25"/>
      <c r="C5" s="26"/>
      <c r="D5" s="26"/>
      <c r="E5" s="26"/>
      <c r="F5" s="26"/>
      <c r="G5" s="26"/>
      <c r="H5" s="26"/>
      <c r="I5" s="27"/>
    </row>
    <row r="6" spans="1:210" ht="13" x14ac:dyDescent="0.3">
      <c r="B6" s="4"/>
      <c r="D6" s="161" t="s">
        <v>16</v>
      </c>
      <c r="E6" s="162"/>
      <c r="F6" s="162"/>
      <c r="G6" s="163"/>
      <c r="H6" s="2"/>
      <c r="I6" s="5"/>
    </row>
    <row r="7" spans="1:210" ht="13" x14ac:dyDescent="0.3">
      <c r="B7" s="4"/>
      <c r="D7" s="12"/>
      <c r="E7" s="13"/>
      <c r="F7" s="13"/>
      <c r="G7" s="13"/>
      <c r="H7" s="14"/>
      <c r="I7" s="5"/>
      <c r="N7" s="3">
        <f ca="1">+YEAR(TODAY())-2</f>
        <v>2021</v>
      </c>
    </row>
    <row r="8" spans="1:210" ht="13" x14ac:dyDescent="0.3">
      <c r="B8" s="4"/>
      <c r="D8" s="15"/>
      <c r="E8" s="164" t="s">
        <v>89</v>
      </c>
      <c r="F8" s="165"/>
      <c r="G8" s="23">
        <v>2026</v>
      </c>
      <c r="H8" s="18"/>
      <c r="I8" s="5"/>
      <c r="N8" s="3">
        <f ca="1">1+N7</f>
        <v>2022</v>
      </c>
    </row>
    <row r="9" spans="1:210" ht="13" x14ac:dyDescent="0.3">
      <c r="B9" s="4"/>
      <c r="D9" s="15"/>
      <c r="E9" s="16"/>
      <c r="F9" s="16"/>
      <c r="G9" s="13"/>
      <c r="H9" s="18"/>
      <c r="I9" s="5"/>
      <c r="N9" s="3">
        <f t="shared" ref="N9:N18" ca="1" si="0">1+N8</f>
        <v>2023</v>
      </c>
    </row>
    <row r="10" spans="1:210" ht="13" x14ac:dyDescent="0.3">
      <c r="B10" s="4"/>
      <c r="D10" s="15"/>
      <c r="E10" s="16" t="s">
        <v>0</v>
      </c>
      <c r="F10" s="16"/>
      <c r="G10" s="23" t="s">
        <v>3</v>
      </c>
      <c r="H10" s="18"/>
      <c r="I10" s="5"/>
      <c r="N10" s="3">
        <f t="shared" ca="1" si="0"/>
        <v>2024</v>
      </c>
    </row>
    <row r="11" spans="1:210" ht="13" x14ac:dyDescent="0.3">
      <c r="B11" s="4"/>
      <c r="D11" s="15"/>
      <c r="E11" s="16" t="s">
        <v>1</v>
      </c>
      <c r="F11" s="16"/>
      <c r="G11" s="23" t="s">
        <v>4</v>
      </c>
      <c r="H11" s="18"/>
      <c r="I11" s="5"/>
      <c r="N11" s="3">
        <f t="shared" ca="1" si="0"/>
        <v>2025</v>
      </c>
    </row>
    <row r="12" spans="1:210" ht="13" x14ac:dyDescent="0.3">
      <c r="B12" s="4"/>
      <c r="D12" s="15"/>
      <c r="E12" s="16"/>
      <c r="F12" s="16"/>
      <c r="G12" s="17"/>
      <c r="H12" s="18"/>
      <c r="I12" s="5"/>
      <c r="N12" s="3">
        <f t="shared" ca="1" si="0"/>
        <v>2026</v>
      </c>
    </row>
    <row r="13" spans="1:210" ht="13" x14ac:dyDescent="0.3">
      <c r="B13" s="4"/>
      <c r="D13" s="15"/>
      <c r="E13" s="16" t="s">
        <v>2</v>
      </c>
      <c r="F13" s="16"/>
      <c r="G13" s="23" t="s">
        <v>5</v>
      </c>
      <c r="H13" s="18"/>
      <c r="I13" s="5"/>
      <c r="N13" s="3">
        <f t="shared" ca="1" si="0"/>
        <v>2027</v>
      </c>
    </row>
    <row r="14" spans="1:210" ht="13" x14ac:dyDescent="0.3">
      <c r="B14" s="4"/>
      <c r="D14" s="15"/>
      <c r="E14" s="16" t="s">
        <v>11</v>
      </c>
      <c r="F14" s="16"/>
      <c r="G14" s="23" t="s">
        <v>6</v>
      </c>
      <c r="H14" s="18"/>
      <c r="I14" s="5"/>
      <c r="N14" s="3">
        <f t="shared" ca="1" si="0"/>
        <v>2028</v>
      </c>
    </row>
    <row r="15" spans="1:210" ht="13" x14ac:dyDescent="0.3">
      <c r="B15" s="4"/>
      <c r="D15" s="15"/>
      <c r="E15" s="16" t="s">
        <v>12</v>
      </c>
      <c r="F15" s="16"/>
      <c r="G15" s="23" t="s">
        <v>14</v>
      </c>
      <c r="H15" s="18"/>
      <c r="I15" s="5"/>
      <c r="N15" s="3">
        <f t="shared" ca="1" si="0"/>
        <v>2029</v>
      </c>
    </row>
    <row r="16" spans="1:210" ht="13" x14ac:dyDescent="0.3">
      <c r="B16" s="4"/>
      <c r="D16" s="15"/>
      <c r="E16" s="16" t="s">
        <v>13</v>
      </c>
      <c r="F16" s="16"/>
      <c r="G16" s="23" t="s">
        <v>15</v>
      </c>
      <c r="H16" s="18"/>
      <c r="I16" s="5"/>
      <c r="N16" s="3">
        <f t="shared" ca="1" si="0"/>
        <v>2030</v>
      </c>
    </row>
    <row r="17" spans="2:14" ht="13" x14ac:dyDescent="0.3">
      <c r="B17" s="4"/>
      <c r="D17" s="15"/>
      <c r="E17" s="16"/>
      <c r="F17" s="16"/>
      <c r="G17" s="31"/>
      <c r="H17" s="18"/>
      <c r="I17" s="5"/>
      <c r="N17" s="3">
        <f t="shared" ca="1" si="0"/>
        <v>2031</v>
      </c>
    </row>
    <row r="18" spans="2:14" ht="13.5" thickBot="1" x14ac:dyDescent="0.35">
      <c r="B18" s="4"/>
      <c r="D18" s="19"/>
      <c r="E18" s="20"/>
      <c r="F18" s="20"/>
      <c r="G18" s="20"/>
      <c r="H18" s="21"/>
      <c r="I18" s="5"/>
      <c r="N18" s="3">
        <f t="shared" ca="1" si="0"/>
        <v>2032</v>
      </c>
    </row>
    <row r="19" spans="2:14" ht="13" thickBot="1" x14ac:dyDescent="0.3">
      <c r="B19" s="6"/>
      <c r="C19" s="7"/>
      <c r="D19" s="7"/>
      <c r="E19" s="7"/>
      <c r="F19" s="7"/>
      <c r="G19" s="7"/>
      <c r="H19" s="7"/>
      <c r="I19" s="8"/>
    </row>
    <row r="21" spans="2:14" x14ac:dyDescent="0.25">
      <c r="B21" s="9" t="s">
        <v>92</v>
      </c>
    </row>
    <row r="22" spans="2:14" x14ac:dyDescent="0.25">
      <c r="B22" s="9" t="s">
        <v>93</v>
      </c>
    </row>
    <row r="23" spans="2:14" x14ac:dyDescent="0.25">
      <c r="B23" s="9" t="s">
        <v>94</v>
      </c>
    </row>
    <row r="139" spans="2:3" x14ac:dyDescent="0.25">
      <c r="B139" s="9" t="s">
        <v>7</v>
      </c>
      <c r="C139" s="9"/>
    </row>
    <row r="140" spans="2:3" x14ac:dyDescent="0.25">
      <c r="B140" s="9" t="s">
        <v>8</v>
      </c>
      <c r="C140" s="9"/>
    </row>
    <row r="141" spans="2:3" x14ac:dyDescent="0.25">
      <c r="B141" s="9" t="s">
        <v>9</v>
      </c>
      <c r="C141" s="9"/>
    </row>
  </sheetData>
  <sheetProtection selectLockedCells="1"/>
  <mergeCells count="2">
    <mergeCell ref="D6:G6"/>
    <mergeCell ref="E8:F8"/>
  </mergeCells>
  <phoneticPr fontId="0" type="noConversion"/>
  <dataValidations count="1">
    <dataValidation type="list" allowBlank="1" showInputMessage="1" showErrorMessage="1" sqref="G8" xr:uid="{00000000-0002-0000-0000-000000000000}">
      <formula1>$N$7:$N$18</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fitToPage="1"/>
  </sheetPr>
  <dimension ref="A2:IR27"/>
  <sheetViews>
    <sheetView showGridLines="0" showZeros="0" tabSelected="1" showOutlineSymbols="0" topLeftCell="A13" zoomScaleNormal="100" workbookViewId="0">
      <selection activeCell="B3" sqref="B3:F3"/>
    </sheetView>
  </sheetViews>
  <sheetFormatPr baseColWidth="10" defaultColWidth="11.453125" defaultRowHeight="12.5" x14ac:dyDescent="0.25"/>
  <cols>
    <col min="1" max="1" width="8.453125" style="3" customWidth="1"/>
    <col min="2" max="3" width="1.54296875" style="3" customWidth="1"/>
    <col min="4" max="4" width="87.08984375" style="3" customWidth="1"/>
    <col min="5" max="5" width="19.54296875" style="3" customWidth="1"/>
    <col min="6" max="6" width="1.453125" style="3" customWidth="1"/>
    <col min="7" max="7" width="2.6328125" style="3" customWidth="1"/>
    <col min="8" max="16384" width="11.453125" style="3"/>
  </cols>
  <sheetData>
    <row r="2" spans="1:252" ht="13" thickBot="1" x14ac:dyDescent="0.3"/>
    <row r="3" spans="1:252" s="1" customFormat="1" ht="25.5" customHeight="1" thickBot="1" x14ac:dyDescent="0.3">
      <c r="A3" s="3"/>
      <c r="B3" s="166" t="s">
        <v>90</v>
      </c>
      <c r="C3" s="167"/>
      <c r="D3" s="167"/>
      <c r="E3" s="167"/>
      <c r="F3" s="168"/>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5">
      <c r="B4" s="4"/>
      <c r="F4" s="5"/>
    </row>
    <row r="5" spans="1:252" ht="13" x14ac:dyDescent="0.3">
      <c r="B5" s="4"/>
      <c r="C5" s="10"/>
      <c r="D5" s="11" t="s">
        <v>10</v>
      </c>
      <c r="E5" s="2"/>
      <c r="F5" s="5"/>
    </row>
    <row r="6" spans="1:252" ht="21.75" customHeight="1" x14ac:dyDescent="0.3">
      <c r="B6" s="4"/>
      <c r="C6" s="15"/>
      <c r="D6" s="22"/>
      <c r="E6" s="14"/>
      <c r="F6" s="5"/>
    </row>
    <row r="7" spans="1:252" ht="13.5" thickBot="1" x14ac:dyDescent="0.35">
      <c r="B7" s="4"/>
      <c r="C7" s="19"/>
      <c r="D7" s="20"/>
      <c r="E7" s="21"/>
      <c r="F7" s="5"/>
    </row>
    <row r="8" spans="1:252" x14ac:dyDescent="0.25">
      <c r="B8" s="4"/>
      <c r="F8" s="5"/>
    </row>
    <row r="9" spans="1:252" ht="13" x14ac:dyDescent="0.3">
      <c r="B9" s="4"/>
      <c r="C9" s="10"/>
      <c r="D9" s="11" t="s">
        <v>91</v>
      </c>
      <c r="E9" s="2"/>
      <c r="F9" s="5"/>
    </row>
    <row r="10" spans="1:252" ht="13" x14ac:dyDescent="0.3">
      <c r="B10" s="4"/>
      <c r="C10" s="12"/>
      <c r="D10" s="13"/>
      <c r="E10" s="14"/>
      <c r="F10" s="5"/>
    </row>
    <row r="11" spans="1:252" ht="52.5" customHeight="1" x14ac:dyDescent="0.3">
      <c r="B11" s="4"/>
      <c r="C11" s="15"/>
      <c r="D11" s="16"/>
      <c r="E11" s="18"/>
      <c r="F11" s="5"/>
    </row>
    <row r="12" spans="1:252" ht="62.25" customHeight="1" x14ac:dyDescent="0.3">
      <c r="B12" s="4"/>
      <c r="C12" s="15"/>
      <c r="D12" s="16"/>
      <c r="E12" s="18"/>
      <c r="F12" s="5"/>
    </row>
    <row r="13" spans="1:252" ht="62.25" customHeight="1" x14ac:dyDescent="0.3">
      <c r="B13" s="4"/>
      <c r="C13" s="15"/>
      <c r="D13" s="16"/>
      <c r="E13" s="18"/>
      <c r="F13" s="5"/>
    </row>
    <row r="14" spans="1:252" ht="62.25" customHeight="1" x14ac:dyDescent="0.3">
      <c r="B14" s="4"/>
      <c r="C14" s="15"/>
      <c r="D14" s="16"/>
      <c r="E14" s="18"/>
      <c r="F14" s="5"/>
    </row>
    <row r="15" spans="1:252" ht="62.25" customHeight="1" x14ac:dyDescent="0.3">
      <c r="B15" s="4"/>
      <c r="C15" s="15"/>
      <c r="D15" s="16"/>
      <c r="E15" s="18"/>
      <c r="F15" s="5"/>
    </row>
    <row r="16" spans="1:252" ht="62.25" customHeight="1" x14ac:dyDescent="0.3">
      <c r="B16" s="4"/>
      <c r="C16" s="15"/>
      <c r="D16" s="16"/>
      <c r="E16" s="18"/>
      <c r="F16" s="5"/>
    </row>
    <row r="17" spans="2:6" ht="62.25" customHeight="1" x14ac:dyDescent="0.3">
      <c r="B17" s="4"/>
      <c r="C17" s="15"/>
      <c r="D17" s="16"/>
      <c r="E17" s="18"/>
      <c r="F17" s="5"/>
    </row>
    <row r="18" spans="2:6" ht="62.25" customHeight="1" x14ac:dyDescent="0.3">
      <c r="B18" s="4"/>
      <c r="C18" s="15"/>
      <c r="D18" s="16"/>
      <c r="E18" s="18"/>
      <c r="F18" s="5"/>
    </row>
    <row r="19" spans="2:6" ht="62.25" customHeight="1" x14ac:dyDescent="0.3">
      <c r="B19" s="4"/>
      <c r="C19" s="15"/>
      <c r="D19" s="16"/>
      <c r="E19" s="18"/>
      <c r="F19" s="5"/>
    </row>
    <row r="20" spans="2:6" ht="62.25" customHeight="1" x14ac:dyDescent="0.3">
      <c r="B20" s="4"/>
      <c r="C20" s="15"/>
      <c r="D20" s="16"/>
      <c r="E20" s="18"/>
      <c r="F20" s="5"/>
    </row>
    <row r="21" spans="2:6" ht="83.25" customHeight="1" x14ac:dyDescent="0.3">
      <c r="B21" s="4"/>
      <c r="C21" s="15"/>
      <c r="D21" s="16"/>
      <c r="E21" s="18"/>
      <c r="F21" s="5"/>
    </row>
    <row r="22" spans="2:6" ht="13.5" thickBot="1" x14ac:dyDescent="0.35">
      <c r="B22" s="4"/>
      <c r="C22" s="19"/>
      <c r="D22" s="20"/>
      <c r="E22" s="21"/>
      <c r="F22" s="5"/>
    </row>
    <row r="23" spans="2:6" ht="13" thickBot="1" x14ac:dyDescent="0.3">
      <c r="B23" s="6"/>
      <c r="C23" s="7"/>
      <c r="D23" s="7"/>
      <c r="E23" s="7"/>
      <c r="F23" s="8"/>
    </row>
    <row r="25" spans="2:6" x14ac:dyDescent="0.25">
      <c r="B25" s="9" t="s">
        <v>92</v>
      </c>
    </row>
    <row r="26" spans="2:6" x14ac:dyDescent="0.25">
      <c r="B26" s="9" t="s">
        <v>93</v>
      </c>
    </row>
    <row r="27" spans="2:6" x14ac:dyDescent="0.25">
      <c r="B27" s="9" t="s">
        <v>94</v>
      </c>
    </row>
  </sheetData>
  <sheetProtection sheet="1"/>
  <mergeCells count="1">
    <mergeCell ref="B3:F3"/>
  </mergeCells>
  <phoneticPr fontId="0" type="noConversion"/>
  <printOptions horizontalCentered="1"/>
  <pageMargins left="0.52" right="0.55000000000000004" top="0.98425196850393704" bottom="0.98425196850393704" header="0.51181102362204722" footer="0.51181102362204722"/>
  <pageSetup paperSize="9" scale="83" orientation="portrait" r:id="rId1"/>
  <headerFooter alignWithMargins="0"/>
  <rowBreaks count="1" manualBreakCount="1">
    <brk id="18" min="1" max="5" man="1"/>
  </rowBreaks>
  <colBreaks count="1" manualBreakCount="1">
    <brk id="3" min="2" max="2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W409"/>
  <sheetViews>
    <sheetView showGridLines="0" workbookViewId="0">
      <selection activeCell="H20" sqref="H20"/>
    </sheetView>
  </sheetViews>
  <sheetFormatPr baseColWidth="10" defaultColWidth="11.453125" defaultRowHeight="12.5" x14ac:dyDescent="0.25"/>
  <cols>
    <col min="1" max="1" width="1.453125" style="3" customWidth="1"/>
    <col min="2" max="6" width="11.453125" style="3" hidden="1" customWidth="1"/>
    <col min="7" max="7" width="1.90625" style="3" customWidth="1"/>
    <col min="8" max="8" width="17.6328125" style="3" bestFit="1" customWidth="1"/>
    <col min="9" max="9" width="11.54296875" style="3" hidden="1" customWidth="1"/>
    <col min="10" max="10" width="6.36328125" style="3" hidden="1" customWidth="1"/>
    <col min="11" max="11" width="6.36328125" style="3" customWidth="1"/>
    <col min="12" max="12" width="4.453125" style="3" bestFit="1" customWidth="1"/>
    <col min="13" max="13" width="4.54296875" style="3" bestFit="1" customWidth="1"/>
    <col min="14" max="14" width="7.90625" style="3" bestFit="1" customWidth="1"/>
    <col min="15" max="15" width="9" style="38" bestFit="1" customWidth="1"/>
    <col min="16" max="16" width="8.6328125" style="3" customWidth="1"/>
    <col min="17" max="17" width="7.36328125" style="3" customWidth="1"/>
    <col min="18" max="19" width="6.90625" style="3" customWidth="1"/>
    <col min="20" max="20" width="1.453125" style="3" customWidth="1"/>
    <col min="21" max="21" width="2.6328125" style="3" hidden="1" customWidth="1"/>
    <col min="22" max="22" width="3.6328125" style="3" hidden="1" customWidth="1"/>
    <col min="23" max="23" width="4" style="3" hidden="1" customWidth="1"/>
    <col min="24" max="25" width="11.453125" style="3" hidden="1" customWidth="1"/>
    <col min="26" max="26" width="18.453125" style="3" hidden="1" customWidth="1"/>
    <col min="27" max="27" width="0.54296875" style="3" hidden="1" customWidth="1"/>
    <col min="28" max="28" width="11.453125" style="3" hidden="1" customWidth="1"/>
    <col min="29" max="29" width="1.453125" style="3" hidden="1" customWidth="1"/>
    <col min="30" max="30" width="11.453125" style="3" hidden="1" customWidth="1"/>
    <col min="31" max="31" width="13.90625" style="3" hidden="1" customWidth="1"/>
    <col min="32" max="32" width="11.453125" style="3" hidden="1" customWidth="1"/>
    <col min="33" max="33" width="1.453125" style="3" customWidth="1"/>
    <col min="34" max="34" width="1" style="3" customWidth="1"/>
    <col min="35" max="35" width="13.54296875" style="3" bestFit="1" customWidth="1"/>
    <col min="36" max="37" width="11.453125" style="3" hidden="1" customWidth="1"/>
    <col min="38" max="38" width="6.6328125" style="3" customWidth="1"/>
    <col min="39" max="40" width="5.08984375" style="3" customWidth="1"/>
    <col min="41" max="41" width="7.453125" style="3" bestFit="1" customWidth="1"/>
    <col min="42" max="42" width="5.08984375" style="3" customWidth="1"/>
    <col min="43" max="43" width="8.453125" style="3" bestFit="1" customWidth="1"/>
    <col min="44" max="44" width="6.54296875" style="3" bestFit="1" customWidth="1"/>
    <col min="45" max="45" width="7.453125" style="3" customWidth="1"/>
    <col min="46" max="46" width="8" style="3" customWidth="1"/>
    <col min="47" max="47" width="0.90625" style="3" customWidth="1"/>
    <col min="48" max="48" width="11.453125" style="3"/>
    <col min="49" max="49" width="11.453125" style="3" hidden="1" customWidth="1"/>
    <col min="50" max="16384" width="11.453125" style="3"/>
  </cols>
  <sheetData>
    <row r="2" spans="7:47" x14ac:dyDescent="0.25">
      <c r="AJ2" s="142">
        <v>4</v>
      </c>
      <c r="AK2" s="39">
        <f>++Stammdaten!G8</f>
        <v>2026</v>
      </c>
    </row>
    <row r="3" spans="7:47" ht="13" thickBot="1" x14ac:dyDescent="0.3"/>
    <row r="4" spans="7:47" ht="16" thickBot="1" x14ac:dyDescent="0.4">
      <c r="G4" s="169" t="s">
        <v>82</v>
      </c>
      <c r="H4" s="170"/>
      <c r="I4" s="170"/>
      <c r="J4" s="170"/>
      <c r="K4" s="170"/>
      <c r="L4" s="170"/>
      <c r="M4" s="170"/>
      <c r="N4" s="170"/>
      <c r="O4" s="170"/>
      <c r="P4" s="170"/>
      <c r="Q4" s="170"/>
      <c r="R4" s="170"/>
      <c r="S4" s="170"/>
      <c r="T4" s="171"/>
      <c r="Z4" s="3" t="s">
        <v>19</v>
      </c>
      <c r="AB4" s="3">
        <v>1</v>
      </c>
      <c r="AH4" s="169" t="s">
        <v>83</v>
      </c>
      <c r="AI4" s="170"/>
      <c r="AJ4" s="170"/>
      <c r="AK4" s="170"/>
      <c r="AL4" s="170"/>
      <c r="AM4" s="170"/>
      <c r="AN4" s="170"/>
      <c r="AO4" s="170"/>
      <c r="AP4" s="170"/>
      <c r="AQ4" s="170"/>
      <c r="AR4" s="170"/>
      <c r="AS4" s="170"/>
      <c r="AT4" s="170"/>
      <c r="AU4" s="171"/>
    </row>
    <row r="5" spans="7:47" ht="13" thickBot="1" x14ac:dyDescent="0.3">
      <c r="G5" s="40"/>
      <c r="H5" s="22"/>
      <c r="I5" s="22"/>
      <c r="J5" s="22"/>
      <c r="K5" s="22"/>
      <c r="L5" s="22"/>
      <c r="M5" s="22"/>
      <c r="N5" s="22"/>
      <c r="O5" s="41"/>
      <c r="P5" s="22"/>
      <c r="Q5" s="22"/>
      <c r="R5" s="22"/>
      <c r="S5" s="22"/>
      <c r="T5" s="42"/>
      <c r="Z5" s="3" t="s">
        <v>20</v>
      </c>
      <c r="AB5" s="3">
        <v>2</v>
      </c>
      <c r="AH5" s="40"/>
      <c r="AI5" s="22"/>
      <c r="AJ5" s="22"/>
      <c r="AK5" s="22"/>
      <c r="AL5" s="22"/>
      <c r="AM5" s="22"/>
      <c r="AN5" s="22"/>
      <c r="AO5" s="22"/>
      <c r="AP5" s="22"/>
      <c r="AQ5" s="22"/>
      <c r="AR5" s="22"/>
      <c r="AS5" s="22"/>
      <c r="AT5" s="22"/>
      <c r="AU5" s="42"/>
    </row>
    <row r="6" spans="7:47" ht="13" x14ac:dyDescent="0.3">
      <c r="G6" s="40"/>
      <c r="H6" s="43" t="s">
        <v>1</v>
      </c>
      <c r="I6" s="22"/>
      <c r="J6" s="22"/>
      <c r="K6" s="178" t="s">
        <v>18</v>
      </c>
      <c r="L6" s="179"/>
      <c r="M6" s="179"/>
      <c r="N6" s="180"/>
      <c r="O6" s="41"/>
      <c r="P6" s="44" t="s">
        <v>29</v>
      </c>
      <c r="Q6" s="134">
        <v>8</v>
      </c>
      <c r="R6" s="22"/>
      <c r="S6" s="22"/>
      <c r="T6" s="42"/>
      <c r="Z6" s="3" t="s">
        <v>21</v>
      </c>
      <c r="AB6" s="3">
        <v>3</v>
      </c>
      <c r="AH6" s="40"/>
      <c r="AI6" s="144" t="s">
        <v>17</v>
      </c>
      <c r="AJ6" s="145"/>
      <c r="AK6" s="145"/>
      <c r="AL6" s="181" t="str">
        <f>+VLOOKUP(AJ2,W30:X41,2,FALSE)&amp;" "&amp;Stammdaten!G8</f>
        <v>April 2026</v>
      </c>
      <c r="AM6" s="182"/>
      <c r="AN6" s="183"/>
      <c r="AO6" s="22"/>
      <c r="AP6" s="45" t="s">
        <v>44</v>
      </c>
      <c r="AQ6" s="22"/>
      <c r="AR6" s="22"/>
      <c r="AS6" s="22"/>
      <c r="AT6" s="157">
        <f>+Q14</f>
        <v>122</v>
      </c>
      <c r="AU6" s="42"/>
    </row>
    <row r="7" spans="7:47" ht="15" customHeight="1" thickBot="1" x14ac:dyDescent="0.35">
      <c r="G7" s="40"/>
      <c r="H7" s="22" t="s">
        <v>41</v>
      </c>
      <c r="I7" s="22"/>
      <c r="J7" s="22"/>
      <c r="K7" s="178">
        <v>4711</v>
      </c>
      <c r="L7" s="179"/>
      <c r="M7" s="179"/>
      <c r="N7" s="180"/>
      <c r="O7" s="41"/>
      <c r="P7" s="44" t="s">
        <v>30</v>
      </c>
      <c r="Q7" s="134">
        <v>8</v>
      </c>
      <c r="R7" s="22"/>
      <c r="S7" s="22"/>
      <c r="T7" s="42"/>
      <c r="Z7" s="3" t="s">
        <v>22</v>
      </c>
      <c r="AB7" s="3">
        <v>4</v>
      </c>
      <c r="AH7" s="40"/>
      <c r="AI7" s="146" t="s">
        <v>1</v>
      </c>
      <c r="AJ7" s="53"/>
      <c r="AK7" s="53"/>
      <c r="AL7" s="147" t="str">
        <f>+K6</f>
        <v>Otto Walkes</v>
      </c>
      <c r="AM7" s="148"/>
      <c r="AN7" s="149"/>
      <c r="AO7" s="22"/>
      <c r="AP7" s="22" t="s">
        <v>64</v>
      </c>
      <c r="AQ7" s="22"/>
      <c r="AR7" s="22"/>
      <c r="AS7" s="22"/>
      <c r="AT7" s="158">
        <f ca="1">IF(AJ2=1,0,VLOOKUP($AJ$2,$H$393:$P$404,9,FALSE))</f>
        <v>2.8331</v>
      </c>
      <c r="AU7" s="42"/>
    </row>
    <row r="8" spans="7:47" ht="13.5" thickBot="1" x14ac:dyDescent="0.35">
      <c r="G8" s="40"/>
      <c r="H8" s="22" t="s">
        <v>86</v>
      </c>
      <c r="I8" s="22"/>
      <c r="J8" s="22"/>
      <c r="K8" s="178" t="s">
        <v>87</v>
      </c>
      <c r="L8" s="179"/>
      <c r="M8" s="179"/>
      <c r="N8" s="180"/>
      <c r="O8" s="41"/>
      <c r="P8" s="44" t="s">
        <v>31</v>
      </c>
      <c r="Q8" s="134">
        <v>8</v>
      </c>
      <c r="R8" s="22"/>
      <c r="S8" s="22"/>
      <c r="T8" s="42"/>
      <c r="Z8" s="3" t="s">
        <v>23</v>
      </c>
      <c r="AB8" s="3">
        <v>5</v>
      </c>
      <c r="AH8" s="40"/>
      <c r="AI8" s="22"/>
      <c r="AJ8" s="22"/>
      <c r="AK8" s="22"/>
      <c r="AL8" s="22"/>
      <c r="AM8" s="22"/>
      <c r="AN8" s="22"/>
      <c r="AO8" s="22"/>
      <c r="AP8" s="22" t="s">
        <v>65</v>
      </c>
      <c r="AQ8" s="22"/>
      <c r="AR8" s="22"/>
      <c r="AS8" s="22"/>
      <c r="AT8" s="158">
        <f ca="1">+AS51</f>
        <v>-0.49989999999999846</v>
      </c>
      <c r="AU8" s="42"/>
    </row>
    <row r="9" spans="7:47" x14ac:dyDescent="0.25">
      <c r="G9" s="40"/>
      <c r="H9" s="22"/>
      <c r="I9" s="22"/>
      <c r="J9" s="22"/>
      <c r="K9" s="22"/>
      <c r="L9" s="22"/>
      <c r="M9" s="22"/>
      <c r="N9" s="22"/>
      <c r="O9" s="41"/>
      <c r="P9" s="44" t="s">
        <v>32</v>
      </c>
      <c r="Q9" s="134">
        <v>8</v>
      </c>
      <c r="R9" s="22"/>
      <c r="S9" s="22"/>
      <c r="T9" s="42"/>
      <c r="Z9" s="3" t="s">
        <v>24</v>
      </c>
      <c r="AB9" s="3">
        <v>6</v>
      </c>
      <c r="AH9" s="40"/>
      <c r="AI9" s="150" t="s">
        <v>78</v>
      </c>
      <c r="AJ9" s="151"/>
      <c r="AK9" s="151"/>
      <c r="AL9" s="152"/>
      <c r="AM9" s="184">
        <f ca="1">+AR51</f>
        <v>176</v>
      </c>
      <c r="AN9" s="185"/>
      <c r="AO9" s="22"/>
      <c r="AP9" s="22" t="s">
        <v>75</v>
      </c>
      <c r="AQ9" s="22"/>
      <c r="AR9" s="22"/>
      <c r="AS9" s="22"/>
      <c r="AT9" s="159">
        <v>0</v>
      </c>
      <c r="AU9" s="42"/>
    </row>
    <row r="10" spans="7:47" ht="13.5" thickBot="1" x14ac:dyDescent="0.35">
      <c r="G10" s="40"/>
      <c r="H10" s="22"/>
      <c r="I10" s="22"/>
      <c r="J10" s="22"/>
      <c r="K10" s="22"/>
      <c r="L10" s="22"/>
      <c r="M10" s="22"/>
      <c r="N10" s="22"/>
      <c r="O10" s="41"/>
      <c r="P10" s="44" t="s">
        <v>33</v>
      </c>
      <c r="Q10" s="134">
        <v>8</v>
      </c>
      <c r="R10" s="22"/>
      <c r="S10" s="22"/>
      <c r="T10" s="42"/>
      <c r="Z10" s="3" t="s">
        <v>25</v>
      </c>
      <c r="AB10" s="3">
        <v>7</v>
      </c>
      <c r="AH10" s="40"/>
      <c r="AI10" s="153" t="s">
        <v>79</v>
      </c>
      <c r="AJ10" s="47"/>
      <c r="AK10" s="47"/>
      <c r="AL10" s="48"/>
      <c r="AM10" s="186">
        <f ca="1">+AQ51</f>
        <v>175.5001</v>
      </c>
      <c r="AN10" s="187"/>
      <c r="AO10" s="22"/>
      <c r="AP10" s="43" t="s">
        <v>66</v>
      </c>
      <c r="AQ10" s="43"/>
      <c r="AR10" s="43"/>
      <c r="AS10" s="43"/>
      <c r="AT10" s="160">
        <f ca="1">+AT6+AT7+AT8-AT9</f>
        <v>124.33320000000001</v>
      </c>
      <c r="AU10" s="42"/>
    </row>
    <row r="11" spans="7:47" ht="13" thickBot="1" x14ac:dyDescent="0.3">
      <c r="G11" s="40"/>
      <c r="H11" s="22"/>
      <c r="I11" s="22"/>
      <c r="J11" s="22"/>
      <c r="K11" s="22"/>
      <c r="L11" s="22"/>
      <c r="M11" s="22"/>
      <c r="N11" s="22"/>
      <c r="O11" s="41"/>
      <c r="P11" s="41" t="s">
        <v>34</v>
      </c>
      <c r="Q11" s="134">
        <v>0</v>
      </c>
      <c r="R11" s="22"/>
      <c r="S11" s="22"/>
      <c r="T11" s="42"/>
      <c r="Z11" s="3" t="s">
        <v>26</v>
      </c>
      <c r="AB11" s="3">
        <v>8</v>
      </c>
      <c r="AH11" s="40"/>
      <c r="AI11" s="154" t="s">
        <v>80</v>
      </c>
      <c r="AJ11" s="148"/>
      <c r="AK11" s="148"/>
      <c r="AL11" s="155"/>
      <c r="AM11" s="188">
        <f ca="1">+AM10-AM9</f>
        <v>-0.49989999999999668</v>
      </c>
      <c r="AN11" s="189"/>
      <c r="AO11" s="22"/>
      <c r="AP11" s="22"/>
      <c r="AQ11" s="22"/>
      <c r="AR11" s="22"/>
      <c r="AS11" s="22"/>
      <c r="AT11" s="22"/>
      <c r="AU11" s="42"/>
    </row>
    <row r="12" spans="7:47" ht="13" thickBot="1" x14ac:dyDescent="0.3">
      <c r="G12" s="40"/>
      <c r="H12" s="22" t="s">
        <v>52</v>
      </c>
      <c r="I12" s="22"/>
      <c r="J12" s="22"/>
      <c r="K12" s="134">
        <v>40</v>
      </c>
      <c r="L12" s="22"/>
      <c r="M12" s="22"/>
      <c r="N12" s="22"/>
      <c r="O12" s="41"/>
      <c r="P12" s="41" t="s">
        <v>42</v>
      </c>
      <c r="Q12" s="134">
        <v>0</v>
      </c>
      <c r="R12" s="22"/>
      <c r="S12" s="22"/>
      <c r="T12" s="42"/>
      <c r="X12" s="49">
        <f>SUM(Q6:Q10,Q11:Q12)</f>
        <v>40</v>
      </c>
      <c r="Z12" s="3" t="s">
        <v>46</v>
      </c>
      <c r="AB12" s="3">
        <v>9</v>
      </c>
      <c r="AH12" s="40"/>
      <c r="AI12" s="22"/>
      <c r="AJ12" s="22"/>
      <c r="AK12" s="22"/>
      <c r="AL12" s="22"/>
      <c r="AM12" s="22"/>
      <c r="AN12" s="22"/>
      <c r="AO12" s="22"/>
      <c r="AP12" s="22" t="s">
        <v>67</v>
      </c>
      <c r="AQ12" s="22"/>
      <c r="AR12" s="22"/>
      <c r="AS12" s="22"/>
      <c r="AT12" s="157">
        <f>+Q15</f>
        <v>40</v>
      </c>
      <c r="AU12" s="42"/>
    </row>
    <row r="13" spans="7:47" x14ac:dyDescent="0.25">
      <c r="G13" s="40"/>
      <c r="H13" s="22" t="s">
        <v>88</v>
      </c>
      <c r="I13" s="22"/>
      <c r="J13" s="22"/>
      <c r="K13" s="135">
        <v>1.25</v>
      </c>
      <c r="L13" s="22"/>
      <c r="M13" s="22"/>
      <c r="N13" s="22"/>
      <c r="O13" s="41"/>
      <c r="P13" s="22"/>
      <c r="Q13" s="22"/>
      <c r="R13" s="22"/>
      <c r="S13" s="22"/>
      <c r="T13" s="42"/>
      <c r="Z13" s="3" t="s">
        <v>27</v>
      </c>
      <c r="AB13" s="3">
        <v>10</v>
      </c>
      <c r="AH13" s="40"/>
      <c r="AI13" s="150" t="s">
        <v>41</v>
      </c>
      <c r="AJ13" s="151"/>
      <c r="AK13" s="151"/>
      <c r="AL13" s="152"/>
      <c r="AM13" s="172">
        <f>+K7</f>
        <v>4711</v>
      </c>
      <c r="AN13" s="173"/>
      <c r="AO13" s="22"/>
      <c r="AP13" s="22" t="s">
        <v>68</v>
      </c>
      <c r="AQ13" s="22"/>
      <c r="AR13" s="22"/>
      <c r="AS13" s="22"/>
      <c r="AT13" s="158">
        <f ca="1">IF(AJ2=1,0,VLOOKUP($AJ$2,$H$393:$P$404,8,FALSE))</f>
        <v>19.5</v>
      </c>
      <c r="AU13" s="42"/>
    </row>
    <row r="14" spans="7:47" x14ac:dyDescent="0.25">
      <c r="G14" s="40"/>
      <c r="H14" s="22"/>
      <c r="I14" s="22"/>
      <c r="J14" s="22"/>
      <c r="K14" s="22"/>
      <c r="L14" s="22"/>
      <c r="M14" s="22"/>
      <c r="N14" s="22"/>
      <c r="O14" s="41"/>
      <c r="P14" s="51" t="s">
        <v>44</v>
      </c>
      <c r="Q14" s="136">
        <v>122</v>
      </c>
      <c r="R14" s="22"/>
      <c r="S14" s="22"/>
      <c r="T14" s="42"/>
      <c r="Z14" s="3" t="s">
        <v>47</v>
      </c>
      <c r="AB14" s="3">
        <v>11</v>
      </c>
      <c r="AH14" s="40"/>
      <c r="AI14" s="156" t="s">
        <v>52</v>
      </c>
      <c r="AJ14" s="47"/>
      <c r="AK14" s="47"/>
      <c r="AL14" s="48"/>
      <c r="AM14" s="174">
        <f>+K12</f>
        <v>40</v>
      </c>
      <c r="AN14" s="175"/>
      <c r="AO14" s="22"/>
      <c r="AP14" s="22" t="s">
        <v>69</v>
      </c>
      <c r="AQ14" s="22"/>
      <c r="AR14" s="22"/>
      <c r="AS14" s="22"/>
      <c r="AT14" s="158">
        <f ca="1">SUM(AL51)</f>
        <v>0</v>
      </c>
      <c r="AU14" s="42"/>
    </row>
    <row r="15" spans="7:47" ht="13.5" thickBot="1" x14ac:dyDescent="0.35">
      <c r="G15" s="40"/>
      <c r="H15" s="22"/>
      <c r="I15" s="22"/>
      <c r="J15" s="22"/>
      <c r="K15" s="22"/>
      <c r="L15" s="22"/>
      <c r="M15" s="22"/>
      <c r="N15" s="22"/>
      <c r="O15" s="41"/>
      <c r="P15" s="51" t="s">
        <v>45</v>
      </c>
      <c r="Q15" s="143">
        <v>40</v>
      </c>
      <c r="R15" s="22"/>
      <c r="S15" s="22"/>
      <c r="T15" s="42"/>
      <c r="Z15" s="3" t="s">
        <v>48</v>
      </c>
      <c r="AB15" s="3">
        <v>12</v>
      </c>
      <c r="AH15" s="40"/>
      <c r="AI15" s="154" t="s">
        <v>88</v>
      </c>
      <c r="AJ15" s="148"/>
      <c r="AK15" s="148"/>
      <c r="AL15" s="155"/>
      <c r="AM15" s="176">
        <f>+K13</f>
        <v>1.25</v>
      </c>
      <c r="AN15" s="177"/>
      <c r="AO15" s="22"/>
      <c r="AP15" s="43" t="s">
        <v>70</v>
      </c>
      <c r="AQ15" s="43"/>
      <c r="AR15" s="43"/>
      <c r="AS15" s="43"/>
      <c r="AT15" s="160">
        <f ca="1">+AT12-AT13-AT14</f>
        <v>20.5</v>
      </c>
      <c r="AU15" s="42"/>
    </row>
    <row r="16" spans="7:47" ht="13" thickBot="1" x14ac:dyDescent="0.3">
      <c r="G16" s="52"/>
      <c r="H16" s="53"/>
      <c r="I16" s="53"/>
      <c r="J16" s="53"/>
      <c r="K16" s="53"/>
      <c r="L16" s="53"/>
      <c r="M16" s="53"/>
      <c r="N16" s="53"/>
      <c r="O16" s="54"/>
      <c r="P16" s="53"/>
      <c r="Q16" s="53"/>
      <c r="R16" s="53"/>
      <c r="S16" s="53"/>
      <c r="T16" s="55"/>
      <c r="AH16" s="52"/>
      <c r="AI16" s="53"/>
      <c r="AJ16" s="53"/>
      <c r="AK16" s="53"/>
      <c r="AL16" s="53"/>
      <c r="AM16" s="53"/>
      <c r="AN16" s="53"/>
      <c r="AO16" s="53"/>
      <c r="AP16" s="53"/>
      <c r="AQ16" s="53"/>
      <c r="AR16" s="53"/>
      <c r="AS16" s="53"/>
      <c r="AT16" s="53"/>
      <c r="AU16" s="55"/>
    </row>
    <row r="17" spans="2:49" ht="16" thickBot="1" x14ac:dyDescent="0.4">
      <c r="G17" s="169" t="s">
        <v>72</v>
      </c>
      <c r="H17" s="170"/>
      <c r="I17" s="170"/>
      <c r="J17" s="170"/>
      <c r="K17" s="170"/>
      <c r="L17" s="170"/>
      <c r="M17" s="170"/>
      <c r="N17" s="170"/>
      <c r="O17" s="170"/>
      <c r="P17" s="170"/>
      <c r="Q17" s="170"/>
      <c r="R17" s="170"/>
      <c r="S17" s="170"/>
      <c r="T17" s="171"/>
      <c r="AH17" s="169" t="s">
        <v>77</v>
      </c>
      <c r="AI17" s="170"/>
      <c r="AJ17" s="170"/>
      <c r="AK17" s="170"/>
      <c r="AL17" s="170"/>
      <c r="AM17" s="170"/>
      <c r="AN17" s="170"/>
      <c r="AO17" s="170"/>
      <c r="AP17" s="170"/>
      <c r="AQ17" s="170"/>
      <c r="AR17" s="170"/>
      <c r="AS17" s="170"/>
      <c r="AT17" s="170"/>
      <c r="AU17" s="171"/>
    </row>
    <row r="18" spans="2:49" ht="13" thickBot="1" x14ac:dyDescent="0.3">
      <c r="G18" s="4"/>
      <c r="T18" s="5"/>
      <c r="AH18" s="25"/>
      <c r="AI18" s="26"/>
      <c r="AJ18" s="26"/>
      <c r="AK18" s="26"/>
      <c r="AL18" s="26"/>
      <c r="AM18" s="26"/>
      <c r="AN18" s="26"/>
      <c r="AO18" s="26"/>
      <c r="AP18" s="26"/>
      <c r="AQ18" s="26"/>
      <c r="AR18" s="26"/>
      <c r="AS18" s="26"/>
      <c r="AT18" s="26"/>
      <c r="AU18" s="27"/>
    </row>
    <row r="19" spans="2:49" s="56" customFormat="1" ht="26.5" thickBot="1" x14ac:dyDescent="0.3">
      <c r="D19" s="56" t="s">
        <v>53</v>
      </c>
      <c r="E19" s="56" t="s">
        <v>17</v>
      </c>
      <c r="F19" s="3"/>
      <c r="G19" s="57"/>
      <c r="H19" s="58" t="s">
        <v>35</v>
      </c>
      <c r="I19" s="59" t="s">
        <v>36</v>
      </c>
      <c r="J19" s="59" t="s">
        <v>84</v>
      </c>
      <c r="K19" s="59" t="s">
        <v>74</v>
      </c>
      <c r="L19" s="59" t="s">
        <v>37</v>
      </c>
      <c r="M19" s="59" t="s">
        <v>38</v>
      </c>
      <c r="N19" s="59" t="s">
        <v>39</v>
      </c>
      <c r="O19" s="60" t="s">
        <v>40</v>
      </c>
      <c r="P19" s="59" t="s">
        <v>61</v>
      </c>
      <c r="Q19" s="59" t="s">
        <v>43</v>
      </c>
      <c r="R19" s="59" t="s">
        <v>54</v>
      </c>
      <c r="S19" s="61" t="s">
        <v>60</v>
      </c>
      <c r="T19" s="62"/>
      <c r="V19" s="193" t="s">
        <v>28</v>
      </c>
      <c r="W19" s="194"/>
      <c r="X19" s="195"/>
      <c r="Z19" s="63" t="s">
        <v>51</v>
      </c>
      <c r="AB19" s="63" t="s">
        <v>49</v>
      </c>
      <c r="AH19" s="57"/>
      <c r="AI19" s="64" t="s">
        <v>35</v>
      </c>
      <c r="AJ19" s="65" t="s">
        <v>36</v>
      </c>
      <c r="AK19" s="65" t="s">
        <v>84</v>
      </c>
      <c r="AL19" s="65" t="s">
        <v>49</v>
      </c>
      <c r="AM19" s="65" t="s">
        <v>37</v>
      </c>
      <c r="AN19" s="66" t="s">
        <v>38</v>
      </c>
      <c r="AO19" s="67" t="s">
        <v>39</v>
      </c>
      <c r="AP19" s="68" t="s">
        <v>71</v>
      </c>
      <c r="AQ19" s="69" t="s">
        <v>61</v>
      </c>
      <c r="AR19" s="69" t="s">
        <v>43</v>
      </c>
      <c r="AS19" s="65" t="s">
        <v>54</v>
      </c>
      <c r="AT19" s="70" t="s">
        <v>60</v>
      </c>
      <c r="AU19" s="62"/>
      <c r="AW19" s="3"/>
    </row>
    <row r="20" spans="2:49" x14ac:dyDescent="0.25">
      <c r="E20" s="22">
        <f ca="1">+MONTH(H20)</f>
        <v>1</v>
      </c>
      <c r="G20" s="4"/>
      <c r="H20" s="71">
        <f ca="1">+IF(ISNUMBER(Stammdaten!G8),DATE(Stammdaten!G8,1,1),DATE(YEAR(TODAY()),1,1))</f>
        <v>46023</v>
      </c>
      <c r="I20" s="72">
        <f ca="1">+WEEKDAY(H20,2)</f>
        <v>4</v>
      </c>
      <c r="J20" s="73" t="s">
        <v>85</v>
      </c>
      <c r="K20" s="137"/>
      <c r="L20" s="35">
        <v>8</v>
      </c>
      <c r="M20" s="138">
        <v>5</v>
      </c>
      <c r="N20" s="74">
        <f>IF(ISERROR(IF(K20&gt;=0.5,VLOOKUP(I20,$W$20:$X$26,2,FALSE)/24*K20+(L20/24+M20/(24*60)),L20/24+M20/(24*60))),0,IF(K20&gt;=0.5,VLOOKUP(I20,$W$20:$X$26,2,FALSE)/24*K20+(L20/24+M20/(24*60)),L20/24+M20/(24*60)))</f>
        <v>0.33680555555555552</v>
      </c>
      <c r="O20" s="32">
        <f t="shared" ref="O20:O83" ca="1" si="0">IF(OR(I20=6,I20=7),IF(ISBLANK($K$13),1,$K$13),1)</f>
        <v>1</v>
      </c>
      <c r="P20" s="75">
        <f ca="1">ROUND(N20*24*O20,4)</f>
        <v>8.0832999999999995</v>
      </c>
      <c r="Q20" s="76">
        <f ca="1">+VLOOKUP(I20,$W$20:$X$26,2,FALSE)</f>
        <v>8</v>
      </c>
      <c r="R20" s="75">
        <f ca="1">IF(AND(K20="",L20="",M20=""),"",+P20-Q20)</f>
        <v>8.3299999999999486E-2</v>
      </c>
      <c r="S20" s="77">
        <f ca="1">+R20</f>
        <v>8.3299999999999486E-2</v>
      </c>
      <c r="T20" s="5"/>
      <c r="V20" s="78" t="s">
        <v>29</v>
      </c>
      <c r="W20" s="79">
        <v>1</v>
      </c>
      <c r="X20" s="80">
        <f t="shared" ref="X20:X26" si="1">+Q6</f>
        <v>8</v>
      </c>
      <c r="Z20" s="81">
        <f>+IF(AND(ISNUMBER(K20),OR(ISNUMBER(L20),ISNUMBER(M20))),1,0)</f>
        <v>0</v>
      </c>
      <c r="AB20" s="50">
        <f>+IF(ISNUMBER(K20),K20*VLOOKUP(I20,$W$20:$X$26,2,FALSE),0)</f>
        <v>0</v>
      </c>
      <c r="AE20" s="82">
        <f>+AI20</f>
        <v>46113</v>
      </c>
      <c r="AH20" s="4"/>
      <c r="AI20" s="71">
        <f>DATE(Stammdaten!G8,AJ2,1)</f>
        <v>46113</v>
      </c>
      <c r="AJ20" s="73">
        <f>IF(ISERROR(WEEKDAY(AI20,2)),"",WEEKDAY(AI20,2))</f>
        <v>3</v>
      </c>
      <c r="AK20" s="83"/>
      <c r="AL20" s="72" t="str">
        <f ca="1">IF(VLOOKUP($AI20,$H$20:$K$387,4,FALSE)="","",VLOOKUP($AI20,$H$20:$K$387,4,FALSE))</f>
        <v/>
      </c>
      <c r="AM20" s="84">
        <f ca="1">+VLOOKUP($AI20,$H$20:$L$387,5,FALSE)</f>
        <v>4</v>
      </c>
      <c r="AN20" s="85">
        <f ca="1">+VLOOKUP($AI20,$H$20:$M$387,6,FALSE)</f>
        <v>16</v>
      </c>
      <c r="AO20" s="86">
        <f ca="1">+VLOOKUP($AI20,$H$20:$N$387,7,FALSE)</f>
        <v>0.17777777777777776</v>
      </c>
      <c r="AP20" s="75">
        <f ca="1">+VLOOKUP($AI20,$H$20:$O$387,8,FALSE)</f>
        <v>1</v>
      </c>
      <c r="AQ20" s="87">
        <f ca="1">+VLOOKUP($AI20,$H$20:$P$387,9,FALSE)</f>
        <v>4.2667000000000002</v>
      </c>
      <c r="AR20" s="87">
        <f ca="1">+VLOOKUP($AI20,$H$20:$Q$387,10,FALSE)</f>
        <v>8</v>
      </c>
      <c r="AS20" s="87">
        <f t="shared" ref="AS20:AS45" ca="1" si="2">IF(AND(AL20=0,AM20=0,AN20=0),0,+AQ20-AR20)</f>
        <v>-3.7332999999999998</v>
      </c>
      <c r="AT20" s="88">
        <f ca="1">+AS20</f>
        <v>-3.7332999999999998</v>
      </c>
      <c r="AU20" s="5"/>
      <c r="AW20" s="3">
        <f>+IF(AND(L20=24,M20&gt;0),1,0)</f>
        <v>0</v>
      </c>
    </row>
    <row r="21" spans="2:49" x14ac:dyDescent="0.25">
      <c r="D21" s="22" t="str">
        <f ca="1">+IF(E21=E20,"",E21)</f>
        <v/>
      </c>
      <c r="E21" s="22">
        <f t="shared" ref="E21:E84" ca="1" si="3">+MONTH(H21)</f>
        <v>1</v>
      </c>
      <c r="G21" s="4"/>
      <c r="H21" s="89">
        <f t="shared" ref="H21:H84" ca="1" si="4">+H20+1</f>
        <v>46024</v>
      </c>
      <c r="I21" s="50">
        <f ca="1">+WEEKDAY(H21,2)</f>
        <v>5</v>
      </c>
      <c r="J21" s="90" t="s">
        <v>85</v>
      </c>
      <c r="K21" s="139"/>
      <c r="L21" s="36">
        <v>7</v>
      </c>
      <c r="M21" s="140">
        <v>55</v>
      </c>
      <c r="N21" s="91">
        <f t="shared" ref="N21:N84" si="5">IF(ISERROR(IF(K21&gt;=0.5,VLOOKUP(I21,$W$20:$X$26,2,FALSE)/24*K21+(L21/24+M21/(24*60)),L21/24+M21/(24*60))),0,IF(K21&gt;=0.5,VLOOKUP(I21,$W$20:$X$26,2,FALSE)/24*K21+(L21/24+M21/(24*60)),L21/24+M21/(24*60)))</f>
        <v>0.32986111111111116</v>
      </c>
      <c r="O21" s="33">
        <f t="shared" ca="1" si="0"/>
        <v>1</v>
      </c>
      <c r="P21" s="46">
        <f ca="1">ROUND(N21*24*O21,4)</f>
        <v>7.9166999999999996</v>
      </c>
      <c r="Q21" s="92">
        <f ca="1">+VLOOKUP(I21,$W$20:$X$26,2,FALSE)</f>
        <v>8</v>
      </c>
      <c r="R21" s="46">
        <f ca="1">IF(AND(K21="",L21="",M21=""),"",+P21-Q21)</f>
        <v>-8.3300000000000374E-2</v>
      </c>
      <c r="S21" s="93">
        <f ca="1">+IF(AND(K21="",L21="",M21=""),"",SUM($R$20:R21))</f>
        <v>-8.8817841970012523E-16</v>
      </c>
      <c r="T21" s="5"/>
      <c r="V21" s="94" t="s">
        <v>30</v>
      </c>
      <c r="W21" s="95">
        <v>2</v>
      </c>
      <c r="X21" s="96">
        <f t="shared" si="1"/>
        <v>8</v>
      </c>
      <c r="Z21" s="97">
        <f t="shared" ref="Z21:Z84" si="6">+IF(AND(ISNUMBER(K21),OR(ISNUMBER(L21),ISNUMBER(M21))),1,0)</f>
        <v>0</v>
      </c>
      <c r="AB21" s="50">
        <f t="shared" ref="AB21:AB84" si="7">+IF(ISNUMBER(K21),K21*VLOOKUP(I21,$W$20:$X$26,2,FALSE),0)</f>
        <v>0</v>
      </c>
      <c r="AE21" s="82">
        <f>+AE20+1</f>
        <v>46114</v>
      </c>
      <c r="AH21" s="4"/>
      <c r="AI21" s="89">
        <f ca="1">+IF(E21+E20,AI20+1,"")</f>
        <v>46114</v>
      </c>
      <c r="AJ21" s="90">
        <f t="shared" ref="AJ21:AJ45" ca="1" si="8">IF(ISERROR(WEEKDAY(AI21,2)),"",WEEKDAY(AI21,2))</f>
        <v>4</v>
      </c>
      <c r="AK21" s="95"/>
      <c r="AL21" s="50" t="str">
        <f t="shared" ref="AL21:AL45" ca="1" si="9">IF(VLOOKUP($AI21,$H$20:$K$387,4,FALSE)="","",VLOOKUP($AI21,$H$20:$K$387,4,FALSE))</f>
        <v/>
      </c>
      <c r="AM21" s="98">
        <f t="shared" ref="AM21:AM45" ca="1" si="10">+VLOOKUP($AI21,$H$20:$L$387,5,FALSE)</f>
        <v>11</v>
      </c>
      <c r="AN21" s="99">
        <f t="shared" ref="AN21:AN45" ca="1" si="11">+VLOOKUP($AI21,$H$20:$M$387,6,FALSE)</f>
        <v>46</v>
      </c>
      <c r="AO21" s="100">
        <f t="shared" ref="AO21:AO45" ca="1" si="12">+VLOOKUP($AI21,$H$20:$N$387,7,FALSE)</f>
        <v>0.49027777777777776</v>
      </c>
      <c r="AP21" s="46">
        <f t="shared" ref="AP21:AP45" ca="1" si="13">+VLOOKUP($AI21,$H$20:$O$387,8,FALSE)</f>
        <v>1</v>
      </c>
      <c r="AQ21" s="101">
        <f t="shared" ref="AQ21:AQ45" ca="1" si="14">+VLOOKUP($AI21,$H$20:$P$387,9,FALSE)</f>
        <v>11.7667</v>
      </c>
      <c r="AR21" s="101">
        <f t="shared" ref="AR21:AR45" ca="1" si="15">+VLOOKUP($AI21,$H$20:$Q$387,10,FALSE)</f>
        <v>8</v>
      </c>
      <c r="AS21" s="101">
        <f t="shared" ca="1" si="2"/>
        <v>3.7667000000000002</v>
      </c>
      <c r="AT21" s="102">
        <f ca="1">+AS21+AT20</f>
        <v>3.3400000000000318E-2</v>
      </c>
      <c r="AU21" s="5"/>
      <c r="AW21" s="3">
        <f t="shared" ref="AW21:AW84" si="16">+IF(AND(L21=24,M21&gt;0),1,0)</f>
        <v>0</v>
      </c>
    </row>
    <row r="22" spans="2:49" x14ac:dyDescent="0.25">
      <c r="B22" s="3" t="str">
        <f ca="1">IF(I22&lt;6,INT(RAND()*14)+1,"")</f>
        <v/>
      </c>
      <c r="C22" s="3" t="str">
        <f ca="1">IF(I22&lt;6,INT(RAND()*49)+1,"")</f>
        <v/>
      </c>
      <c r="D22" s="22" t="str">
        <f t="shared" ref="D22:D85" ca="1" si="17">+IF(E22=E21,"",E22)</f>
        <v/>
      </c>
      <c r="E22" s="22">
        <f t="shared" ca="1" si="3"/>
        <v>1</v>
      </c>
      <c r="G22" s="4"/>
      <c r="H22" s="89">
        <f t="shared" ca="1" si="4"/>
        <v>46025</v>
      </c>
      <c r="I22" s="50">
        <f ca="1">+WEEKDAY(H22,2)</f>
        <v>6</v>
      </c>
      <c r="J22" s="90" t="s">
        <v>85</v>
      </c>
      <c r="K22" s="139"/>
      <c r="L22" s="36"/>
      <c r="M22" s="140"/>
      <c r="N22" s="91">
        <f t="shared" si="5"/>
        <v>0</v>
      </c>
      <c r="O22" s="33">
        <f t="shared" ca="1" si="0"/>
        <v>1.25</v>
      </c>
      <c r="P22" s="46">
        <f ca="1">IF(ISERROR(ROUND(N22*24*O22,4)),0,ROUND(N22*24*O22,4))</f>
        <v>0</v>
      </c>
      <c r="Q22" s="92">
        <f ca="1">+VLOOKUP(I22,$W$20:$X$26,2,FALSE)</f>
        <v>0</v>
      </c>
      <c r="R22" s="46" t="str">
        <f>IF(AND(K22="",L22="",M22=""),"",+P22-Q22)</f>
        <v/>
      </c>
      <c r="S22" s="93" t="str">
        <f>+IF(AND(K22="",L22="",M22=""),"",SUM($R$20:R22))</f>
        <v/>
      </c>
      <c r="T22" s="5"/>
      <c r="V22" s="94" t="s">
        <v>31</v>
      </c>
      <c r="W22" s="95">
        <v>3</v>
      </c>
      <c r="X22" s="96">
        <f t="shared" si="1"/>
        <v>8</v>
      </c>
      <c r="Z22" s="97">
        <f t="shared" si="6"/>
        <v>0</v>
      </c>
      <c r="AB22" s="50">
        <f t="shared" si="7"/>
        <v>0</v>
      </c>
      <c r="AE22" s="82">
        <f t="shared" ref="AE22:AE50" si="18">+AE21+1</f>
        <v>46115</v>
      </c>
      <c r="AH22" s="4"/>
      <c r="AI22" s="89">
        <f t="shared" ref="AI22:AI45" ca="1" si="19">+IF(E22+E21,AI21+1,"")</f>
        <v>46115</v>
      </c>
      <c r="AJ22" s="90">
        <f t="shared" ca="1" si="8"/>
        <v>5</v>
      </c>
      <c r="AK22" s="95"/>
      <c r="AL22" s="50" t="str">
        <f t="shared" ca="1" si="9"/>
        <v/>
      </c>
      <c r="AM22" s="98">
        <f t="shared" ca="1" si="10"/>
        <v>14</v>
      </c>
      <c r="AN22" s="99">
        <f t="shared" ca="1" si="11"/>
        <v>3</v>
      </c>
      <c r="AO22" s="100">
        <f t="shared" ca="1" si="12"/>
        <v>0.5854166666666667</v>
      </c>
      <c r="AP22" s="46">
        <f t="shared" ca="1" si="13"/>
        <v>1</v>
      </c>
      <c r="AQ22" s="101">
        <f t="shared" ca="1" si="14"/>
        <v>14.05</v>
      </c>
      <c r="AR22" s="101">
        <f t="shared" ca="1" si="15"/>
        <v>8</v>
      </c>
      <c r="AS22" s="101">
        <f t="shared" ca="1" si="2"/>
        <v>6.0500000000000007</v>
      </c>
      <c r="AT22" s="102">
        <f t="shared" ref="AT22:AT45" ca="1" si="20">+AS22+AT21</f>
        <v>6.083400000000001</v>
      </c>
      <c r="AU22" s="5"/>
      <c r="AW22" s="3">
        <f t="shared" si="16"/>
        <v>0</v>
      </c>
    </row>
    <row r="23" spans="2:49" x14ac:dyDescent="0.25">
      <c r="B23" s="3" t="str">
        <f ca="1">IF(I23&lt;6,INT(RAND()*14)+1,"")</f>
        <v/>
      </c>
      <c r="C23" s="3" t="str">
        <f ca="1">IF(I23&lt;6,INT(RAND()*49)+1,"")</f>
        <v/>
      </c>
      <c r="D23" s="22" t="str">
        <f t="shared" ca="1" si="17"/>
        <v/>
      </c>
      <c r="E23" s="22">
        <f t="shared" ca="1" si="3"/>
        <v>1</v>
      </c>
      <c r="G23" s="4"/>
      <c r="H23" s="89">
        <f t="shared" ca="1" si="4"/>
        <v>46026</v>
      </c>
      <c r="I23" s="50">
        <f ca="1">+WEEKDAY(H23,2)</f>
        <v>7</v>
      </c>
      <c r="J23" s="90" t="s">
        <v>85</v>
      </c>
      <c r="K23" s="139"/>
      <c r="L23" s="36"/>
      <c r="M23" s="140"/>
      <c r="N23" s="91">
        <f t="shared" si="5"/>
        <v>0</v>
      </c>
      <c r="O23" s="33">
        <f t="shared" ca="1" si="0"/>
        <v>1.25</v>
      </c>
      <c r="P23" s="46">
        <f t="shared" ref="P23:P86" ca="1" si="21">IF(ISERROR(ROUND(N23*24*O23,4)),0,ROUND(N23*24*O23,4))</f>
        <v>0</v>
      </c>
      <c r="Q23" s="92">
        <f t="shared" ref="Q23:Q86" ca="1" si="22">+VLOOKUP(I23,$W$20:$X$26,2,FALSE)</f>
        <v>0</v>
      </c>
      <c r="R23" s="46" t="str">
        <f t="shared" ref="R23:R86" si="23">IF(AND(K23="",L23="",M23=""),"",+P23-Q23)</f>
        <v/>
      </c>
      <c r="S23" s="93" t="str">
        <f>+IF(AND(K23="",L23="",M23=""),"",SUM($R$20:R23))</f>
        <v/>
      </c>
      <c r="T23" s="5"/>
      <c r="V23" s="94" t="s">
        <v>32</v>
      </c>
      <c r="W23" s="95">
        <v>4</v>
      </c>
      <c r="X23" s="96">
        <f t="shared" si="1"/>
        <v>8</v>
      </c>
      <c r="Z23" s="97">
        <f t="shared" si="6"/>
        <v>0</v>
      </c>
      <c r="AB23" s="50">
        <f t="shared" si="7"/>
        <v>0</v>
      </c>
      <c r="AE23" s="82">
        <f t="shared" si="18"/>
        <v>46116</v>
      </c>
      <c r="AH23" s="4"/>
      <c r="AI23" s="89">
        <f t="shared" ca="1" si="19"/>
        <v>46116</v>
      </c>
      <c r="AJ23" s="90">
        <f t="shared" ca="1" si="8"/>
        <v>6</v>
      </c>
      <c r="AK23" s="95"/>
      <c r="AL23" s="50" t="str">
        <f t="shared" ca="1" si="9"/>
        <v/>
      </c>
      <c r="AM23" s="98" t="str">
        <f t="shared" ca="1" si="10"/>
        <v/>
      </c>
      <c r="AN23" s="99" t="str">
        <f t="shared" ca="1" si="11"/>
        <v/>
      </c>
      <c r="AO23" s="100">
        <f t="shared" ca="1" si="12"/>
        <v>0</v>
      </c>
      <c r="AP23" s="46">
        <f t="shared" ca="1" si="13"/>
        <v>1.25</v>
      </c>
      <c r="AQ23" s="101">
        <f t="shared" ca="1" si="14"/>
        <v>0</v>
      </c>
      <c r="AR23" s="101">
        <f t="shared" ca="1" si="15"/>
        <v>0</v>
      </c>
      <c r="AS23" s="101">
        <f t="shared" ca="1" si="2"/>
        <v>0</v>
      </c>
      <c r="AT23" s="102">
        <f t="shared" ca="1" si="20"/>
        <v>6.083400000000001</v>
      </c>
      <c r="AU23" s="5"/>
      <c r="AW23" s="3">
        <f t="shared" si="16"/>
        <v>0</v>
      </c>
    </row>
    <row r="24" spans="2:49" x14ac:dyDescent="0.25">
      <c r="B24" s="3">
        <f ca="1">IF(I24&lt;6,INT(RAND()*14)+1,"")</f>
        <v>13</v>
      </c>
      <c r="C24" s="3">
        <f ca="1">IF(I24&lt;6,INT(RAND()*49)+1,"")</f>
        <v>2</v>
      </c>
      <c r="D24" s="22" t="str">
        <f t="shared" ca="1" si="17"/>
        <v/>
      </c>
      <c r="E24" s="22">
        <f t="shared" ca="1" si="3"/>
        <v>1</v>
      </c>
      <c r="G24" s="4"/>
      <c r="H24" s="89">
        <f t="shared" ca="1" si="4"/>
        <v>46027</v>
      </c>
      <c r="I24" s="50">
        <f ca="1">+WEEKDAY(H24,2)</f>
        <v>1</v>
      </c>
      <c r="J24" s="90" t="s">
        <v>85</v>
      </c>
      <c r="K24" s="139"/>
      <c r="L24" s="36">
        <v>7</v>
      </c>
      <c r="M24" s="140">
        <v>21</v>
      </c>
      <c r="N24" s="91">
        <f t="shared" si="5"/>
        <v>0.30625000000000002</v>
      </c>
      <c r="O24" s="33">
        <f t="shared" ca="1" si="0"/>
        <v>1</v>
      </c>
      <c r="P24" s="46">
        <f t="shared" ca="1" si="21"/>
        <v>7.35</v>
      </c>
      <c r="Q24" s="92">
        <f t="shared" ca="1" si="22"/>
        <v>8</v>
      </c>
      <c r="R24" s="46">
        <f t="shared" ca="1" si="23"/>
        <v>-0.65000000000000036</v>
      </c>
      <c r="S24" s="93">
        <f ca="1">+IF(AND(K24="",L24="",M24=""),"",SUM($R$20:R24))</f>
        <v>-0.65000000000000124</v>
      </c>
      <c r="T24" s="5"/>
      <c r="V24" s="94" t="s">
        <v>33</v>
      </c>
      <c r="W24" s="95">
        <v>5</v>
      </c>
      <c r="X24" s="96">
        <f t="shared" si="1"/>
        <v>8</v>
      </c>
      <c r="Z24" s="97">
        <f t="shared" si="6"/>
        <v>0</v>
      </c>
      <c r="AB24" s="50">
        <f t="shared" si="7"/>
        <v>0</v>
      </c>
      <c r="AE24" s="82">
        <f t="shared" si="18"/>
        <v>46117</v>
      </c>
      <c r="AH24" s="4"/>
      <c r="AI24" s="89">
        <f t="shared" ca="1" si="19"/>
        <v>46117</v>
      </c>
      <c r="AJ24" s="90">
        <f t="shared" ca="1" si="8"/>
        <v>7</v>
      </c>
      <c r="AK24" s="95"/>
      <c r="AL24" s="50" t="str">
        <f t="shared" ca="1" si="9"/>
        <v/>
      </c>
      <c r="AM24" s="98" t="str">
        <f t="shared" ca="1" si="10"/>
        <v/>
      </c>
      <c r="AN24" s="99" t="str">
        <f t="shared" ca="1" si="11"/>
        <v/>
      </c>
      <c r="AO24" s="100">
        <f t="shared" ca="1" si="12"/>
        <v>0</v>
      </c>
      <c r="AP24" s="46">
        <f t="shared" ca="1" si="13"/>
        <v>1.25</v>
      </c>
      <c r="AQ24" s="101">
        <f t="shared" ca="1" si="14"/>
        <v>0</v>
      </c>
      <c r="AR24" s="101">
        <f t="shared" ca="1" si="15"/>
        <v>0</v>
      </c>
      <c r="AS24" s="101">
        <f t="shared" ca="1" si="2"/>
        <v>0</v>
      </c>
      <c r="AT24" s="102">
        <f t="shared" ca="1" si="20"/>
        <v>6.083400000000001</v>
      </c>
      <c r="AU24" s="5"/>
      <c r="AW24" s="3">
        <f t="shared" si="16"/>
        <v>0</v>
      </c>
    </row>
    <row r="25" spans="2:49" x14ac:dyDescent="0.25">
      <c r="D25" s="22" t="str">
        <f t="shared" ca="1" si="17"/>
        <v/>
      </c>
      <c r="E25" s="22">
        <f t="shared" ca="1" si="3"/>
        <v>1</v>
      </c>
      <c r="G25" s="4"/>
      <c r="H25" s="89">
        <f t="shared" ca="1" si="4"/>
        <v>46028</v>
      </c>
      <c r="I25" s="50">
        <f t="shared" ref="I25:I88" ca="1" si="24">+WEEKDAY(H25,2)</f>
        <v>2</v>
      </c>
      <c r="J25" s="90" t="s">
        <v>85</v>
      </c>
      <c r="K25" s="139"/>
      <c r="L25" s="36">
        <v>7</v>
      </c>
      <c r="M25" s="140">
        <v>27</v>
      </c>
      <c r="N25" s="91">
        <f t="shared" si="5"/>
        <v>0.31041666666666667</v>
      </c>
      <c r="O25" s="33">
        <f t="shared" ca="1" si="0"/>
        <v>1</v>
      </c>
      <c r="P25" s="46">
        <f t="shared" ca="1" si="21"/>
        <v>7.45</v>
      </c>
      <c r="Q25" s="92">
        <f t="shared" ca="1" si="22"/>
        <v>8</v>
      </c>
      <c r="R25" s="46">
        <f t="shared" ca="1" si="23"/>
        <v>-0.54999999999999982</v>
      </c>
      <c r="S25" s="93">
        <f ca="1">+IF(AND(K25="",L25="",M25=""),"",SUM($R$20:R25))</f>
        <v>-1.2000000000000011</v>
      </c>
      <c r="T25" s="5"/>
      <c r="V25" s="94" t="s">
        <v>34</v>
      </c>
      <c r="W25" s="95">
        <v>6</v>
      </c>
      <c r="X25" s="96">
        <f t="shared" si="1"/>
        <v>0</v>
      </c>
      <c r="Z25" s="97">
        <f t="shared" si="6"/>
        <v>0</v>
      </c>
      <c r="AB25" s="50">
        <f t="shared" si="7"/>
        <v>0</v>
      </c>
      <c r="AE25" s="82">
        <f t="shared" si="18"/>
        <v>46118</v>
      </c>
      <c r="AH25" s="4"/>
      <c r="AI25" s="89">
        <f t="shared" ca="1" si="19"/>
        <v>46118</v>
      </c>
      <c r="AJ25" s="90">
        <f t="shared" ca="1" si="8"/>
        <v>1</v>
      </c>
      <c r="AK25" s="95"/>
      <c r="AL25" s="50" t="str">
        <f t="shared" ca="1" si="9"/>
        <v/>
      </c>
      <c r="AM25" s="98">
        <f t="shared" ca="1" si="10"/>
        <v>4</v>
      </c>
      <c r="AN25" s="99">
        <f t="shared" ca="1" si="11"/>
        <v>17</v>
      </c>
      <c r="AO25" s="100">
        <f t="shared" ca="1" si="12"/>
        <v>0.1784722222222222</v>
      </c>
      <c r="AP25" s="46">
        <f t="shared" ca="1" si="13"/>
        <v>1</v>
      </c>
      <c r="AQ25" s="101">
        <f t="shared" ca="1" si="14"/>
        <v>4.2832999999999997</v>
      </c>
      <c r="AR25" s="101">
        <f t="shared" ca="1" si="15"/>
        <v>8</v>
      </c>
      <c r="AS25" s="101">
        <f t="shared" ca="1" si="2"/>
        <v>-3.7167000000000003</v>
      </c>
      <c r="AT25" s="102">
        <f t="shared" ca="1" si="20"/>
        <v>2.3667000000000007</v>
      </c>
      <c r="AU25" s="5"/>
      <c r="AW25" s="3">
        <f t="shared" si="16"/>
        <v>0</v>
      </c>
    </row>
    <row r="26" spans="2:49" ht="13" thickBot="1" x14ac:dyDescent="0.3">
      <c r="D26" s="22" t="str">
        <f t="shared" ca="1" si="17"/>
        <v/>
      </c>
      <c r="E26" s="22">
        <f t="shared" ca="1" si="3"/>
        <v>1</v>
      </c>
      <c r="G26" s="4"/>
      <c r="H26" s="89">
        <f t="shared" ca="1" si="4"/>
        <v>46029</v>
      </c>
      <c r="I26" s="50">
        <f t="shared" ca="1" si="24"/>
        <v>3</v>
      </c>
      <c r="J26" s="90" t="s">
        <v>85</v>
      </c>
      <c r="K26" s="139"/>
      <c r="L26" s="36">
        <v>11</v>
      </c>
      <c r="M26" s="140">
        <v>26</v>
      </c>
      <c r="N26" s="91">
        <f t="shared" si="5"/>
        <v>0.47638888888888886</v>
      </c>
      <c r="O26" s="33">
        <f t="shared" ca="1" si="0"/>
        <v>1</v>
      </c>
      <c r="P26" s="46">
        <f t="shared" ca="1" si="21"/>
        <v>11.433299999999999</v>
      </c>
      <c r="Q26" s="92">
        <f ca="1">+VLOOKUP(I26,$W$20:$X$26,2,FALSE)</f>
        <v>8</v>
      </c>
      <c r="R26" s="46">
        <f t="shared" ca="1" si="23"/>
        <v>3.4332999999999991</v>
      </c>
      <c r="S26" s="93">
        <f ca="1">+IF(AND(K26="",L26="",M26=""),"",SUM($R$20:R26))</f>
        <v>2.2332999999999981</v>
      </c>
      <c r="T26" s="5"/>
      <c r="V26" s="103" t="s">
        <v>42</v>
      </c>
      <c r="W26" s="104">
        <v>7</v>
      </c>
      <c r="X26" s="105">
        <f t="shared" si="1"/>
        <v>0</v>
      </c>
      <c r="Z26" s="97">
        <f t="shared" si="6"/>
        <v>0</v>
      </c>
      <c r="AB26" s="50">
        <f t="shared" si="7"/>
        <v>0</v>
      </c>
      <c r="AE26" s="82">
        <f t="shared" si="18"/>
        <v>46119</v>
      </c>
      <c r="AH26" s="4"/>
      <c r="AI26" s="89">
        <f t="shared" ca="1" si="19"/>
        <v>46119</v>
      </c>
      <c r="AJ26" s="90">
        <f t="shared" ca="1" si="8"/>
        <v>2</v>
      </c>
      <c r="AK26" s="95"/>
      <c r="AL26" s="50" t="str">
        <f t="shared" ca="1" si="9"/>
        <v/>
      </c>
      <c r="AM26" s="98">
        <f t="shared" ca="1" si="10"/>
        <v>14</v>
      </c>
      <c r="AN26" s="99">
        <f t="shared" ca="1" si="11"/>
        <v>20</v>
      </c>
      <c r="AO26" s="100">
        <f t="shared" ca="1" si="12"/>
        <v>0.59722222222222221</v>
      </c>
      <c r="AP26" s="46">
        <f t="shared" ca="1" si="13"/>
        <v>1</v>
      </c>
      <c r="AQ26" s="101">
        <f t="shared" ca="1" si="14"/>
        <v>14.333299999999999</v>
      </c>
      <c r="AR26" s="101">
        <f t="shared" ca="1" si="15"/>
        <v>8</v>
      </c>
      <c r="AS26" s="101">
        <f t="shared" ca="1" si="2"/>
        <v>6.3332999999999995</v>
      </c>
      <c r="AT26" s="102">
        <f t="shared" ca="1" si="20"/>
        <v>8.6999999999999993</v>
      </c>
      <c r="AU26" s="5"/>
      <c r="AW26" s="3">
        <f t="shared" si="16"/>
        <v>0</v>
      </c>
    </row>
    <row r="27" spans="2:49" x14ac:dyDescent="0.25">
      <c r="D27" s="22" t="str">
        <f t="shared" ca="1" si="17"/>
        <v/>
      </c>
      <c r="E27" s="22">
        <f t="shared" ca="1" si="3"/>
        <v>1</v>
      </c>
      <c r="G27" s="4"/>
      <c r="H27" s="89">
        <f t="shared" ca="1" si="4"/>
        <v>46030</v>
      </c>
      <c r="I27" s="50">
        <f t="shared" ca="1" si="24"/>
        <v>4</v>
      </c>
      <c r="J27" s="90" t="s">
        <v>85</v>
      </c>
      <c r="K27" s="139"/>
      <c r="L27" s="36">
        <v>4</v>
      </c>
      <c r="M27" s="140">
        <v>30</v>
      </c>
      <c r="N27" s="91">
        <f t="shared" si="5"/>
        <v>0.1875</v>
      </c>
      <c r="O27" s="33">
        <f t="shared" ca="1" si="0"/>
        <v>1</v>
      </c>
      <c r="P27" s="46">
        <f t="shared" ca="1" si="21"/>
        <v>4.5</v>
      </c>
      <c r="Q27" s="92">
        <f t="shared" ca="1" si="22"/>
        <v>8</v>
      </c>
      <c r="R27" s="46">
        <f t="shared" ca="1" si="23"/>
        <v>-3.5</v>
      </c>
      <c r="S27" s="93">
        <f ca="1">+IF(AND(K27="",L27="",M27=""),"",SUM($R$20:R27))</f>
        <v>-1.2667000000000019</v>
      </c>
      <c r="T27" s="5"/>
      <c r="Z27" s="97">
        <f t="shared" si="6"/>
        <v>0</v>
      </c>
      <c r="AB27" s="50">
        <f t="shared" si="7"/>
        <v>0</v>
      </c>
      <c r="AE27" s="82">
        <f t="shared" si="18"/>
        <v>46120</v>
      </c>
      <c r="AH27" s="4"/>
      <c r="AI27" s="89">
        <f t="shared" ca="1" si="19"/>
        <v>46120</v>
      </c>
      <c r="AJ27" s="90">
        <f t="shared" ca="1" si="8"/>
        <v>3</v>
      </c>
      <c r="AK27" s="95"/>
      <c r="AL27" s="50" t="str">
        <f t="shared" ca="1" si="9"/>
        <v/>
      </c>
      <c r="AM27" s="98">
        <f t="shared" ca="1" si="10"/>
        <v>4</v>
      </c>
      <c r="AN27" s="99">
        <f t="shared" ca="1" si="11"/>
        <v>28</v>
      </c>
      <c r="AO27" s="100">
        <f t="shared" ca="1" si="12"/>
        <v>0.18611111111111112</v>
      </c>
      <c r="AP27" s="46">
        <f t="shared" ca="1" si="13"/>
        <v>1</v>
      </c>
      <c r="AQ27" s="101">
        <f t="shared" ca="1" si="14"/>
        <v>4.4667000000000003</v>
      </c>
      <c r="AR27" s="101">
        <f t="shared" ca="1" si="15"/>
        <v>8</v>
      </c>
      <c r="AS27" s="101">
        <f t="shared" ca="1" si="2"/>
        <v>-3.5332999999999997</v>
      </c>
      <c r="AT27" s="102">
        <f t="shared" ca="1" si="20"/>
        <v>5.1666999999999996</v>
      </c>
      <c r="AU27" s="5"/>
      <c r="AW27" s="3">
        <f t="shared" si="16"/>
        <v>0</v>
      </c>
    </row>
    <row r="28" spans="2:49" ht="13" thickBot="1" x14ac:dyDescent="0.3">
      <c r="D28" s="22" t="str">
        <f t="shared" ca="1" si="17"/>
        <v/>
      </c>
      <c r="E28" s="22">
        <f t="shared" ca="1" si="3"/>
        <v>1</v>
      </c>
      <c r="G28" s="4"/>
      <c r="H28" s="89">
        <f t="shared" ca="1" si="4"/>
        <v>46031</v>
      </c>
      <c r="I28" s="50">
        <f t="shared" ca="1" si="24"/>
        <v>5</v>
      </c>
      <c r="J28" s="90" t="s">
        <v>85</v>
      </c>
      <c r="K28" s="139"/>
      <c r="L28" s="36">
        <v>11</v>
      </c>
      <c r="M28" s="140">
        <v>23</v>
      </c>
      <c r="N28" s="91">
        <f t="shared" si="5"/>
        <v>0.47430555555555554</v>
      </c>
      <c r="O28" s="33">
        <f t="shared" ca="1" si="0"/>
        <v>1</v>
      </c>
      <c r="P28" s="46">
        <f t="shared" ca="1" si="21"/>
        <v>11.3833</v>
      </c>
      <c r="Q28" s="92">
        <f t="shared" ca="1" si="22"/>
        <v>8</v>
      </c>
      <c r="R28" s="46">
        <f t="shared" ca="1" si="23"/>
        <v>3.3833000000000002</v>
      </c>
      <c r="S28" s="93">
        <f ca="1">+IF(AND(K28="",L28="",M28=""),"",SUM($R$20:R28))</f>
        <v>2.1165999999999983</v>
      </c>
      <c r="T28" s="5"/>
      <c r="Z28" s="97">
        <f t="shared" si="6"/>
        <v>0</v>
      </c>
      <c r="AB28" s="50">
        <f t="shared" si="7"/>
        <v>0</v>
      </c>
      <c r="AE28" s="82">
        <f t="shared" si="18"/>
        <v>46121</v>
      </c>
      <c r="AH28" s="4"/>
      <c r="AI28" s="89">
        <f t="shared" ca="1" si="19"/>
        <v>46121</v>
      </c>
      <c r="AJ28" s="90">
        <f t="shared" ca="1" si="8"/>
        <v>4</v>
      </c>
      <c r="AK28" s="95"/>
      <c r="AL28" s="50" t="str">
        <f t="shared" ca="1" si="9"/>
        <v/>
      </c>
      <c r="AM28" s="98">
        <f t="shared" ca="1" si="10"/>
        <v>7</v>
      </c>
      <c r="AN28" s="99">
        <f t="shared" ca="1" si="11"/>
        <v>31</v>
      </c>
      <c r="AO28" s="100">
        <f t="shared" ca="1" si="12"/>
        <v>0.31319444444444444</v>
      </c>
      <c r="AP28" s="46">
        <f t="shared" ca="1" si="13"/>
        <v>1</v>
      </c>
      <c r="AQ28" s="101">
        <f t="shared" ca="1" si="14"/>
        <v>7.5167000000000002</v>
      </c>
      <c r="AR28" s="101">
        <f t="shared" ca="1" si="15"/>
        <v>8</v>
      </c>
      <c r="AS28" s="101">
        <f t="shared" ca="1" si="2"/>
        <v>-0.48329999999999984</v>
      </c>
      <c r="AT28" s="102">
        <f t="shared" ca="1" si="20"/>
        <v>4.6833999999999998</v>
      </c>
      <c r="AU28" s="5"/>
      <c r="AW28" s="3">
        <f t="shared" si="16"/>
        <v>0</v>
      </c>
    </row>
    <row r="29" spans="2:49" ht="13" thickBot="1" x14ac:dyDescent="0.3">
      <c r="D29" s="22" t="str">
        <f t="shared" ca="1" si="17"/>
        <v/>
      </c>
      <c r="E29" s="22">
        <f t="shared" ca="1" si="3"/>
        <v>1</v>
      </c>
      <c r="G29" s="4"/>
      <c r="H29" s="89">
        <f t="shared" ca="1" si="4"/>
        <v>46032</v>
      </c>
      <c r="I29" s="50">
        <f t="shared" ca="1" si="24"/>
        <v>6</v>
      </c>
      <c r="J29" s="90" t="s">
        <v>85</v>
      </c>
      <c r="K29" s="139"/>
      <c r="L29" s="36"/>
      <c r="M29" s="140"/>
      <c r="N29" s="91">
        <f t="shared" si="5"/>
        <v>0</v>
      </c>
      <c r="O29" s="33">
        <f t="shared" ca="1" si="0"/>
        <v>1.25</v>
      </c>
      <c r="P29" s="46">
        <f t="shared" ca="1" si="21"/>
        <v>0</v>
      </c>
      <c r="Q29" s="92">
        <f t="shared" ca="1" si="22"/>
        <v>0</v>
      </c>
      <c r="R29" s="46" t="str">
        <f t="shared" si="23"/>
        <v/>
      </c>
      <c r="S29" s="93" t="str">
        <f>+IF(AND(K29="",L29="",M29=""),"",SUM($R$20:R29))</f>
        <v/>
      </c>
      <c r="T29" s="5"/>
      <c r="W29" s="196" t="s">
        <v>50</v>
      </c>
      <c r="X29" s="197"/>
      <c r="Z29" s="97">
        <f t="shared" si="6"/>
        <v>0</v>
      </c>
      <c r="AB29" s="50">
        <f t="shared" si="7"/>
        <v>0</v>
      </c>
      <c r="AE29" s="82">
        <f t="shared" si="18"/>
        <v>46122</v>
      </c>
      <c r="AH29" s="4"/>
      <c r="AI29" s="89">
        <f t="shared" ca="1" si="19"/>
        <v>46122</v>
      </c>
      <c r="AJ29" s="90">
        <f t="shared" ca="1" si="8"/>
        <v>5</v>
      </c>
      <c r="AK29" s="95"/>
      <c r="AL29" s="50" t="str">
        <f t="shared" ca="1" si="9"/>
        <v/>
      </c>
      <c r="AM29" s="98">
        <f t="shared" ca="1" si="10"/>
        <v>11</v>
      </c>
      <c r="AN29" s="99">
        <f t="shared" ca="1" si="11"/>
        <v>43</v>
      </c>
      <c r="AO29" s="100">
        <f t="shared" ca="1" si="12"/>
        <v>0.48819444444444443</v>
      </c>
      <c r="AP29" s="46">
        <f t="shared" ca="1" si="13"/>
        <v>1</v>
      </c>
      <c r="AQ29" s="101">
        <f t="shared" ca="1" si="14"/>
        <v>11.716699999999999</v>
      </c>
      <c r="AR29" s="101">
        <f t="shared" ca="1" si="15"/>
        <v>8</v>
      </c>
      <c r="AS29" s="101">
        <f t="shared" ca="1" si="2"/>
        <v>3.7166999999999994</v>
      </c>
      <c r="AT29" s="102">
        <f t="shared" ca="1" si="20"/>
        <v>8.4000999999999983</v>
      </c>
      <c r="AU29" s="5"/>
      <c r="AW29" s="3">
        <f t="shared" si="16"/>
        <v>0</v>
      </c>
    </row>
    <row r="30" spans="2:49" x14ac:dyDescent="0.25">
      <c r="D30" s="22" t="str">
        <f t="shared" ca="1" si="17"/>
        <v/>
      </c>
      <c r="E30" s="22">
        <f t="shared" ca="1" si="3"/>
        <v>1</v>
      </c>
      <c r="G30" s="4"/>
      <c r="H30" s="89">
        <f t="shared" ca="1" si="4"/>
        <v>46033</v>
      </c>
      <c r="I30" s="50">
        <f t="shared" ca="1" si="24"/>
        <v>7</v>
      </c>
      <c r="J30" s="90" t="s">
        <v>85</v>
      </c>
      <c r="K30" s="139"/>
      <c r="L30" s="36"/>
      <c r="M30" s="140"/>
      <c r="N30" s="91">
        <f t="shared" si="5"/>
        <v>0</v>
      </c>
      <c r="O30" s="33">
        <f t="shared" ca="1" si="0"/>
        <v>1.25</v>
      </c>
      <c r="P30" s="46">
        <f t="shared" ca="1" si="21"/>
        <v>0</v>
      </c>
      <c r="Q30" s="92">
        <f t="shared" ca="1" si="22"/>
        <v>0</v>
      </c>
      <c r="R30" s="46" t="str">
        <f t="shared" si="23"/>
        <v/>
      </c>
      <c r="S30" s="93" t="str">
        <f>+IF(AND(K30="",L30="",M30=""),"",SUM($R$20:R30))</f>
        <v/>
      </c>
      <c r="T30" s="5"/>
      <c r="W30" s="78">
        <v>1</v>
      </c>
      <c r="X30" s="106" t="s">
        <v>19</v>
      </c>
      <c r="Z30" s="97">
        <f t="shared" si="6"/>
        <v>0</v>
      </c>
      <c r="AB30" s="50">
        <f t="shared" si="7"/>
        <v>0</v>
      </c>
      <c r="AE30" s="82">
        <f t="shared" si="18"/>
        <v>46123</v>
      </c>
      <c r="AH30" s="4"/>
      <c r="AI30" s="89">
        <f t="shared" ca="1" si="19"/>
        <v>46123</v>
      </c>
      <c r="AJ30" s="90">
        <f t="shared" ca="1" si="8"/>
        <v>6</v>
      </c>
      <c r="AK30" s="95"/>
      <c r="AL30" s="50" t="str">
        <f t="shared" ca="1" si="9"/>
        <v/>
      </c>
      <c r="AM30" s="98" t="str">
        <f t="shared" ca="1" si="10"/>
        <v/>
      </c>
      <c r="AN30" s="99" t="str">
        <f t="shared" ca="1" si="11"/>
        <v/>
      </c>
      <c r="AO30" s="100">
        <f t="shared" ca="1" si="12"/>
        <v>0</v>
      </c>
      <c r="AP30" s="46">
        <f t="shared" ca="1" si="13"/>
        <v>1.25</v>
      </c>
      <c r="AQ30" s="101">
        <f t="shared" ca="1" si="14"/>
        <v>0</v>
      </c>
      <c r="AR30" s="101">
        <f t="shared" ca="1" si="15"/>
        <v>0</v>
      </c>
      <c r="AS30" s="101">
        <f t="shared" ca="1" si="2"/>
        <v>0</v>
      </c>
      <c r="AT30" s="102">
        <f t="shared" ca="1" si="20"/>
        <v>8.4000999999999983</v>
      </c>
      <c r="AU30" s="5"/>
      <c r="AW30" s="3">
        <f t="shared" si="16"/>
        <v>0</v>
      </c>
    </row>
    <row r="31" spans="2:49" x14ac:dyDescent="0.25">
      <c r="D31" s="22" t="str">
        <f t="shared" ca="1" si="17"/>
        <v/>
      </c>
      <c r="E31" s="22">
        <f t="shared" ca="1" si="3"/>
        <v>1</v>
      </c>
      <c r="G31" s="4"/>
      <c r="H31" s="89">
        <f t="shared" ca="1" si="4"/>
        <v>46034</v>
      </c>
      <c r="I31" s="50">
        <f t="shared" ca="1" si="24"/>
        <v>1</v>
      </c>
      <c r="J31" s="90" t="s">
        <v>85</v>
      </c>
      <c r="K31" s="139"/>
      <c r="L31" s="36">
        <v>7</v>
      </c>
      <c r="M31" s="140">
        <v>29</v>
      </c>
      <c r="N31" s="91">
        <f t="shared" si="5"/>
        <v>0.31180555555555556</v>
      </c>
      <c r="O31" s="33">
        <f t="shared" ca="1" si="0"/>
        <v>1</v>
      </c>
      <c r="P31" s="46">
        <f t="shared" ca="1" si="21"/>
        <v>7.4832999999999998</v>
      </c>
      <c r="Q31" s="92">
        <f t="shared" ca="1" si="22"/>
        <v>8</v>
      </c>
      <c r="R31" s="46">
        <f t="shared" ca="1" si="23"/>
        <v>-0.51670000000000016</v>
      </c>
      <c r="S31" s="93">
        <f ca="1">+IF(AND(K31="",L31="",M31=""),"",SUM($R$20:R31))</f>
        <v>1.5998999999999981</v>
      </c>
      <c r="T31" s="5"/>
      <c r="W31" s="94">
        <v>2</v>
      </c>
      <c r="X31" s="107" t="s">
        <v>20</v>
      </c>
      <c r="Z31" s="97">
        <f t="shared" si="6"/>
        <v>0</v>
      </c>
      <c r="AB31" s="50">
        <f t="shared" si="7"/>
        <v>0</v>
      </c>
      <c r="AE31" s="82">
        <f t="shared" si="18"/>
        <v>46124</v>
      </c>
      <c r="AH31" s="4"/>
      <c r="AI31" s="89">
        <f t="shared" ca="1" si="19"/>
        <v>46124</v>
      </c>
      <c r="AJ31" s="90">
        <f t="shared" ca="1" si="8"/>
        <v>7</v>
      </c>
      <c r="AK31" s="95"/>
      <c r="AL31" s="50" t="str">
        <f t="shared" ca="1" si="9"/>
        <v/>
      </c>
      <c r="AM31" s="98" t="str">
        <f t="shared" ca="1" si="10"/>
        <v/>
      </c>
      <c r="AN31" s="99" t="str">
        <f t="shared" ca="1" si="11"/>
        <v/>
      </c>
      <c r="AO31" s="100">
        <f t="shared" ca="1" si="12"/>
        <v>0</v>
      </c>
      <c r="AP31" s="46">
        <f t="shared" ca="1" si="13"/>
        <v>1.25</v>
      </c>
      <c r="AQ31" s="101">
        <f t="shared" ca="1" si="14"/>
        <v>0</v>
      </c>
      <c r="AR31" s="101">
        <f t="shared" ca="1" si="15"/>
        <v>0</v>
      </c>
      <c r="AS31" s="101">
        <f t="shared" ca="1" si="2"/>
        <v>0</v>
      </c>
      <c r="AT31" s="102">
        <f t="shared" ca="1" si="20"/>
        <v>8.4000999999999983</v>
      </c>
      <c r="AU31" s="5"/>
      <c r="AW31" s="3">
        <f t="shared" si="16"/>
        <v>0</v>
      </c>
    </row>
    <row r="32" spans="2:49" x14ac:dyDescent="0.25">
      <c r="D32" s="22" t="str">
        <f t="shared" ca="1" si="17"/>
        <v/>
      </c>
      <c r="E32" s="22">
        <f t="shared" ca="1" si="3"/>
        <v>1</v>
      </c>
      <c r="G32" s="4"/>
      <c r="H32" s="89">
        <f t="shared" ca="1" si="4"/>
        <v>46035</v>
      </c>
      <c r="I32" s="50">
        <f t="shared" ca="1" si="24"/>
        <v>2</v>
      </c>
      <c r="J32" s="90" t="s">
        <v>85</v>
      </c>
      <c r="K32" s="139"/>
      <c r="L32" s="36">
        <v>8</v>
      </c>
      <c r="M32" s="140">
        <v>12</v>
      </c>
      <c r="N32" s="91">
        <f t="shared" si="5"/>
        <v>0.34166666666666667</v>
      </c>
      <c r="O32" s="33">
        <f t="shared" ca="1" si="0"/>
        <v>1</v>
      </c>
      <c r="P32" s="46">
        <f t="shared" ca="1" si="21"/>
        <v>8.1999999999999993</v>
      </c>
      <c r="Q32" s="92">
        <f t="shared" ca="1" si="22"/>
        <v>8</v>
      </c>
      <c r="R32" s="46">
        <f t="shared" ca="1" si="23"/>
        <v>0.19999999999999929</v>
      </c>
      <c r="S32" s="93">
        <f ca="1">+IF(AND(K32="",L32="",M32=""),"",SUM($R$20:R32))</f>
        <v>1.7998999999999974</v>
      </c>
      <c r="T32" s="5"/>
      <c r="W32" s="94">
        <v>3</v>
      </c>
      <c r="X32" s="107" t="s">
        <v>21</v>
      </c>
      <c r="Z32" s="97">
        <f t="shared" si="6"/>
        <v>0</v>
      </c>
      <c r="AB32" s="50">
        <f t="shared" si="7"/>
        <v>0</v>
      </c>
      <c r="AE32" s="82">
        <f t="shared" si="18"/>
        <v>46125</v>
      </c>
      <c r="AH32" s="4"/>
      <c r="AI32" s="89">
        <f t="shared" ca="1" si="19"/>
        <v>46125</v>
      </c>
      <c r="AJ32" s="90">
        <f t="shared" ca="1" si="8"/>
        <v>1</v>
      </c>
      <c r="AK32" s="95"/>
      <c r="AL32" s="50" t="str">
        <f t="shared" ca="1" si="9"/>
        <v/>
      </c>
      <c r="AM32" s="98">
        <f t="shared" ca="1" si="10"/>
        <v>10</v>
      </c>
      <c r="AN32" s="99">
        <f t="shared" ca="1" si="11"/>
        <v>20</v>
      </c>
      <c r="AO32" s="100">
        <f t="shared" ca="1" si="12"/>
        <v>0.43055555555555558</v>
      </c>
      <c r="AP32" s="46">
        <f t="shared" ca="1" si="13"/>
        <v>1</v>
      </c>
      <c r="AQ32" s="101">
        <f t="shared" ca="1" si="14"/>
        <v>10.333299999999999</v>
      </c>
      <c r="AR32" s="101">
        <f t="shared" ca="1" si="15"/>
        <v>8</v>
      </c>
      <c r="AS32" s="101">
        <f t="shared" ca="1" si="2"/>
        <v>2.3332999999999995</v>
      </c>
      <c r="AT32" s="102">
        <f t="shared" ca="1" si="20"/>
        <v>10.733399999999998</v>
      </c>
      <c r="AU32" s="5"/>
      <c r="AW32" s="3">
        <f t="shared" si="16"/>
        <v>0</v>
      </c>
    </row>
    <row r="33" spans="4:49" x14ac:dyDescent="0.25">
      <c r="D33" s="22" t="str">
        <f t="shared" ca="1" si="17"/>
        <v/>
      </c>
      <c r="E33" s="22">
        <f t="shared" ca="1" si="3"/>
        <v>1</v>
      </c>
      <c r="G33" s="4"/>
      <c r="H33" s="89">
        <f t="shared" ca="1" si="4"/>
        <v>46036</v>
      </c>
      <c r="I33" s="50">
        <f t="shared" ca="1" si="24"/>
        <v>3</v>
      </c>
      <c r="J33" s="90" t="s">
        <v>85</v>
      </c>
      <c r="K33" s="139"/>
      <c r="L33" s="36">
        <v>8</v>
      </c>
      <c r="M33" s="140">
        <v>29</v>
      </c>
      <c r="N33" s="91">
        <f t="shared" si="5"/>
        <v>0.35347222222222219</v>
      </c>
      <c r="O33" s="33">
        <f t="shared" ca="1" si="0"/>
        <v>1</v>
      </c>
      <c r="P33" s="46">
        <f t="shared" ca="1" si="21"/>
        <v>8.4832999999999998</v>
      </c>
      <c r="Q33" s="92">
        <f t="shared" ca="1" si="22"/>
        <v>8</v>
      </c>
      <c r="R33" s="46">
        <f t="shared" ca="1" si="23"/>
        <v>0.48329999999999984</v>
      </c>
      <c r="S33" s="93">
        <f ca="1">+IF(AND(K33="",L33="",M33=""),"",SUM($R$20:R33))</f>
        <v>2.2831999999999972</v>
      </c>
      <c r="T33" s="5"/>
      <c r="W33" s="94">
        <v>4</v>
      </c>
      <c r="X33" s="107" t="s">
        <v>22</v>
      </c>
      <c r="Z33" s="97">
        <f t="shared" si="6"/>
        <v>0</v>
      </c>
      <c r="AB33" s="50">
        <f t="shared" si="7"/>
        <v>0</v>
      </c>
      <c r="AE33" s="82">
        <f t="shared" si="18"/>
        <v>46126</v>
      </c>
      <c r="AH33" s="4"/>
      <c r="AI33" s="89">
        <f t="shared" ca="1" si="19"/>
        <v>46126</v>
      </c>
      <c r="AJ33" s="90">
        <f t="shared" ca="1" si="8"/>
        <v>2</v>
      </c>
      <c r="AK33" s="95"/>
      <c r="AL33" s="50" t="str">
        <f t="shared" ca="1" si="9"/>
        <v/>
      </c>
      <c r="AM33" s="98">
        <f t="shared" ca="1" si="10"/>
        <v>4</v>
      </c>
      <c r="AN33" s="99">
        <f t="shared" ca="1" si="11"/>
        <v>20</v>
      </c>
      <c r="AO33" s="100">
        <f t="shared" ca="1" si="12"/>
        <v>0.18055555555555555</v>
      </c>
      <c r="AP33" s="46">
        <f t="shared" ca="1" si="13"/>
        <v>1</v>
      </c>
      <c r="AQ33" s="101">
        <f t="shared" ca="1" si="14"/>
        <v>4.3333000000000004</v>
      </c>
      <c r="AR33" s="101">
        <f t="shared" ca="1" si="15"/>
        <v>8</v>
      </c>
      <c r="AS33" s="101">
        <f t="shared" ca="1" si="2"/>
        <v>-3.6666999999999996</v>
      </c>
      <c r="AT33" s="102">
        <f t="shared" ca="1" si="20"/>
        <v>7.0666999999999982</v>
      </c>
      <c r="AU33" s="5"/>
      <c r="AW33" s="3">
        <f t="shared" si="16"/>
        <v>0</v>
      </c>
    </row>
    <row r="34" spans="4:49" x14ac:dyDescent="0.25">
      <c r="D34" s="22" t="str">
        <f t="shared" ca="1" si="17"/>
        <v/>
      </c>
      <c r="E34" s="22">
        <f t="shared" ca="1" si="3"/>
        <v>1</v>
      </c>
      <c r="G34" s="4"/>
      <c r="H34" s="89">
        <f t="shared" ca="1" si="4"/>
        <v>46037</v>
      </c>
      <c r="I34" s="50">
        <f t="shared" ca="1" si="24"/>
        <v>4</v>
      </c>
      <c r="J34" s="90" t="s">
        <v>85</v>
      </c>
      <c r="K34" s="139"/>
      <c r="L34" s="36">
        <v>9</v>
      </c>
      <c r="M34" s="140">
        <v>12</v>
      </c>
      <c r="N34" s="91">
        <f t="shared" si="5"/>
        <v>0.38333333333333336</v>
      </c>
      <c r="O34" s="33">
        <f t="shared" ca="1" si="0"/>
        <v>1</v>
      </c>
      <c r="P34" s="46">
        <f t="shared" ca="1" si="21"/>
        <v>9.1999999999999993</v>
      </c>
      <c r="Q34" s="92">
        <f t="shared" ca="1" si="22"/>
        <v>8</v>
      </c>
      <c r="R34" s="46">
        <f t="shared" ca="1" si="23"/>
        <v>1.1999999999999993</v>
      </c>
      <c r="S34" s="93">
        <f ca="1">+IF(AND(K34="",L34="",M34=""),"",SUM($R$20:R34))</f>
        <v>3.4831999999999965</v>
      </c>
      <c r="T34" s="5"/>
      <c r="W34" s="94">
        <v>5</v>
      </c>
      <c r="X34" s="107" t="s">
        <v>23</v>
      </c>
      <c r="Z34" s="97">
        <f t="shared" si="6"/>
        <v>0</v>
      </c>
      <c r="AB34" s="50">
        <f t="shared" si="7"/>
        <v>0</v>
      </c>
      <c r="AE34" s="82">
        <f t="shared" si="18"/>
        <v>46127</v>
      </c>
      <c r="AH34" s="4"/>
      <c r="AI34" s="89">
        <f t="shared" ca="1" si="19"/>
        <v>46127</v>
      </c>
      <c r="AJ34" s="90">
        <f t="shared" ca="1" si="8"/>
        <v>3</v>
      </c>
      <c r="AK34" s="95"/>
      <c r="AL34" s="50" t="str">
        <f t="shared" ca="1" si="9"/>
        <v/>
      </c>
      <c r="AM34" s="98">
        <f t="shared" ca="1" si="10"/>
        <v>12</v>
      </c>
      <c r="AN34" s="99">
        <f t="shared" ca="1" si="11"/>
        <v>18</v>
      </c>
      <c r="AO34" s="100">
        <f t="shared" ca="1" si="12"/>
        <v>0.51249999999999996</v>
      </c>
      <c r="AP34" s="46">
        <f t="shared" ca="1" si="13"/>
        <v>1</v>
      </c>
      <c r="AQ34" s="101">
        <f t="shared" ca="1" si="14"/>
        <v>12.3</v>
      </c>
      <c r="AR34" s="101">
        <f t="shared" ca="1" si="15"/>
        <v>8</v>
      </c>
      <c r="AS34" s="101">
        <f t="shared" ca="1" si="2"/>
        <v>4.3000000000000007</v>
      </c>
      <c r="AT34" s="102">
        <f t="shared" ca="1" si="20"/>
        <v>11.366699999999998</v>
      </c>
      <c r="AU34" s="5"/>
      <c r="AW34" s="3">
        <f t="shared" si="16"/>
        <v>0</v>
      </c>
    </row>
    <row r="35" spans="4:49" x14ac:dyDescent="0.25">
      <c r="D35" s="22" t="str">
        <f t="shared" ca="1" si="17"/>
        <v/>
      </c>
      <c r="E35" s="22">
        <f t="shared" ca="1" si="3"/>
        <v>1</v>
      </c>
      <c r="G35" s="4"/>
      <c r="H35" s="89">
        <f t="shared" ca="1" si="4"/>
        <v>46038</v>
      </c>
      <c r="I35" s="50">
        <f t="shared" ca="1" si="24"/>
        <v>5</v>
      </c>
      <c r="J35" s="90" t="s">
        <v>85</v>
      </c>
      <c r="K35" s="139"/>
      <c r="L35" s="36">
        <v>7</v>
      </c>
      <c r="M35" s="140">
        <v>13</v>
      </c>
      <c r="N35" s="91">
        <f t="shared" si="5"/>
        <v>0.30069444444444449</v>
      </c>
      <c r="O35" s="33">
        <f t="shared" ca="1" si="0"/>
        <v>1</v>
      </c>
      <c r="P35" s="46">
        <f t="shared" ca="1" si="21"/>
        <v>7.2167000000000003</v>
      </c>
      <c r="Q35" s="92">
        <f t="shared" ca="1" si="22"/>
        <v>8</v>
      </c>
      <c r="R35" s="46">
        <f t="shared" ca="1" si="23"/>
        <v>-0.78329999999999966</v>
      </c>
      <c r="S35" s="93">
        <f ca="1">+IF(AND(K35="",L35="",M35=""),"",SUM($R$20:R35))</f>
        <v>2.6998999999999969</v>
      </c>
      <c r="T35" s="5"/>
      <c r="W35" s="94">
        <v>6</v>
      </c>
      <c r="X35" s="107" t="s">
        <v>24</v>
      </c>
      <c r="Z35" s="97">
        <f t="shared" si="6"/>
        <v>0</v>
      </c>
      <c r="AB35" s="50">
        <f t="shared" si="7"/>
        <v>0</v>
      </c>
      <c r="AE35" s="82">
        <f t="shared" si="18"/>
        <v>46128</v>
      </c>
      <c r="AH35" s="4"/>
      <c r="AI35" s="89">
        <f t="shared" ca="1" si="19"/>
        <v>46128</v>
      </c>
      <c r="AJ35" s="90">
        <f t="shared" ca="1" si="8"/>
        <v>4</v>
      </c>
      <c r="AK35" s="95"/>
      <c r="AL35" s="50" t="str">
        <f t="shared" ca="1" si="9"/>
        <v/>
      </c>
      <c r="AM35" s="98">
        <f t="shared" ca="1" si="10"/>
        <v>5</v>
      </c>
      <c r="AN35" s="99">
        <f t="shared" ca="1" si="11"/>
        <v>37</v>
      </c>
      <c r="AO35" s="100">
        <f t="shared" ca="1" si="12"/>
        <v>0.23402777777777778</v>
      </c>
      <c r="AP35" s="46">
        <f t="shared" ca="1" si="13"/>
        <v>1</v>
      </c>
      <c r="AQ35" s="101">
        <f t="shared" ca="1" si="14"/>
        <v>5.6166999999999998</v>
      </c>
      <c r="AR35" s="101">
        <f t="shared" ca="1" si="15"/>
        <v>8</v>
      </c>
      <c r="AS35" s="101">
        <f t="shared" ca="1" si="2"/>
        <v>-2.3833000000000002</v>
      </c>
      <c r="AT35" s="102">
        <f t="shared" ca="1" si="20"/>
        <v>8.9833999999999978</v>
      </c>
      <c r="AU35" s="5"/>
      <c r="AW35" s="3">
        <f t="shared" si="16"/>
        <v>0</v>
      </c>
    </row>
    <row r="36" spans="4:49" x14ac:dyDescent="0.25">
      <c r="D36" s="22" t="str">
        <f t="shared" ca="1" si="17"/>
        <v/>
      </c>
      <c r="E36" s="22">
        <f t="shared" ca="1" si="3"/>
        <v>1</v>
      </c>
      <c r="G36" s="4"/>
      <c r="H36" s="89">
        <f t="shared" ca="1" si="4"/>
        <v>46039</v>
      </c>
      <c r="I36" s="50">
        <f t="shared" ca="1" si="24"/>
        <v>6</v>
      </c>
      <c r="J36" s="90" t="s">
        <v>85</v>
      </c>
      <c r="K36" s="139"/>
      <c r="L36" s="36"/>
      <c r="M36" s="140"/>
      <c r="N36" s="91">
        <f t="shared" si="5"/>
        <v>0</v>
      </c>
      <c r="O36" s="33">
        <f t="shared" ca="1" si="0"/>
        <v>1.25</v>
      </c>
      <c r="P36" s="46">
        <f t="shared" ca="1" si="21"/>
        <v>0</v>
      </c>
      <c r="Q36" s="92">
        <f t="shared" ca="1" si="22"/>
        <v>0</v>
      </c>
      <c r="R36" s="46" t="str">
        <f t="shared" si="23"/>
        <v/>
      </c>
      <c r="S36" s="93" t="str">
        <f>+IF(AND(K36="",L36="",M36=""),"",SUM($R$20:R36))</f>
        <v/>
      </c>
      <c r="T36" s="5"/>
      <c r="W36" s="94">
        <v>7</v>
      </c>
      <c r="X36" s="107" t="s">
        <v>25</v>
      </c>
      <c r="Z36" s="97">
        <f t="shared" si="6"/>
        <v>0</v>
      </c>
      <c r="AB36" s="50">
        <f t="shared" si="7"/>
        <v>0</v>
      </c>
      <c r="AE36" s="82">
        <f t="shared" si="18"/>
        <v>46129</v>
      </c>
      <c r="AH36" s="4"/>
      <c r="AI36" s="89">
        <f t="shared" ca="1" si="19"/>
        <v>46129</v>
      </c>
      <c r="AJ36" s="90">
        <f t="shared" ca="1" si="8"/>
        <v>5</v>
      </c>
      <c r="AK36" s="95"/>
      <c r="AL36" s="50" t="str">
        <f t="shared" ca="1" si="9"/>
        <v/>
      </c>
      <c r="AM36" s="98">
        <f t="shared" ca="1" si="10"/>
        <v>10</v>
      </c>
      <c r="AN36" s="99">
        <f t="shared" ca="1" si="11"/>
        <v>41</v>
      </c>
      <c r="AO36" s="100">
        <f t="shared" ca="1" si="12"/>
        <v>0.44513888888888892</v>
      </c>
      <c r="AP36" s="46">
        <f t="shared" ca="1" si="13"/>
        <v>1</v>
      </c>
      <c r="AQ36" s="101">
        <f t="shared" ca="1" si="14"/>
        <v>10.683299999999999</v>
      </c>
      <c r="AR36" s="101">
        <f t="shared" ca="1" si="15"/>
        <v>8</v>
      </c>
      <c r="AS36" s="101">
        <f t="shared" ca="1" si="2"/>
        <v>2.6832999999999991</v>
      </c>
      <c r="AT36" s="102">
        <f t="shared" ca="1" si="20"/>
        <v>11.666699999999997</v>
      </c>
      <c r="AU36" s="5"/>
      <c r="AW36" s="3">
        <f t="shared" si="16"/>
        <v>0</v>
      </c>
    </row>
    <row r="37" spans="4:49" x14ac:dyDescent="0.25">
      <c r="D37" s="22" t="str">
        <f t="shared" ca="1" si="17"/>
        <v/>
      </c>
      <c r="E37" s="22">
        <f t="shared" ca="1" si="3"/>
        <v>1</v>
      </c>
      <c r="G37" s="4"/>
      <c r="H37" s="89">
        <f t="shared" ca="1" si="4"/>
        <v>46040</v>
      </c>
      <c r="I37" s="50">
        <f t="shared" ca="1" si="24"/>
        <v>7</v>
      </c>
      <c r="J37" s="90" t="s">
        <v>85</v>
      </c>
      <c r="K37" s="139"/>
      <c r="L37" s="36"/>
      <c r="M37" s="140"/>
      <c r="N37" s="91">
        <f t="shared" si="5"/>
        <v>0</v>
      </c>
      <c r="O37" s="33">
        <f t="shared" ca="1" si="0"/>
        <v>1.25</v>
      </c>
      <c r="P37" s="46">
        <f t="shared" ca="1" si="21"/>
        <v>0</v>
      </c>
      <c r="Q37" s="92">
        <f t="shared" ca="1" si="22"/>
        <v>0</v>
      </c>
      <c r="R37" s="46" t="str">
        <f t="shared" si="23"/>
        <v/>
      </c>
      <c r="S37" s="93" t="str">
        <f>+IF(AND(K37="",L37="",M37=""),"",SUM($R$20:R37))</f>
        <v/>
      </c>
      <c r="T37" s="5"/>
      <c r="W37" s="94">
        <v>8</v>
      </c>
      <c r="X37" s="107" t="s">
        <v>26</v>
      </c>
      <c r="Z37" s="97">
        <f t="shared" si="6"/>
        <v>0</v>
      </c>
      <c r="AB37" s="50">
        <f t="shared" si="7"/>
        <v>0</v>
      </c>
      <c r="AE37" s="82">
        <f t="shared" si="18"/>
        <v>46130</v>
      </c>
      <c r="AH37" s="4"/>
      <c r="AI37" s="89">
        <f t="shared" ca="1" si="19"/>
        <v>46130</v>
      </c>
      <c r="AJ37" s="90">
        <f t="shared" ca="1" si="8"/>
        <v>6</v>
      </c>
      <c r="AK37" s="95"/>
      <c r="AL37" s="50" t="str">
        <f t="shared" ca="1" si="9"/>
        <v/>
      </c>
      <c r="AM37" s="98" t="str">
        <f t="shared" ca="1" si="10"/>
        <v/>
      </c>
      <c r="AN37" s="99" t="str">
        <f t="shared" ca="1" si="11"/>
        <v/>
      </c>
      <c r="AO37" s="100">
        <f t="shared" ca="1" si="12"/>
        <v>0</v>
      </c>
      <c r="AP37" s="46">
        <f t="shared" ca="1" si="13"/>
        <v>1.25</v>
      </c>
      <c r="AQ37" s="101">
        <f t="shared" ca="1" si="14"/>
        <v>0</v>
      </c>
      <c r="AR37" s="101">
        <f t="shared" ca="1" si="15"/>
        <v>0</v>
      </c>
      <c r="AS37" s="101">
        <f t="shared" ca="1" si="2"/>
        <v>0</v>
      </c>
      <c r="AT37" s="102">
        <f t="shared" ca="1" si="20"/>
        <v>11.666699999999997</v>
      </c>
      <c r="AU37" s="5"/>
      <c r="AW37" s="3">
        <f t="shared" si="16"/>
        <v>0</v>
      </c>
    </row>
    <row r="38" spans="4:49" x14ac:dyDescent="0.25">
      <c r="D38" s="22" t="str">
        <f t="shared" ca="1" si="17"/>
        <v/>
      </c>
      <c r="E38" s="22">
        <f t="shared" ca="1" si="3"/>
        <v>1</v>
      </c>
      <c r="G38" s="4"/>
      <c r="H38" s="89">
        <f t="shared" ca="1" si="4"/>
        <v>46041</v>
      </c>
      <c r="I38" s="50">
        <f t="shared" ca="1" si="24"/>
        <v>1</v>
      </c>
      <c r="J38" s="90" t="s">
        <v>85</v>
      </c>
      <c r="K38" s="139">
        <v>0.5</v>
      </c>
      <c r="L38" s="36"/>
      <c r="M38" s="140"/>
      <c r="N38" s="91">
        <f t="shared" ca="1" si="5"/>
        <v>0.16666666666666666</v>
      </c>
      <c r="O38" s="33">
        <f t="shared" ca="1" si="0"/>
        <v>1</v>
      </c>
      <c r="P38" s="46">
        <f t="shared" ca="1" si="21"/>
        <v>4</v>
      </c>
      <c r="Q38" s="92">
        <f t="shared" ca="1" si="22"/>
        <v>8</v>
      </c>
      <c r="R38" s="46">
        <f t="shared" ca="1" si="23"/>
        <v>-4</v>
      </c>
      <c r="S38" s="93">
        <f ca="1">+IF(AND(K38="",L38="",M38=""),"",SUM($R$20:R38))</f>
        <v>-1.3001000000000031</v>
      </c>
      <c r="T38" s="5"/>
      <c r="W38" s="94">
        <v>9</v>
      </c>
      <c r="X38" s="107" t="s">
        <v>46</v>
      </c>
      <c r="Z38" s="97">
        <f t="shared" si="6"/>
        <v>0</v>
      </c>
      <c r="AB38" s="50">
        <f t="shared" ca="1" si="7"/>
        <v>4</v>
      </c>
      <c r="AE38" s="82">
        <f t="shared" si="18"/>
        <v>46131</v>
      </c>
      <c r="AH38" s="4"/>
      <c r="AI38" s="89">
        <f t="shared" ca="1" si="19"/>
        <v>46131</v>
      </c>
      <c r="AJ38" s="90">
        <f t="shared" ca="1" si="8"/>
        <v>7</v>
      </c>
      <c r="AK38" s="95"/>
      <c r="AL38" s="50" t="str">
        <f t="shared" ca="1" si="9"/>
        <v/>
      </c>
      <c r="AM38" s="98" t="str">
        <f t="shared" ca="1" si="10"/>
        <v/>
      </c>
      <c r="AN38" s="99" t="str">
        <f t="shared" ca="1" si="11"/>
        <v/>
      </c>
      <c r="AO38" s="100">
        <f t="shared" ca="1" si="12"/>
        <v>0</v>
      </c>
      <c r="AP38" s="46">
        <f t="shared" ca="1" si="13"/>
        <v>1.25</v>
      </c>
      <c r="AQ38" s="101">
        <f t="shared" ca="1" si="14"/>
        <v>0</v>
      </c>
      <c r="AR38" s="101">
        <f t="shared" ca="1" si="15"/>
        <v>0</v>
      </c>
      <c r="AS38" s="101">
        <f t="shared" ca="1" si="2"/>
        <v>0</v>
      </c>
      <c r="AT38" s="102">
        <f t="shared" ca="1" si="20"/>
        <v>11.666699999999997</v>
      </c>
      <c r="AU38" s="5"/>
      <c r="AW38" s="3">
        <f t="shared" si="16"/>
        <v>0</v>
      </c>
    </row>
    <row r="39" spans="4:49" x14ac:dyDescent="0.25">
      <c r="D39" s="22" t="str">
        <f t="shared" ca="1" si="17"/>
        <v/>
      </c>
      <c r="E39" s="22">
        <f t="shared" ca="1" si="3"/>
        <v>1</v>
      </c>
      <c r="G39" s="4"/>
      <c r="H39" s="89">
        <f t="shared" ca="1" si="4"/>
        <v>46042</v>
      </c>
      <c r="I39" s="50">
        <f t="shared" ca="1" si="24"/>
        <v>2</v>
      </c>
      <c r="J39" s="90" t="s">
        <v>85</v>
      </c>
      <c r="K39" s="139">
        <v>1</v>
      </c>
      <c r="L39" s="36"/>
      <c r="M39" s="140"/>
      <c r="N39" s="91">
        <f t="shared" ca="1" si="5"/>
        <v>0.33333333333333331</v>
      </c>
      <c r="O39" s="33">
        <f t="shared" ca="1" si="0"/>
        <v>1</v>
      </c>
      <c r="P39" s="46">
        <f t="shared" ca="1" si="21"/>
        <v>8</v>
      </c>
      <c r="Q39" s="92">
        <f t="shared" ca="1" si="22"/>
        <v>8</v>
      </c>
      <c r="R39" s="46">
        <f t="shared" ca="1" si="23"/>
        <v>0</v>
      </c>
      <c r="S39" s="93">
        <f ca="1">+IF(AND(K39="",L39="",M39=""),"",SUM($R$20:R39))</f>
        <v>-1.3001000000000031</v>
      </c>
      <c r="T39" s="5"/>
      <c r="W39" s="94">
        <v>10</v>
      </c>
      <c r="X39" s="107" t="s">
        <v>27</v>
      </c>
      <c r="Z39" s="97">
        <f t="shared" si="6"/>
        <v>0</v>
      </c>
      <c r="AB39" s="50">
        <f t="shared" ca="1" si="7"/>
        <v>8</v>
      </c>
      <c r="AE39" s="82">
        <f t="shared" si="18"/>
        <v>46132</v>
      </c>
      <c r="AH39" s="4"/>
      <c r="AI39" s="89">
        <f t="shared" ca="1" si="19"/>
        <v>46132</v>
      </c>
      <c r="AJ39" s="90">
        <f t="shared" ca="1" si="8"/>
        <v>1</v>
      </c>
      <c r="AK39" s="95"/>
      <c r="AL39" s="50" t="str">
        <f t="shared" ca="1" si="9"/>
        <v/>
      </c>
      <c r="AM39" s="98">
        <f t="shared" ca="1" si="10"/>
        <v>12</v>
      </c>
      <c r="AN39" s="99">
        <f t="shared" ca="1" si="11"/>
        <v>30</v>
      </c>
      <c r="AO39" s="100">
        <f t="shared" ca="1" si="12"/>
        <v>0.52083333333333337</v>
      </c>
      <c r="AP39" s="46">
        <f t="shared" ca="1" si="13"/>
        <v>1</v>
      </c>
      <c r="AQ39" s="101">
        <f t="shared" ca="1" si="14"/>
        <v>12.5</v>
      </c>
      <c r="AR39" s="101">
        <f t="shared" ca="1" si="15"/>
        <v>8</v>
      </c>
      <c r="AS39" s="101">
        <f t="shared" ca="1" si="2"/>
        <v>4.5</v>
      </c>
      <c r="AT39" s="102">
        <f t="shared" ca="1" si="20"/>
        <v>16.166699999999999</v>
      </c>
      <c r="AU39" s="5"/>
      <c r="AW39" s="3">
        <f t="shared" si="16"/>
        <v>0</v>
      </c>
    </row>
    <row r="40" spans="4:49" x14ac:dyDescent="0.25">
      <c r="D40" s="22" t="str">
        <f t="shared" ca="1" si="17"/>
        <v/>
      </c>
      <c r="E40" s="22">
        <f t="shared" ca="1" si="3"/>
        <v>1</v>
      </c>
      <c r="G40" s="4"/>
      <c r="H40" s="89">
        <f t="shared" ca="1" si="4"/>
        <v>46043</v>
      </c>
      <c r="I40" s="50">
        <f t="shared" ca="1" si="24"/>
        <v>3</v>
      </c>
      <c r="J40" s="90" t="s">
        <v>85</v>
      </c>
      <c r="K40" s="139">
        <v>1</v>
      </c>
      <c r="L40" s="36"/>
      <c r="M40" s="140"/>
      <c r="N40" s="91">
        <f t="shared" ca="1" si="5"/>
        <v>0.33333333333333331</v>
      </c>
      <c r="O40" s="33">
        <f t="shared" ca="1" si="0"/>
        <v>1</v>
      </c>
      <c r="P40" s="46">
        <f t="shared" ca="1" si="21"/>
        <v>8</v>
      </c>
      <c r="Q40" s="92">
        <f t="shared" ca="1" si="22"/>
        <v>8</v>
      </c>
      <c r="R40" s="46">
        <f t="shared" ca="1" si="23"/>
        <v>0</v>
      </c>
      <c r="S40" s="93">
        <f ca="1">+IF(AND(K40="",L40="",M40=""),"",SUM($R$20:R40))</f>
        <v>-1.3001000000000031</v>
      </c>
      <c r="T40" s="5"/>
      <c r="W40" s="94">
        <v>11</v>
      </c>
      <c r="X40" s="107" t="s">
        <v>47</v>
      </c>
      <c r="Z40" s="97">
        <f t="shared" si="6"/>
        <v>0</v>
      </c>
      <c r="AB40" s="50">
        <f t="shared" ca="1" si="7"/>
        <v>8</v>
      </c>
      <c r="AE40" s="82">
        <f t="shared" si="18"/>
        <v>46133</v>
      </c>
      <c r="AH40" s="4"/>
      <c r="AI40" s="89">
        <f t="shared" ca="1" si="19"/>
        <v>46133</v>
      </c>
      <c r="AJ40" s="90">
        <f t="shared" ca="1" si="8"/>
        <v>2</v>
      </c>
      <c r="AK40" s="95"/>
      <c r="AL40" s="50" t="str">
        <f t="shared" ca="1" si="9"/>
        <v/>
      </c>
      <c r="AM40" s="98">
        <f t="shared" ca="1" si="10"/>
        <v>8</v>
      </c>
      <c r="AN40" s="99">
        <f t="shared" ca="1" si="11"/>
        <v>20</v>
      </c>
      <c r="AO40" s="100">
        <f t="shared" ca="1" si="12"/>
        <v>0.34722222222222221</v>
      </c>
      <c r="AP40" s="46">
        <f t="shared" ca="1" si="13"/>
        <v>1</v>
      </c>
      <c r="AQ40" s="101">
        <f t="shared" ca="1" si="14"/>
        <v>8.3332999999999995</v>
      </c>
      <c r="AR40" s="101">
        <f t="shared" ca="1" si="15"/>
        <v>8</v>
      </c>
      <c r="AS40" s="101">
        <f t="shared" ca="1" si="2"/>
        <v>0.33329999999999949</v>
      </c>
      <c r="AT40" s="102">
        <f t="shared" ca="1" si="20"/>
        <v>16.5</v>
      </c>
      <c r="AU40" s="5"/>
      <c r="AW40" s="3">
        <f t="shared" si="16"/>
        <v>0</v>
      </c>
    </row>
    <row r="41" spans="4:49" ht="13" thickBot="1" x14ac:dyDescent="0.3">
      <c r="D41" s="22" t="str">
        <f t="shared" ca="1" si="17"/>
        <v/>
      </c>
      <c r="E41" s="22">
        <f t="shared" ca="1" si="3"/>
        <v>1</v>
      </c>
      <c r="G41" s="4"/>
      <c r="H41" s="89">
        <f t="shared" ca="1" si="4"/>
        <v>46044</v>
      </c>
      <c r="I41" s="50">
        <f t="shared" ca="1" si="24"/>
        <v>4</v>
      </c>
      <c r="J41" s="90" t="s">
        <v>85</v>
      </c>
      <c r="K41" s="139">
        <v>1</v>
      </c>
      <c r="L41" s="36"/>
      <c r="M41" s="140"/>
      <c r="N41" s="91">
        <f t="shared" ca="1" si="5"/>
        <v>0.33333333333333331</v>
      </c>
      <c r="O41" s="33">
        <f t="shared" ca="1" si="0"/>
        <v>1</v>
      </c>
      <c r="P41" s="46">
        <f t="shared" ca="1" si="21"/>
        <v>8</v>
      </c>
      <c r="Q41" s="92">
        <f t="shared" ca="1" si="22"/>
        <v>8</v>
      </c>
      <c r="R41" s="46">
        <f t="shared" ca="1" si="23"/>
        <v>0</v>
      </c>
      <c r="S41" s="93">
        <f ca="1">+IF(AND(K41="",L41="",M41=""),"",SUM($R$20:R41))</f>
        <v>-1.3001000000000031</v>
      </c>
      <c r="T41" s="5"/>
      <c r="W41" s="103">
        <v>12</v>
      </c>
      <c r="X41" s="108" t="s">
        <v>48</v>
      </c>
      <c r="Z41" s="97">
        <f t="shared" si="6"/>
        <v>0</v>
      </c>
      <c r="AB41" s="50">
        <f t="shared" ca="1" si="7"/>
        <v>8</v>
      </c>
      <c r="AE41" s="82">
        <f t="shared" si="18"/>
        <v>46134</v>
      </c>
      <c r="AH41" s="4"/>
      <c r="AI41" s="89">
        <f t="shared" ca="1" si="19"/>
        <v>46134</v>
      </c>
      <c r="AJ41" s="90">
        <f t="shared" ca="1" si="8"/>
        <v>3</v>
      </c>
      <c r="AK41" s="95"/>
      <c r="AL41" s="50" t="str">
        <f t="shared" ca="1" si="9"/>
        <v/>
      </c>
      <c r="AM41" s="98">
        <f t="shared" ca="1" si="10"/>
        <v>4</v>
      </c>
      <c r="AN41" s="99">
        <f t="shared" ca="1" si="11"/>
        <v>46</v>
      </c>
      <c r="AO41" s="100">
        <f t="shared" ca="1" si="12"/>
        <v>0.1986111111111111</v>
      </c>
      <c r="AP41" s="46">
        <f t="shared" ca="1" si="13"/>
        <v>1</v>
      </c>
      <c r="AQ41" s="101">
        <f t="shared" ca="1" si="14"/>
        <v>4.7667000000000002</v>
      </c>
      <c r="AR41" s="101">
        <f t="shared" ca="1" si="15"/>
        <v>8</v>
      </c>
      <c r="AS41" s="101">
        <f t="shared" ca="1" si="2"/>
        <v>-3.2332999999999998</v>
      </c>
      <c r="AT41" s="102">
        <f t="shared" ca="1" si="20"/>
        <v>13.2667</v>
      </c>
      <c r="AU41" s="5"/>
      <c r="AW41" s="3">
        <f t="shared" si="16"/>
        <v>0</v>
      </c>
    </row>
    <row r="42" spans="4:49" x14ac:dyDescent="0.25">
      <c r="D42" s="22" t="str">
        <f t="shared" ca="1" si="17"/>
        <v/>
      </c>
      <c r="E42" s="22">
        <f t="shared" ca="1" si="3"/>
        <v>1</v>
      </c>
      <c r="G42" s="4"/>
      <c r="H42" s="89">
        <f t="shared" ca="1" si="4"/>
        <v>46045</v>
      </c>
      <c r="I42" s="50">
        <f t="shared" ca="1" si="24"/>
        <v>5</v>
      </c>
      <c r="J42" s="90" t="s">
        <v>85</v>
      </c>
      <c r="K42" s="139">
        <v>1</v>
      </c>
      <c r="L42" s="36"/>
      <c r="M42" s="140"/>
      <c r="N42" s="91">
        <f t="shared" ca="1" si="5"/>
        <v>0.33333333333333331</v>
      </c>
      <c r="O42" s="33">
        <f t="shared" ca="1" si="0"/>
        <v>1</v>
      </c>
      <c r="P42" s="46">
        <f t="shared" ca="1" si="21"/>
        <v>8</v>
      </c>
      <c r="Q42" s="92">
        <f t="shared" ca="1" si="22"/>
        <v>8</v>
      </c>
      <c r="R42" s="46">
        <f t="shared" ca="1" si="23"/>
        <v>0</v>
      </c>
      <c r="S42" s="93">
        <f ca="1">+IF(AND(K42="",L42="",M42=""),"",SUM($R$20:R42))</f>
        <v>-1.3001000000000031</v>
      </c>
      <c r="T42" s="5"/>
      <c r="Z42" s="97">
        <f t="shared" si="6"/>
        <v>0</v>
      </c>
      <c r="AB42" s="50">
        <f t="shared" ca="1" si="7"/>
        <v>8</v>
      </c>
      <c r="AE42" s="82">
        <f t="shared" si="18"/>
        <v>46135</v>
      </c>
      <c r="AH42" s="4"/>
      <c r="AI42" s="89">
        <f t="shared" ca="1" si="19"/>
        <v>46135</v>
      </c>
      <c r="AJ42" s="90">
        <f t="shared" ca="1" si="8"/>
        <v>4</v>
      </c>
      <c r="AK42" s="95"/>
      <c r="AL42" s="50" t="str">
        <f t="shared" ca="1" si="9"/>
        <v/>
      </c>
      <c r="AM42" s="98">
        <f t="shared" ca="1" si="10"/>
        <v>6</v>
      </c>
      <c r="AN42" s="99">
        <f t="shared" ca="1" si="11"/>
        <v>39</v>
      </c>
      <c r="AO42" s="100">
        <f t="shared" ca="1" si="12"/>
        <v>0.27708333333333335</v>
      </c>
      <c r="AP42" s="46">
        <f t="shared" ca="1" si="13"/>
        <v>1</v>
      </c>
      <c r="AQ42" s="101">
        <f t="shared" ca="1" si="14"/>
        <v>6.65</v>
      </c>
      <c r="AR42" s="101">
        <f t="shared" ca="1" si="15"/>
        <v>8</v>
      </c>
      <c r="AS42" s="101">
        <f t="shared" ca="1" si="2"/>
        <v>-1.3499999999999996</v>
      </c>
      <c r="AT42" s="102">
        <f t="shared" ca="1" si="20"/>
        <v>11.916700000000001</v>
      </c>
      <c r="AU42" s="5"/>
      <c r="AW42" s="3">
        <f t="shared" si="16"/>
        <v>0</v>
      </c>
    </row>
    <row r="43" spans="4:49" x14ac:dyDescent="0.25">
      <c r="D43" s="22" t="str">
        <f t="shared" ca="1" si="17"/>
        <v/>
      </c>
      <c r="E43" s="22">
        <f t="shared" ca="1" si="3"/>
        <v>1</v>
      </c>
      <c r="G43" s="4"/>
      <c r="H43" s="89">
        <f t="shared" ca="1" si="4"/>
        <v>46046</v>
      </c>
      <c r="I43" s="50">
        <f t="shared" ca="1" si="24"/>
        <v>6</v>
      </c>
      <c r="J43" s="90" t="s">
        <v>85</v>
      </c>
      <c r="K43" s="139"/>
      <c r="L43" s="36"/>
      <c r="M43" s="140"/>
      <c r="N43" s="91">
        <f t="shared" si="5"/>
        <v>0</v>
      </c>
      <c r="O43" s="33">
        <f t="shared" ca="1" si="0"/>
        <v>1.25</v>
      </c>
      <c r="P43" s="46">
        <f t="shared" ca="1" si="21"/>
        <v>0</v>
      </c>
      <c r="Q43" s="92">
        <f t="shared" ca="1" si="22"/>
        <v>0</v>
      </c>
      <c r="R43" s="46" t="str">
        <f t="shared" si="23"/>
        <v/>
      </c>
      <c r="S43" s="93" t="str">
        <f>+IF(AND(K43="",L43="",M43=""),"",SUM($R$20:R43))</f>
        <v/>
      </c>
      <c r="T43" s="5"/>
      <c r="Z43" s="97">
        <f t="shared" si="6"/>
        <v>0</v>
      </c>
      <c r="AB43" s="50">
        <f t="shared" si="7"/>
        <v>0</v>
      </c>
      <c r="AE43" s="82">
        <f t="shared" si="18"/>
        <v>46136</v>
      </c>
      <c r="AH43" s="4"/>
      <c r="AI43" s="89">
        <f t="shared" ca="1" si="19"/>
        <v>46136</v>
      </c>
      <c r="AJ43" s="90">
        <f t="shared" ca="1" si="8"/>
        <v>5</v>
      </c>
      <c r="AK43" s="95"/>
      <c r="AL43" s="50" t="str">
        <f t="shared" ca="1" si="9"/>
        <v/>
      </c>
      <c r="AM43" s="98">
        <f t="shared" ca="1" si="10"/>
        <v>4</v>
      </c>
      <c r="AN43" s="99">
        <f t="shared" ca="1" si="11"/>
        <v>42</v>
      </c>
      <c r="AO43" s="100">
        <f t="shared" ca="1" si="12"/>
        <v>0.19583333333333333</v>
      </c>
      <c r="AP43" s="46">
        <f t="shared" ca="1" si="13"/>
        <v>1</v>
      </c>
      <c r="AQ43" s="101">
        <f t="shared" ca="1" si="14"/>
        <v>4.7</v>
      </c>
      <c r="AR43" s="101">
        <f t="shared" ca="1" si="15"/>
        <v>8</v>
      </c>
      <c r="AS43" s="101">
        <f t="shared" ca="1" si="2"/>
        <v>-3.3</v>
      </c>
      <c r="AT43" s="102">
        <f t="shared" ca="1" si="20"/>
        <v>8.6167000000000016</v>
      </c>
      <c r="AU43" s="5"/>
      <c r="AW43" s="3">
        <f t="shared" si="16"/>
        <v>0</v>
      </c>
    </row>
    <row r="44" spans="4:49" x14ac:dyDescent="0.25">
      <c r="D44" s="22" t="str">
        <f t="shared" ca="1" si="17"/>
        <v/>
      </c>
      <c r="E44" s="22">
        <f t="shared" ca="1" si="3"/>
        <v>1</v>
      </c>
      <c r="G44" s="4"/>
      <c r="H44" s="89">
        <f t="shared" ca="1" si="4"/>
        <v>46047</v>
      </c>
      <c r="I44" s="50">
        <f t="shared" ca="1" si="24"/>
        <v>7</v>
      </c>
      <c r="J44" s="90" t="s">
        <v>85</v>
      </c>
      <c r="K44" s="139"/>
      <c r="L44" s="36"/>
      <c r="M44" s="140"/>
      <c r="N44" s="91">
        <f t="shared" si="5"/>
        <v>0</v>
      </c>
      <c r="O44" s="33">
        <f t="shared" ca="1" si="0"/>
        <v>1.25</v>
      </c>
      <c r="P44" s="46">
        <f t="shared" ca="1" si="21"/>
        <v>0</v>
      </c>
      <c r="Q44" s="92">
        <f t="shared" ca="1" si="22"/>
        <v>0</v>
      </c>
      <c r="R44" s="46" t="str">
        <f t="shared" si="23"/>
        <v/>
      </c>
      <c r="S44" s="93" t="str">
        <f>+IF(AND(K44="",L44="",M44=""),"",SUM($R$20:R44))</f>
        <v/>
      </c>
      <c r="T44" s="5"/>
      <c r="Z44" s="97">
        <f t="shared" si="6"/>
        <v>0</v>
      </c>
      <c r="AB44" s="50">
        <f t="shared" si="7"/>
        <v>0</v>
      </c>
      <c r="AE44" s="82">
        <f t="shared" si="18"/>
        <v>46137</v>
      </c>
      <c r="AH44" s="4"/>
      <c r="AI44" s="89">
        <f t="shared" ca="1" si="19"/>
        <v>46137</v>
      </c>
      <c r="AJ44" s="90">
        <f t="shared" ca="1" si="8"/>
        <v>6</v>
      </c>
      <c r="AK44" s="95"/>
      <c r="AL44" s="50" t="str">
        <f t="shared" ca="1" si="9"/>
        <v/>
      </c>
      <c r="AM44" s="98" t="str">
        <f t="shared" ca="1" si="10"/>
        <v/>
      </c>
      <c r="AN44" s="99" t="str">
        <f t="shared" ca="1" si="11"/>
        <v/>
      </c>
      <c r="AO44" s="100">
        <f t="shared" ca="1" si="12"/>
        <v>0</v>
      </c>
      <c r="AP44" s="46">
        <f t="shared" ca="1" si="13"/>
        <v>1.25</v>
      </c>
      <c r="AQ44" s="101">
        <f t="shared" ca="1" si="14"/>
        <v>0</v>
      </c>
      <c r="AR44" s="101">
        <f t="shared" ca="1" si="15"/>
        <v>0</v>
      </c>
      <c r="AS44" s="101">
        <f t="shared" ca="1" si="2"/>
        <v>0</v>
      </c>
      <c r="AT44" s="102">
        <f t="shared" ca="1" si="20"/>
        <v>8.6167000000000016</v>
      </c>
      <c r="AU44" s="5"/>
      <c r="AW44" s="3">
        <f t="shared" si="16"/>
        <v>0</v>
      </c>
    </row>
    <row r="45" spans="4:49" x14ac:dyDescent="0.25">
      <c r="D45" s="22" t="str">
        <f t="shared" ca="1" si="17"/>
        <v/>
      </c>
      <c r="E45" s="22">
        <f t="shared" ca="1" si="3"/>
        <v>1</v>
      </c>
      <c r="G45" s="4"/>
      <c r="H45" s="89">
        <f t="shared" ca="1" si="4"/>
        <v>46048</v>
      </c>
      <c r="I45" s="50">
        <f t="shared" ca="1" si="24"/>
        <v>1</v>
      </c>
      <c r="J45" s="90" t="s">
        <v>85</v>
      </c>
      <c r="K45" s="139"/>
      <c r="L45" s="36">
        <v>2</v>
      </c>
      <c r="M45" s="140">
        <v>21</v>
      </c>
      <c r="N45" s="91">
        <f t="shared" si="5"/>
        <v>9.7916666666666666E-2</v>
      </c>
      <c r="O45" s="33">
        <f t="shared" ca="1" si="0"/>
        <v>1</v>
      </c>
      <c r="P45" s="46">
        <f t="shared" ca="1" si="21"/>
        <v>2.35</v>
      </c>
      <c r="Q45" s="92">
        <f t="shared" ca="1" si="22"/>
        <v>8</v>
      </c>
      <c r="R45" s="46">
        <f t="shared" ca="1" si="23"/>
        <v>-5.65</v>
      </c>
      <c r="S45" s="93">
        <f ca="1">+IF(AND(K45="",L45="",M45=""),"",SUM($R$20:R45))</f>
        <v>-6.9501000000000035</v>
      </c>
      <c r="T45" s="5"/>
      <c r="Z45" s="97">
        <f t="shared" si="6"/>
        <v>0</v>
      </c>
      <c r="AB45" s="50">
        <f t="shared" si="7"/>
        <v>0</v>
      </c>
      <c r="AE45" s="82">
        <f t="shared" si="18"/>
        <v>46138</v>
      </c>
      <c r="AH45" s="4"/>
      <c r="AI45" s="89">
        <f t="shared" ca="1" si="19"/>
        <v>46138</v>
      </c>
      <c r="AJ45" s="90">
        <f t="shared" ca="1" si="8"/>
        <v>7</v>
      </c>
      <c r="AK45" s="95"/>
      <c r="AL45" s="50" t="str">
        <f t="shared" ca="1" si="9"/>
        <v/>
      </c>
      <c r="AM45" s="98" t="str">
        <f t="shared" ca="1" si="10"/>
        <v/>
      </c>
      <c r="AN45" s="99" t="str">
        <f t="shared" ca="1" si="11"/>
        <v/>
      </c>
      <c r="AO45" s="100">
        <f t="shared" ca="1" si="12"/>
        <v>0</v>
      </c>
      <c r="AP45" s="46">
        <f t="shared" ca="1" si="13"/>
        <v>1.25</v>
      </c>
      <c r="AQ45" s="101">
        <f t="shared" ca="1" si="14"/>
        <v>0</v>
      </c>
      <c r="AR45" s="101">
        <f t="shared" ca="1" si="15"/>
        <v>0</v>
      </c>
      <c r="AS45" s="101">
        <f t="shared" ca="1" si="2"/>
        <v>0</v>
      </c>
      <c r="AT45" s="102">
        <f t="shared" ca="1" si="20"/>
        <v>8.6167000000000016</v>
      </c>
      <c r="AU45" s="5"/>
      <c r="AW45" s="3">
        <f t="shared" si="16"/>
        <v>0</v>
      </c>
    </row>
    <row r="46" spans="4:49" x14ac:dyDescent="0.25">
      <c r="D46" s="22" t="str">
        <f t="shared" ca="1" si="17"/>
        <v/>
      </c>
      <c r="E46" s="22">
        <f t="shared" ca="1" si="3"/>
        <v>1</v>
      </c>
      <c r="G46" s="4"/>
      <c r="H46" s="89">
        <f t="shared" ca="1" si="4"/>
        <v>46049</v>
      </c>
      <c r="I46" s="50">
        <f t="shared" ca="1" si="24"/>
        <v>2</v>
      </c>
      <c r="J46" s="90" t="s">
        <v>85</v>
      </c>
      <c r="K46" s="139"/>
      <c r="L46" s="36">
        <v>7</v>
      </c>
      <c r="M46" s="140">
        <v>27</v>
      </c>
      <c r="N46" s="91">
        <f t="shared" si="5"/>
        <v>0.31041666666666667</v>
      </c>
      <c r="O46" s="33">
        <f t="shared" ca="1" si="0"/>
        <v>1</v>
      </c>
      <c r="P46" s="46">
        <f t="shared" ca="1" si="21"/>
        <v>7.45</v>
      </c>
      <c r="Q46" s="92">
        <f t="shared" ca="1" si="22"/>
        <v>8</v>
      </c>
      <c r="R46" s="46">
        <f t="shared" ca="1" si="23"/>
        <v>-0.54999999999999982</v>
      </c>
      <c r="S46" s="93">
        <f ca="1">+IF(AND(K46="",L46="",M46=""),"",SUM($R$20:R46))</f>
        <v>-7.5001000000000033</v>
      </c>
      <c r="T46" s="5"/>
      <c r="Z46" s="97">
        <f t="shared" si="6"/>
        <v>0</v>
      </c>
      <c r="AB46" s="50">
        <f t="shared" si="7"/>
        <v>0</v>
      </c>
      <c r="AD46" s="3">
        <f>+MONTH(AE46)-$AJ$2</f>
        <v>0</v>
      </c>
      <c r="AE46" s="82">
        <f t="shared" si="18"/>
        <v>46139</v>
      </c>
      <c r="AH46" s="4"/>
      <c r="AI46" s="89">
        <f ca="1">IF(AD46=0,IF(E46+E45,AI45+1,""),"")</f>
        <v>46139</v>
      </c>
      <c r="AJ46" s="90">
        <f ca="1">IF(AI46="","",IF(ISERROR(WEEKDAY(AI46,2)),"",WEEKDAY(AI46,2)))</f>
        <v>1</v>
      </c>
      <c r="AK46" s="95"/>
      <c r="AL46" s="50" t="str">
        <f ca="1">IF(AI46="","",IF(VLOOKUP($AI46,$H$20:$K$387,4,FALSE)="","",VLOOKUP($AI46,$H$20:$K$387,4,FALSE)))</f>
        <v/>
      </c>
      <c r="AM46" s="98">
        <f ca="1">IF(AI46="","",VLOOKUP($AI46,$H$20:$L$387,5,FALSE))</f>
        <v>3</v>
      </c>
      <c r="AN46" s="99">
        <f ca="1">IF(AI46="","",VLOOKUP($AI46,$H$20:$M$387,6,FALSE))</f>
        <v>32</v>
      </c>
      <c r="AO46" s="100">
        <f ca="1">IF(AI46="","",VLOOKUP($AI46,$H$20:$N$387,7,FALSE))</f>
        <v>0.14722222222222223</v>
      </c>
      <c r="AP46" s="46">
        <f ca="1">IF(AI46="","",VLOOKUP($AI46,$H$20:$O$387,8,FALSE))</f>
        <v>1</v>
      </c>
      <c r="AQ46" s="101">
        <f ca="1">IF(AI46="","",VLOOKUP($AI46,$H$20:$P$387,9,FALSE))</f>
        <v>3.5333000000000001</v>
      </c>
      <c r="AR46" s="101">
        <f ca="1">IF(AI46="","",VLOOKUP($AI46,$H$20:$Q$387,10,FALSE))</f>
        <v>8</v>
      </c>
      <c r="AS46" s="101">
        <f ca="1">IF(AI46="","",IF(AND(AL46=0,AM46=0,AN46=0),0,+AQ46-AR46))</f>
        <v>-4.4666999999999994</v>
      </c>
      <c r="AT46" s="102">
        <f ca="1">IF(AI46="","",AS46+AT45)</f>
        <v>4.1500000000000021</v>
      </c>
      <c r="AU46" s="5"/>
      <c r="AW46" s="3">
        <f t="shared" si="16"/>
        <v>0</v>
      </c>
    </row>
    <row r="47" spans="4:49" x14ac:dyDescent="0.25">
      <c r="D47" s="22" t="str">
        <f t="shared" ca="1" si="17"/>
        <v/>
      </c>
      <c r="E47" s="22">
        <f t="shared" ca="1" si="3"/>
        <v>1</v>
      </c>
      <c r="G47" s="4"/>
      <c r="H47" s="89">
        <f t="shared" ca="1" si="4"/>
        <v>46050</v>
      </c>
      <c r="I47" s="50">
        <f t="shared" ca="1" si="24"/>
        <v>3</v>
      </c>
      <c r="J47" s="90" t="s">
        <v>85</v>
      </c>
      <c r="K47" s="139"/>
      <c r="L47" s="36">
        <v>13</v>
      </c>
      <c r="M47" s="140">
        <v>26</v>
      </c>
      <c r="N47" s="91">
        <f t="shared" si="5"/>
        <v>0.55972222222222223</v>
      </c>
      <c r="O47" s="33">
        <f t="shared" ca="1" si="0"/>
        <v>1</v>
      </c>
      <c r="P47" s="46">
        <f t="shared" ca="1" si="21"/>
        <v>13.433299999999999</v>
      </c>
      <c r="Q47" s="92">
        <f t="shared" ca="1" si="22"/>
        <v>8</v>
      </c>
      <c r="R47" s="46">
        <f t="shared" ca="1" si="23"/>
        <v>5.4332999999999991</v>
      </c>
      <c r="S47" s="93">
        <f ca="1">+IF(AND(K47="",L47="",M47=""),"",SUM($R$20:R47))</f>
        <v>-2.0668000000000042</v>
      </c>
      <c r="T47" s="5"/>
      <c r="Z47" s="97">
        <f t="shared" si="6"/>
        <v>0</v>
      </c>
      <c r="AB47" s="50">
        <f t="shared" si="7"/>
        <v>0</v>
      </c>
      <c r="AD47" s="3">
        <f>+MONTH(AE47)-$AJ$2</f>
        <v>0</v>
      </c>
      <c r="AE47" s="82">
        <f t="shared" si="18"/>
        <v>46140</v>
      </c>
      <c r="AH47" s="4"/>
      <c r="AI47" s="89">
        <f ca="1">IF(AD47=0,IF(E47+E46,AI46+1,""),"")</f>
        <v>46140</v>
      </c>
      <c r="AJ47" s="90">
        <f ca="1">IF(AI47="","",IF(ISERROR(WEEKDAY(AI47,2)),"",WEEKDAY(AI47,2)))</f>
        <v>2</v>
      </c>
      <c r="AK47" s="95"/>
      <c r="AL47" s="50" t="str">
        <f ca="1">IF(AI47="","",IF(VLOOKUP($AI47,$H$20:$K$387,4,FALSE)="","",VLOOKUP($AI47,$H$20:$K$387,4,FALSE)))</f>
        <v/>
      </c>
      <c r="AM47" s="98">
        <f ca="1">IF(AI47="","",VLOOKUP($AI47,$H$20:$L$387,5,FALSE))</f>
        <v>7</v>
      </c>
      <c r="AN47" s="99">
        <f ca="1">IF(AI47="","",VLOOKUP($AI47,$H$20:$M$387,6,FALSE))</f>
        <v>7</v>
      </c>
      <c r="AO47" s="100">
        <f ca="1">IF(AI47="","",VLOOKUP($AI47,$H$20:$N$387,7,FALSE))</f>
        <v>0.29652777777777778</v>
      </c>
      <c r="AP47" s="46">
        <f ca="1">IF(AI47="","",VLOOKUP($AI47,$H$20:$O$387,8,FALSE))</f>
        <v>1</v>
      </c>
      <c r="AQ47" s="101">
        <f ca="1">IF(AI47="","",VLOOKUP($AI47,$H$20:$P$387,9,FALSE))</f>
        <v>7.1166999999999998</v>
      </c>
      <c r="AR47" s="101">
        <f ca="1">IF(AI47="","",VLOOKUP($AI47,$H$20:$Q$387,10,FALSE))</f>
        <v>8</v>
      </c>
      <c r="AS47" s="101">
        <f ca="1">IF(AI47="","",IF(AND(AL47=0,AM47=0,AN47=0),0,+AQ47-AR47))</f>
        <v>-0.8833000000000002</v>
      </c>
      <c r="AT47" s="102">
        <f ca="1">IF(AI47="","",AS47+AT46)</f>
        <v>3.2667000000000019</v>
      </c>
      <c r="AU47" s="5"/>
      <c r="AW47" s="3">
        <f t="shared" si="16"/>
        <v>0</v>
      </c>
    </row>
    <row r="48" spans="4:49" x14ac:dyDescent="0.25">
      <c r="D48" s="22" t="str">
        <f t="shared" ca="1" si="17"/>
        <v/>
      </c>
      <c r="E48" s="22">
        <f t="shared" ca="1" si="3"/>
        <v>1</v>
      </c>
      <c r="G48" s="4"/>
      <c r="H48" s="89">
        <f t="shared" ca="1" si="4"/>
        <v>46051</v>
      </c>
      <c r="I48" s="50">
        <f t="shared" ca="1" si="24"/>
        <v>4</v>
      </c>
      <c r="J48" s="90" t="s">
        <v>85</v>
      </c>
      <c r="K48" s="139"/>
      <c r="L48" s="36">
        <v>4</v>
      </c>
      <c r="M48" s="140">
        <v>30</v>
      </c>
      <c r="N48" s="91">
        <f t="shared" si="5"/>
        <v>0.1875</v>
      </c>
      <c r="O48" s="33">
        <f t="shared" ca="1" si="0"/>
        <v>1</v>
      </c>
      <c r="P48" s="46">
        <f t="shared" ca="1" si="21"/>
        <v>4.5</v>
      </c>
      <c r="Q48" s="92">
        <f t="shared" ca="1" si="22"/>
        <v>8</v>
      </c>
      <c r="R48" s="46">
        <f t="shared" ca="1" si="23"/>
        <v>-3.5</v>
      </c>
      <c r="S48" s="93">
        <f ca="1">+IF(AND(K48="",L48="",M48=""),"",SUM($R$20:R48))</f>
        <v>-5.5668000000000042</v>
      </c>
      <c r="T48" s="5"/>
      <c r="Z48" s="97">
        <f t="shared" si="6"/>
        <v>0</v>
      </c>
      <c r="AB48" s="50">
        <f t="shared" si="7"/>
        <v>0</v>
      </c>
      <c r="AD48" s="3">
        <f>+MONTH(AE48)-$AJ$2</f>
        <v>0</v>
      </c>
      <c r="AE48" s="82">
        <f t="shared" si="18"/>
        <v>46141</v>
      </c>
      <c r="AH48" s="4"/>
      <c r="AI48" s="89">
        <f ca="1">IF(AD48=0,IF(E48+E47,AI47+1,""),"")</f>
        <v>46141</v>
      </c>
      <c r="AJ48" s="90">
        <f ca="1">IF(AI48="","",IF(ISERROR(WEEKDAY(AI48,2)),"",WEEKDAY(AI48,2)))</f>
        <v>3</v>
      </c>
      <c r="AK48" s="95"/>
      <c r="AL48" s="50" t="str">
        <f ca="1">IF(AI48="","",IF(VLOOKUP($AI48,$H$20:$K$387,4,FALSE)="","",VLOOKUP($AI48,$H$20:$K$387,4,FALSE)))</f>
        <v/>
      </c>
      <c r="AM48" s="98">
        <f ca="1">IF(AI48="","",VLOOKUP($AI48,$H$20:$L$387,5,FALSE))</f>
        <v>7</v>
      </c>
      <c r="AN48" s="99">
        <f ca="1">IF(AI48="","",VLOOKUP($AI48,$H$20:$M$387,6,FALSE))</f>
        <v>25</v>
      </c>
      <c r="AO48" s="100">
        <f ca="1">IF(AI48="","",VLOOKUP($AI48,$H$20:$N$387,7,FALSE))</f>
        <v>0.30902777777777779</v>
      </c>
      <c r="AP48" s="46">
        <f ca="1">IF(AI48="","",VLOOKUP($AI48,$H$20:$O$387,8,FALSE))</f>
        <v>1</v>
      </c>
      <c r="AQ48" s="101">
        <f ca="1">IF(AI48="","",VLOOKUP($AI48,$H$20:$P$387,9,FALSE))</f>
        <v>7.4166999999999996</v>
      </c>
      <c r="AR48" s="101">
        <f ca="1">IF(AI48="","",VLOOKUP($AI48,$H$20:$Q$387,10,FALSE))</f>
        <v>8</v>
      </c>
      <c r="AS48" s="101">
        <f ca="1">IF(AI48="","",IF(AND(AL48=0,AM48=0,AN48=0),0,+AQ48-AR48))</f>
        <v>-0.58330000000000037</v>
      </c>
      <c r="AT48" s="102">
        <f ca="1">IF(AI48="","",AS48+AT47)</f>
        <v>2.6834000000000016</v>
      </c>
      <c r="AU48" s="5"/>
      <c r="AW48" s="3">
        <f t="shared" si="16"/>
        <v>0</v>
      </c>
    </row>
    <row r="49" spans="4:49" x14ac:dyDescent="0.25">
      <c r="D49" s="22" t="str">
        <f t="shared" ca="1" si="17"/>
        <v/>
      </c>
      <c r="E49" s="22">
        <f t="shared" ca="1" si="3"/>
        <v>1</v>
      </c>
      <c r="G49" s="4"/>
      <c r="H49" s="89">
        <f t="shared" ca="1" si="4"/>
        <v>46052</v>
      </c>
      <c r="I49" s="50">
        <f t="shared" ca="1" si="24"/>
        <v>5</v>
      </c>
      <c r="J49" s="90" t="s">
        <v>85</v>
      </c>
      <c r="K49" s="139"/>
      <c r="L49" s="36">
        <v>12</v>
      </c>
      <c r="M49" s="140">
        <v>23</v>
      </c>
      <c r="N49" s="91">
        <f t="shared" si="5"/>
        <v>0.51597222222222228</v>
      </c>
      <c r="O49" s="33">
        <f t="shared" ca="1" si="0"/>
        <v>1</v>
      </c>
      <c r="P49" s="46">
        <f t="shared" ca="1" si="21"/>
        <v>12.3833</v>
      </c>
      <c r="Q49" s="92">
        <f t="shared" ca="1" si="22"/>
        <v>8</v>
      </c>
      <c r="R49" s="46">
        <f t="shared" ca="1" si="23"/>
        <v>4.3833000000000002</v>
      </c>
      <c r="S49" s="93">
        <f ca="1">+IF(AND(K49="",L49="",M49=""),"",SUM($R$20:R49))</f>
        <v>-1.183500000000004</v>
      </c>
      <c r="T49" s="5"/>
      <c r="Z49" s="97">
        <f t="shared" si="6"/>
        <v>0</v>
      </c>
      <c r="AB49" s="50">
        <f t="shared" si="7"/>
        <v>0</v>
      </c>
      <c r="AD49" s="3">
        <f>+MONTH(AE49)-$AJ$2</f>
        <v>0</v>
      </c>
      <c r="AE49" s="82">
        <f t="shared" si="18"/>
        <v>46142</v>
      </c>
      <c r="AH49" s="4"/>
      <c r="AI49" s="89">
        <f ca="1">IF(AD49=0,IF(E49+E48,AI48+1,""),"")</f>
        <v>46142</v>
      </c>
      <c r="AJ49" s="90">
        <f ca="1">IF(AI49="","",IF(ISERROR(WEEKDAY(AI49,2)),"",WEEKDAY(AI49,2)))</f>
        <v>4</v>
      </c>
      <c r="AK49" s="95"/>
      <c r="AL49" s="50" t="str">
        <f ca="1">IF(AI49="","",IF(VLOOKUP($AI49,$H$20:$K$387,4,FALSE)="","",VLOOKUP($AI49,$H$20:$K$387,4,FALSE)))</f>
        <v/>
      </c>
      <c r="AM49" s="98">
        <f ca="1">IF(AI49="","",VLOOKUP($AI49,$H$20:$L$387,5,FALSE))</f>
        <v>4</v>
      </c>
      <c r="AN49" s="99">
        <f ca="1">IF(AI49="","",VLOOKUP($AI49,$H$20:$M$387,6,FALSE))</f>
        <v>49</v>
      </c>
      <c r="AO49" s="100">
        <f ca="1">IF(AI49="","",VLOOKUP($AI49,$H$20:$N$387,7,FALSE))</f>
        <v>0.20069444444444443</v>
      </c>
      <c r="AP49" s="46">
        <f ca="1">IF(AI49="","",VLOOKUP($AI49,$H$20:$O$387,8,FALSE))</f>
        <v>1</v>
      </c>
      <c r="AQ49" s="101">
        <f ca="1">IF(AI49="","",VLOOKUP($AI49,$H$20:$P$387,9,FALSE))</f>
        <v>4.8167</v>
      </c>
      <c r="AR49" s="101">
        <f ca="1">IF(AI49="","",VLOOKUP($AI49,$H$20:$Q$387,10,FALSE))</f>
        <v>8</v>
      </c>
      <c r="AS49" s="101">
        <f ca="1">IF(AI49="","",IF(AND(AL49=0,AM49=0,AN49=0),0,+AQ49-AR49))</f>
        <v>-3.1833</v>
      </c>
      <c r="AT49" s="102">
        <f ca="1">IF(AI49="","",AS49+AT48)</f>
        <v>-0.49989999999999846</v>
      </c>
      <c r="AU49" s="5"/>
      <c r="AW49" s="3">
        <f t="shared" si="16"/>
        <v>0</v>
      </c>
    </row>
    <row r="50" spans="4:49" ht="13" thickBot="1" x14ac:dyDescent="0.3">
      <c r="D50" s="22" t="str">
        <f t="shared" ca="1" si="17"/>
        <v/>
      </c>
      <c r="E50" s="22">
        <f t="shared" ca="1" si="3"/>
        <v>1</v>
      </c>
      <c r="G50" s="4"/>
      <c r="H50" s="89">
        <f t="shared" ca="1" si="4"/>
        <v>46053</v>
      </c>
      <c r="I50" s="50">
        <f t="shared" ca="1" si="24"/>
        <v>6</v>
      </c>
      <c r="J50" s="90" t="s">
        <v>85</v>
      </c>
      <c r="K50" s="139"/>
      <c r="L50" s="36"/>
      <c r="M50" s="140"/>
      <c r="N50" s="91">
        <f t="shared" si="5"/>
        <v>0</v>
      </c>
      <c r="O50" s="33">
        <f t="shared" ca="1" si="0"/>
        <v>1.25</v>
      </c>
      <c r="P50" s="46">
        <f t="shared" ca="1" si="21"/>
        <v>0</v>
      </c>
      <c r="Q50" s="92">
        <f t="shared" ca="1" si="22"/>
        <v>0</v>
      </c>
      <c r="R50" s="46" t="str">
        <f t="shared" si="23"/>
        <v/>
      </c>
      <c r="S50" s="93" t="str">
        <f>+IF(AND(K50="",L50="",M50=""),"",SUM($R$20:R50))</f>
        <v/>
      </c>
      <c r="T50" s="5"/>
      <c r="Z50" s="97">
        <f t="shared" si="6"/>
        <v>0</v>
      </c>
      <c r="AB50" s="50">
        <f t="shared" si="7"/>
        <v>0</v>
      </c>
      <c r="AD50" s="3">
        <f>+MONTH(AE50)-$AJ$2</f>
        <v>1</v>
      </c>
      <c r="AE50" s="82">
        <f t="shared" si="18"/>
        <v>46143</v>
      </c>
      <c r="AH50" s="4"/>
      <c r="AI50" s="109" t="str">
        <f>IF(AD50=0,IF(E50+E49,AI49+1,""),"")</f>
        <v/>
      </c>
      <c r="AJ50" s="110" t="str">
        <f>IF(AI50="","",IF(ISERROR(WEEKDAY(AI50,2)),"",WEEKDAY(AI50,2)))</f>
        <v/>
      </c>
      <c r="AK50" s="104"/>
      <c r="AL50" s="111" t="str">
        <f>IF(AI50="","",IF(VLOOKUP($AI50,$H$20:$K$387,4,FALSE)="","",VLOOKUP($AI50,$H$20:$K$387,4,FALSE)))</f>
        <v/>
      </c>
      <c r="AM50" s="112" t="str">
        <f>IF(AI50="","",VLOOKUP($AI50,$H$20:$L$387,5,FALSE))</f>
        <v/>
      </c>
      <c r="AN50" s="113" t="str">
        <f>IF(AI50="","",VLOOKUP($AI50,$H$20:$M$387,6,FALSE))</f>
        <v/>
      </c>
      <c r="AO50" s="114" t="str">
        <f>IF(AI50="","",VLOOKUP($AI50,$H$20:$N$387,7,FALSE))</f>
        <v/>
      </c>
      <c r="AP50" s="115" t="str">
        <f>IF(AI50="","",VLOOKUP($AI50,$H$20:$O$387,8,FALSE))</f>
        <v/>
      </c>
      <c r="AQ50" s="116" t="str">
        <f>IF(AI50="","",VLOOKUP($AI50,$H$20:$P$387,9,FALSE))</f>
        <v/>
      </c>
      <c r="AR50" s="116" t="str">
        <f>IF(AI50="","",VLOOKUP($AI50,$H$20:$Q$387,10,FALSE))</f>
        <v/>
      </c>
      <c r="AS50" s="116" t="str">
        <f>IF(AI50="","",IF(AND(AL50=0,AM50=0,AN50=0),0,+AQ50-AR50))</f>
        <v/>
      </c>
      <c r="AT50" s="117" t="str">
        <f>IF(AI50="","",AS50+AT49)</f>
        <v/>
      </c>
      <c r="AU50" s="5"/>
      <c r="AW50" s="3">
        <f t="shared" si="16"/>
        <v>0</v>
      </c>
    </row>
    <row r="51" spans="4:49" ht="13" thickBot="1" x14ac:dyDescent="0.3">
      <c r="D51" s="22">
        <f t="shared" ca="1" si="17"/>
        <v>2</v>
      </c>
      <c r="E51" s="22">
        <f t="shared" ca="1" si="3"/>
        <v>2</v>
      </c>
      <c r="G51" s="4"/>
      <c r="H51" s="89">
        <f t="shared" ca="1" si="4"/>
        <v>46054</v>
      </c>
      <c r="I51" s="50">
        <f t="shared" ca="1" si="24"/>
        <v>7</v>
      </c>
      <c r="J51" s="90" t="s">
        <v>85</v>
      </c>
      <c r="K51" s="139"/>
      <c r="L51" s="36"/>
      <c r="M51" s="140"/>
      <c r="N51" s="91">
        <f t="shared" si="5"/>
        <v>0</v>
      </c>
      <c r="O51" s="33">
        <f t="shared" ca="1" si="0"/>
        <v>1.25</v>
      </c>
      <c r="P51" s="46">
        <f t="shared" ca="1" si="21"/>
        <v>0</v>
      </c>
      <c r="Q51" s="92">
        <f t="shared" ca="1" si="22"/>
        <v>0</v>
      </c>
      <c r="R51" s="46" t="str">
        <f t="shared" si="23"/>
        <v/>
      </c>
      <c r="S51" s="93" t="str">
        <f>+IF(AND(K51="",L51="",M51=""),"",SUM($R$20:R51))</f>
        <v/>
      </c>
      <c r="T51" s="5"/>
      <c r="Z51" s="97">
        <f t="shared" si="6"/>
        <v>0</v>
      </c>
      <c r="AB51" s="50">
        <f t="shared" si="7"/>
        <v>0</v>
      </c>
      <c r="AH51" s="4"/>
      <c r="AI51" s="118" t="s">
        <v>63</v>
      </c>
      <c r="AJ51" s="119"/>
      <c r="AK51" s="119"/>
      <c r="AL51" s="120">
        <f ca="1">SUM(AL20:AL50)</f>
        <v>0</v>
      </c>
      <c r="AM51" s="121"/>
      <c r="AN51" s="122"/>
      <c r="AO51" s="123"/>
      <c r="AP51" s="121"/>
      <c r="AQ51" s="124">
        <f ca="1">SUM(AQ20:AQ50)</f>
        <v>175.5001</v>
      </c>
      <c r="AR51" s="124">
        <f ca="1">SUM(AR20:AR50)</f>
        <v>176</v>
      </c>
      <c r="AS51" s="124">
        <f ca="1">SUM(AS20:AS50)</f>
        <v>-0.49989999999999846</v>
      </c>
      <c r="AT51" s="125"/>
      <c r="AU51" s="5"/>
      <c r="AW51" s="3">
        <f t="shared" si="16"/>
        <v>0</v>
      </c>
    </row>
    <row r="52" spans="4:49" ht="13" thickBot="1" x14ac:dyDescent="0.3">
      <c r="D52" s="22" t="str">
        <f t="shared" ca="1" si="17"/>
        <v/>
      </c>
      <c r="E52" s="22">
        <f t="shared" ca="1" si="3"/>
        <v>2</v>
      </c>
      <c r="G52" s="4"/>
      <c r="H52" s="89">
        <f t="shared" ca="1" si="4"/>
        <v>46055</v>
      </c>
      <c r="I52" s="50">
        <f t="shared" ca="1" si="24"/>
        <v>1</v>
      </c>
      <c r="J52" s="90" t="s">
        <v>85</v>
      </c>
      <c r="K52" s="139"/>
      <c r="L52" s="36">
        <v>7</v>
      </c>
      <c r="M52" s="140">
        <v>45</v>
      </c>
      <c r="N52" s="91">
        <f t="shared" si="5"/>
        <v>0.32291666666666669</v>
      </c>
      <c r="O52" s="33">
        <f t="shared" ca="1" si="0"/>
        <v>1</v>
      </c>
      <c r="P52" s="46">
        <f t="shared" ca="1" si="21"/>
        <v>7.75</v>
      </c>
      <c r="Q52" s="92">
        <f t="shared" ca="1" si="22"/>
        <v>8</v>
      </c>
      <c r="R52" s="46">
        <f t="shared" ca="1" si="23"/>
        <v>-0.25</v>
      </c>
      <c r="S52" s="93">
        <f ca="1">+IF(AND(K52="",L52="",M52=""),"",SUM($R$20:R52))</f>
        <v>-1.433500000000004</v>
      </c>
      <c r="T52" s="5"/>
      <c r="Z52" s="97">
        <f t="shared" si="6"/>
        <v>0</v>
      </c>
      <c r="AB52" s="50">
        <f t="shared" si="7"/>
        <v>0</v>
      </c>
      <c r="AH52" s="6"/>
      <c r="AI52" s="126"/>
      <c r="AJ52" s="7"/>
      <c r="AK52" s="7"/>
      <c r="AL52" s="7"/>
      <c r="AM52" s="7"/>
      <c r="AN52" s="7"/>
      <c r="AO52" s="7"/>
      <c r="AP52" s="7"/>
      <c r="AQ52" s="7"/>
      <c r="AR52" s="7"/>
      <c r="AS52" s="7"/>
      <c r="AT52" s="7"/>
      <c r="AU52" s="8"/>
      <c r="AW52" s="3">
        <f t="shared" si="16"/>
        <v>0</v>
      </c>
    </row>
    <row r="53" spans="4:49" x14ac:dyDescent="0.25">
      <c r="D53" s="22" t="str">
        <f t="shared" ca="1" si="17"/>
        <v/>
      </c>
      <c r="E53" s="22">
        <f t="shared" ca="1" si="3"/>
        <v>2</v>
      </c>
      <c r="G53" s="4"/>
      <c r="H53" s="89">
        <f t="shared" ca="1" si="4"/>
        <v>46056</v>
      </c>
      <c r="I53" s="50">
        <f t="shared" ca="1" si="24"/>
        <v>2</v>
      </c>
      <c r="J53" s="90" t="s">
        <v>85</v>
      </c>
      <c r="K53" s="139"/>
      <c r="L53" s="36">
        <v>8</v>
      </c>
      <c r="M53" s="140">
        <v>15</v>
      </c>
      <c r="N53" s="91">
        <f t="shared" si="5"/>
        <v>0.34375</v>
      </c>
      <c r="O53" s="33">
        <f t="shared" ca="1" si="0"/>
        <v>1</v>
      </c>
      <c r="P53" s="46">
        <f t="shared" ca="1" si="21"/>
        <v>8.25</v>
      </c>
      <c r="Q53" s="92">
        <f t="shared" ca="1" si="22"/>
        <v>8</v>
      </c>
      <c r="R53" s="46">
        <f t="shared" ca="1" si="23"/>
        <v>0.25</v>
      </c>
      <c r="S53" s="93">
        <f ca="1">+IF(AND(K53="",L53="",M53=""),"",SUM($R$20:R53))</f>
        <v>-1.183500000000004</v>
      </c>
      <c r="T53" s="5"/>
      <c r="Z53" s="97">
        <f t="shared" si="6"/>
        <v>0</v>
      </c>
      <c r="AB53" s="50">
        <f t="shared" si="7"/>
        <v>0</v>
      </c>
      <c r="AI53" s="82"/>
      <c r="AW53" s="3">
        <f t="shared" si="16"/>
        <v>0</v>
      </c>
    </row>
    <row r="54" spans="4:49" x14ac:dyDescent="0.25">
      <c r="D54" s="22" t="str">
        <f t="shared" ca="1" si="17"/>
        <v/>
      </c>
      <c r="E54" s="22">
        <f t="shared" ca="1" si="3"/>
        <v>2</v>
      </c>
      <c r="G54" s="4"/>
      <c r="H54" s="89">
        <f t="shared" ca="1" si="4"/>
        <v>46057</v>
      </c>
      <c r="I54" s="50">
        <f t="shared" ca="1" si="24"/>
        <v>3</v>
      </c>
      <c r="J54" s="90" t="s">
        <v>85</v>
      </c>
      <c r="K54" s="139"/>
      <c r="L54" s="36">
        <v>11</v>
      </c>
      <c r="M54" s="140">
        <v>33</v>
      </c>
      <c r="N54" s="91">
        <f t="shared" si="5"/>
        <v>0.48124999999999996</v>
      </c>
      <c r="O54" s="33">
        <f t="shared" ca="1" si="0"/>
        <v>1</v>
      </c>
      <c r="P54" s="46">
        <f t="shared" ca="1" si="21"/>
        <v>11.55</v>
      </c>
      <c r="Q54" s="92">
        <f t="shared" ca="1" si="22"/>
        <v>8</v>
      </c>
      <c r="R54" s="46">
        <f t="shared" ca="1" si="23"/>
        <v>3.5500000000000007</v>
      </c>
      <c r="S54" s="93">
        <f ca="1">+IF(AND(K54="",L54="",M54=""),"",SUM($R$20:R54))</f>
        <v>2.3664999999999967</v>
      </c>
      <c r="T54" s="5"/>
      <c r="Z54" s="97">
        <f t="shared" si="6"/>
        <v>0</v>
      </c>
      <c r="AB54" s="50">
        <f t="shared" si="7"/>
        <v>0</v>
      </c>
      <c r="AI54" s="82"/>
      <c r="AW54" s="3">
        <f t="shared" si="16"/>
        <v>0</v>
      </c>
    </row>
    <row r="55" spans="4:49" x14ac:dyDescent="0.25">
      <c r="D55" s="22" t="str">
        <f t="shared" ca="1" si="17"/>
        <v/>
      </c>
      <c r="E55" s="22">
        <f t="shared" ca="1" si="3"/>
        <v>2</v>
      </c>
      <c r="G55" s="4"/>
      <c r="H55" s="89">
        <f t="shared" ca="1" si="4"/>
        <v>46058</v>
      </c>
      <c r="I55" s="50">
        <f t="shared" ca="1" si="24"/>
        <v>4</v>
      </c>
      <c r="J55" s="90" t="s">
        <v>85</v>
      </c>
      <c r="K55" s="139"/>
      <c r="L55" s="36">
        <v>14</v>
      </c>
      <c r="M55" s="140">
        <v>45</v>
      </c>
      <c r="N55" s="91">
        <f t="shared" si="5"/>
        <v>0.61458333333333337</v>
      </c>
      <c r="O55" s="33">
        <f t="shared" ca="1" si="0"/>
        <v>1</v>
      </c>
      <c r="P55" s="46">
        <f t="shared" ca="1" si="21"/>
        <v>14.75</v>
      </c>
      <c r="Q55" s="92">
        <f t="shared" ca="1" si="22"/>
        <v>8</v>
      </c>
      <c r="R55" s="46">
        <f t="shared" ca="1" si="23"/>
        <v>6.75</v>
      </c>
      <c r="S55" s="93">
        <f ca="1">+IF(AND(K55="",L55="",M55=""),"",SUM($R$20:R55))</f>
        <v>9.1164999999999967</v>
      </c>
      <c r="T55" s="5"/>
      <c r="Z55" s="97">
        <f t="shared" si="6"/>
        <v>0</v>
      </c>
      <c r="AB55" s="50">
        <f t="shared" si="7"/>
        <v>0</v>
      </c>
      <c r="AI55" s="82"/>
      <c r="AW55" s="3">
        <f t="shared" si="16"/>
        <v>0</v>
      </c>
    </row>
    <row r="56" spans="4:49" x14ac:dyDescent="0.25">
      <c r="D56" s="22" t="str">
        <f t="shared" ca="1" si="17"/>
        <v/>
      </c>
      <c r="E56" s="22">
        <f t="shared" ca="1" si="3"/>
        <v>2</v>
      </c>
      <c r="G56" s="4"/>
      <c r="H56" s="89">
        <f t="shared" ca="1" si="4"/>
        <v>46059</v>
      </c>
      <c r="I56" s="50">
        <f t="shared" ca="1" si="24"/>
        <v>5</v>
      </c>
      <c r="J56" s="90" t="s">
        <v>85</v>
      </c>
      <c r="K56" s="139"/>
      <c r="L56" s="36">
        <v>2</v>
      </c>
      <c r="M56" s="140">
        <v>33</v>
      </c>
      <c r="N56" s="91">
        <f t="shared" si="5"/>
        <v>0.10625</v>
      </c>
      <c r="O56" s="33">
        <f t="shared" ca="1" si="0"/>
        <v>1</v>
      </c>
      <c r="P56" s="46">
        <f t="shared" ca="1" si="21"/>
        <v>2.5499999999999998</v>
      </c>
      <c r="Q56" s="92">
        <f t="shared" ca="1" si="22"/>
        <v>8</v>
      </c>
      <c r="R56" s="46">
        <f t="shared" ca="1" si="23"/>
        <v>-5.45</v>
      </c>
      <c r="S56" s="93">
        <f ca="1">+IF(AND(K56="",L56="",M56=""),"",SUM($R$20:R56))</f>
        <v>3.6664999999999965</v>
      </c>
      <c r="T56" s="5"/>
      <c r="Z56" s="97">
        <f t="shared" si="6"/>
        <v>0</v>
      </c>
      <c r="AB56" s="50">
        <f t="shared" si="7"/>
        <v>0</v>
      </c>
      <c r="AW56" s="3">
        <f t="shared" si="16"/>
        <v>0</v>
      </c>
    </row>
    <row r="57" spans="4:49" x14ac:dyDescent="0.25">
      <c r="D57" s="22" t="str">
        <f t="shared" ca="1" si="17"/>
        <v/>
      </c>
      <c r="E57" s="22">
        <f t="shared" ca="1" si="3"/>
        <v>2</v>
      </c>
      <c r="G57" s="4"/>
      <c r="H57" s="89">
        <f t="shared" ca="1" si="4"/>
        <v>46060</v>
      </c>
      <c r="I57" s="50">
        <f t="shared" ca="1" si="24"/>
        <v>6</v>
      </c>
      <c r="J57" s="90" t="s">
        <v>85</v>
      </c>
      <c r="K57" s="139"/>
      <c r="L57" s="36"/>
      <c r="M57" s="140"/>
      <c r="N57" s="91">
        <f t="shared" si="5"/>
        <v>0</v>
      </c>
      <c r="O57" s="33">
        <f t="shared" ca="1" si="0"/>
        <v>1.25</v>
      </c>
      <c r="P57" s="46">
        <f t="shared" ca="1" si="21"/>
        <v>0</v>
      </c>
      <c r="Q57" s="92">
        <f t="shared" ca="1" si="22"/>
        <v>0</v>
      </c>
      <c r="R57" s="46" t="str">
        <f t="shared" si="23"/>
        <v/>
      </c>
      <c r="S57" s="93" t="str">
        <f>+IF(AND(K57="",L57="",M57=""),"",SUM($R$20:R57))</f>
        <v/>
      </c>
      <c r="T57" s="5"/>
      <c r="Z57" s="97">
        <f t="shared" si="6"/>
        <v>0</v>
      </c>
      <c r="AB57" s="50">
        <f t="shared" si="7"/>
        <v>0</v>
      </c>
      <c r="AW57" s="3">
        <f t="shared" si="16"/>
        <v>0</v>
      </c>
    </row>
    <row r="58" spans="4:49" x14ac:dyDescent="0.25">
      <c r="D58" s="22" t="str">
        <f t="shared" ca="1" si="17"/>
        <v/>
      </c>
      <c r="E58" s="22">
        <f t="shared" ca="1" si="3"/>
        <v>2</v>
      </c>
      <c r="G58" s="4"/>
      <c r="H58" s="89">
        <f t="shared" ca="1" si="4"/>
        <v>46061</v>
      </c>
      <c r="I58" s="50">
        <f t="shared" ca="1" si="24"/>
        <v>7</v>
      </c>
      <c r="J58" s="90" t="s">
        <v>85</v>
      </c>
      <c r="K58" s="139"/>
      <c r="L58" s="36"/>
      <c r="M58" s="140"/>
      <c r="N58" s="91">
        <f t="shared" si="5"/>
        <v>0</v>
      </c>
      <c r="O58" s="33">
        <f t="shared" ca="1" si="0"/>
        <v>1.25</v>
      </c>
      <c r="P58" s="46">
        <f t="shared" ca="1" si="21"/>
        <v>0</v>
      </c>
      <c r="Q58" s="92">
        <f t="shared" ca="1" si="22"/>
        <v>0</v>
      </c>
      <c r="R58" s="46" t="str">
        <f t="shared" si="23"/>
        <v/>
      </c>
      <c r="S58" s="93" t="str">
        <f>+IF(AND(K58="",L58="",M58=""),"",SUM($R$20:R58))</f>
        <v/>
      </c>
      <c r="T58" s="5"/>
      <c r="Z58" s="97">
        <f t="shared" si="6"/>
        <v>0</v>
      </c>
      <c r="AB58" s="50">
        <f t="shared" si="7"/>
        <v>0</v>
      </c>
      <c r="AW58" s="3">
        <f t="shared" si="16"/>
        <v>0</v>
      </c>
    </row>
    <row r="59" spans="4:49" x14ac:dyDescent="0.25">
      <c r="D59" s="22" t="str">
        <f t="shared" ca="1" si="17"/>
        <v/>
      </c>
      <c r="E59" s="22">
        <f t="shared" ca="1" si="3"/>
        <v>2</v>
      </c>
      <c r="G59" s="4"/>
      <c r="H59" s="89">
        <f t="shared" ca="1" si="4"/>
        <v>46062</v>
      </c>
      <c r="I59" s="50">
        <f t="shared" ca="1" si="24"/>
        <v>1</v>
      </c>
      <c r="J59" s="90" t="s">
        <v>85</v>
      </c>
      <c r="K59" s="139"/>
      <c r="L59" s="36">
        <v>11</v>
      </c>
      <c r="M59" s="140">
        <v>46</v>
      </c>
      <c r="N59" s="91">
        <f t="shared" si="5"/>
        <v>0.49027777777777776</v>
      </c>
      <c r="O59" s="33">
        <f t="shared" ca="1" si="0"/>
        <v>1</v>
      </c>
      <c r="P59" s="46">
        <f t="shared" ca="1" si="21"/>
        <v>11.7667</v>
      </c>
      <c r="Q59" s="92">
        <f t="shared" ca="1" si="22"/>
        <v>8</v>
      </c>
      <c r="R59" s="46">
        <f t="shared" ca="1" si="23"/>
        <v>3.7667000000000002</v>
      </c>
      <c r="S59" s="93">
        <f ca="1">+IF(AND(K59="",L59="",M59=""),"",SUM($R$20:R59))</f>
        <v>7.4331999999999967</v>
      </c>
      <c r="T59" s="5"/>
      <c r="Z59" s="97">
        <f t="shared" si="6"/>
        <v>0</v>
      </c>
      <c r="AB59" s="50">
        <f t="shared" si="7"/>
        <v>0</v>
      </c>
      <c r="AW59" s="3">
        <f t="shared" si="16"/>
        <v>0</v>
      </c>
    </row>
    <row r="60" spans="4:49" x14ac:dyDescent="0.25">
      <c r="D60" s="22" t="str">
        <f t="shared" ca="1" si="17"/>
        <v/>
      </c>
      <c r="E60" s="22">
        <f t="shared" ca="1" si="3"/>
        <v>2</v>
      </c>
      <c r="G60" s="4"/>
      <c r="H60" s="89">
        <f t="shared" ca="1" si="4"/>
        <v>46063</v>
      </c>
      <c r="I60" s="50">
        <f t="shared" ca="1" si="24"/>
        <v>2</v>
      </c>
      <c r="J60" s="90" t="s">
        <v>85</v>
      </c>
      <c r="K60" s="139"/>
      <c r="L60" s="36">
        <v>3</v>
      </c>
      <c r="M60" s="140">
        <v>4</v>
      </c>
      <c r="N60" s="91">
        <f t="shared" si="5"/>
        <v>0.12777777777777777</v>
      </c>
      <c r="O60" s="33">
        <f t="shared" ca="1" si="0"/>
        <v>1</v>
      </c>
      <c r="P60" s="46">
        <f t="shared" ca="1" si="21"/>
        <v>3.0667</v>
      </c>
      <c r="Q60" s="92">
        <f t="shared" ca="1" si="22"/>
        <v>8</v>
      </c>
      <c r="R60" s="46">
        <f t="shared" ca="1" si="23"/>
        <v>-4.9333</v>
      </c>
      <c r="S60" s="93">
        <f ca="1">+IF(AND(K60="",L60="",M60=""),"",SUM($R$20:R60))</f>
        <v>2.4998999999999967</v>
      </c>
      <c r="T60" s="5"/>
      <c r="Z60" s="97">
        <f t="shared" si="6"/>
        <v>0</v>
      </c>
      <c r="AB60" s="50">
        <f t="shared" si="7"/>
        <v>0</v>
      </c>
      <c r="AW60" s="3">
        <f t="shared" si="16"/>
        <v>0</v>
      </c>
    </row>
    <row r="61" spans="4:49" x14ac:dyDescent="0.25">
      <c r="D61" s="22" t="str">
        <f t="shared" ca="1" si="17"/>
        <v/>
      </c>
      <c r="E61" s="22">
        <f t="shared" ca="1" si="3"/>
        <v>2</v>
      </c>
      <c r="G61" s="4"/>
      <c r="H61" s="89">
        <f t="shared" ca="1" si="4"/>
        <v>46064</v>
      </c>
      <c r="I61" s="50">
        <f t="shared" ca="1" si="24"/>
        <v>3</v>
      </c>
      <c r="J61" s="90" t="s">
        <v>85</v>
      </c>
      <c r="K61" s="139"/>
      <c r="L61" s="36">
        <v>13</v>
      </c>
      <c r="M61" s="140">
        <v>28</v>
      </c>
      <c r="N61" s="91">
        <f t="shared" si="5"/>
        <v>0.56111111111111112</v>
      </c>
      <c r="O61" s="33">
        <f t="shared" ca="1" si="0"/>
        <v>1</v>
      </c>
      <c r="P61" s="46">
        <f t="shared" ca="1" si="21"/>
        <v>13.466699999999999</v>
      </c>
      <c r="Q61" s="92">
        <f t="shared" ca="1" si="22"/>
        <v>8</v>
      </c>
      <c r="R61" s="46">
        <f t="shared" ca="1" si="23"/>
        <v>5.4666999999999994</v>
      </c>
      <c r="S61" s="93">
        <f ca="1">+IF(AND(K61="",L61="",M61=""),"",SUM($R$20:R61))</f>
        <v>7.9665999999999961</v>
      </c>
      <c r="T61" s="5"/>
      <c r="Z61" s="97">
        <f t="shared" si="6"/>
        <v>0</v>
      </c>
      <c r="AB61" s="50">
        <f t="shared" si="7"/>
        <v>0</v>
      </c>
      <c r="AW61" s="3">
        <f t="shared" si="16"/>
        <v>0</v>
      </c>
    </row>
    <row r="62" spans="4:49" x14ac:dyDescent="0.25">
      <c r="D62" s="22" t="str">
        <f t="shared" ca="1" si="17"/>
        <v/>
      </c>
      <c r="E62" s="22">
        <f t="shared" ca="1" si="3"/>
        <v>2</v>
      </c>
      <c r="G62" s="4"/>
      <c r="H62" s="89">
        <f t="shared" ca="1" si="4"/>
        <v>46065</v>
      </c>
      <c r="I62" s="50">
        <f t="shared" ca="1" si="24"/>
        <v>4</v>
      </c>
      <c r="J62" s="90" t="s">
        <v>85</v>
      </c>
      <c r="K62" s="139"/>
      <c r="L62" s="36">
        <v>11</v>
      </c>
      <c r="M62" s="140">
        <v>22</v>
      </c>
      <c r="N62" s="91">
        <f t="shared" si="5"/>
        <v>0.47361111111111109</v>
      </c>
      <c r="O62" s="33">
        <f t="shared" ca="1" si="0"/>
        <v>1</v>
      </c>
      <c r="P62" s="46">
        <f t="shared" ca="1" si="21"/>
        <v>11.3667</v>
      </c>
      <c r="Q62" s="92">
        <f t="shared" ca="1" si="22"/>
        <v>8</v>
      </c>
      <c r="R62" s="46">
        <f t="shared" ca="1" si="23"/>
        <v>3.3666999999999998</v>
      </c>
      <c r="S62" s="93">
        <f ca="1">+IF(AND(K62="",L62="",M62=""),"",SUM($R$20:R62))</f>
        <v>11.333299999999996</v>
      </c>
      <c r="T62" s="5"/>
      <c r="Z62" s="97">
        <f t="shared" si="6"/>
        <v>0</v>
      </c>
      <c r="AB62" s="50">
        <f t="shared" si="7"/>
        <v>0</v>
      </c>
      <c r="AW62" s="3">
        <f t="shared" si="16"/>
        <v>0</v>
      </c>
    </row>
    <row r="63" spans="4:49" x14ac:dyDescent="0.25">
      <c r="D63" s="22" t="str">
        <f t="shared" ca="1" si="17"/>
        <v/>
      </c>
      <c r="E63" s="22">
        <f t="shared" ca="1" si="3"/>
        <v>2</v>
      </c>
      <c r="G63" s="4"/>
      <c r="H63" s="89">
        <f t="shared" ca="1" si="4"/>
        <v>46066</v>
      </c>
      <c r="I63" s="50">
        <f t="shared" ca="1" si="24"/>
        <v>5</v>
      </c>
      <c r="J63" s="90" t="s">
        <v>85</v>
      </c>
      <c r="K63" s="139"/>
      <c r="L63" s="36">
        <v>9</v>
      </c>
      <c r="M63" s="140">
        <v>38</v>
      </c>
      <c r="N63" s="91">
        <f t="shared" si="5"/>
        <v>0.40138888888888891</v>
      </c>
      <c r="O63" s="33">
        <f t="shared" ca="1" si="0"/>
        <v>1</v>
      </c>
      <c r="P63" s="46">
        <f t="shared" ca="1" si="21"/>
        <v>9.6333000000000002</v>
      </c>
      <c r="Q63" s="92">
        <f t="shared" ca="1" si="22"/>
        <v>8</v>
      </c>
      <c r="R63" s="46">
        <f t="shared" ca="1" si="23"/>
        <v>1.6333000000000002</v>
      </c>
      <c r="S63" s="93">
        <f ca="1">+IF(AND(K63="",L63="",M63=""),"",SUM($R$20:R63))</f>
        <v>12.966599999999996</v>
      </c>
      <c r="T63" s="5"/>
      <c r="Z63" s="97">
        <f t="shared" si="6"/>
        <v>0</v>
      </c>
      <c r="AB63" s="50">
        <f t="shared" si="7"/>
        <v>0</v>
      </c>
      <c r="AW63" s="3">
        <f t="shared" si="16"/>
        <v>0</v>
      </c>
    </row>
    <row r="64" spans="4:49" x14ac:dyDescent="0.25">
      <c r="D64" s="22" t="str">
        <f t="shared" ca="1" si="17"/>
        <v/>
      </c>
      <c r="E64" s="22">
        <f t="shared" ca="1" si="3"/>
        <v>2</v>
      </c>
      <c r="G64" s="4"/>
      <c r="H64" s="89">
        <f t="shared" ca="1" si="4"/>
        <v>46067</v>
      </c>
      <c r="I64" s="50">
        <f t="shared" ca="1" si="24"/>
        <v>6</v>
      </c>
      <c r="J64" s="90" t="s">
        <v>85</v>
      </c>
      <c r="K64" s="139"/>
      <c r="L64" s="36"/>
      <c r="M64" s="140"/>
      <c r="N64" s="91">
        <f t="shared" si="5"/>
        <v>0</v>
      </c>
      <c r="O64" s="33">
        <f t="shared" ca="1" si="0"/>
        <v>1.25</v>
      </c>
      <c r="P64" s="46">
        <f t="shared" ca="1" si="21"/>
        <v>0</v>
      </c>
      <c r="Q64" s="92">
        <f t="shared" ca="1" si="22"/>
        <v>0</v>
      </c>
      <c r="R64" s="46" t="str">
        <f t="shared" si="23"/>
        <v/>
      </c>
      <c r="S64" s="93" t="str">
        <f>+IF(AND(K64="",L64="",M64=""),"",SUM($R$20:R64))</f>
        <v/>
      </c>
      <c r="T64" s="5"/>
      <c r="Z64" s="97">
        <f t="shared" si="6"/>
        <v>0</v>
      </c>
      <c r="AB64" s="50">
        <f t="shared" si="7"/>
        <v>0</v>
      </c>
      <c r="AW64" s="3">
        <f t="shared" si="16"/>
        <v>0</v>
      </c>
    </row>
    <row r="65" spans="4:49" x14ac:dyDescent="0.25">
      <c r="D65" s="22" t="str">
        <f t="shared" ca="1" si="17"/>
        <v/>
      </c>
      <c r="E65" s="22">
        <f t="shared" ca="1" si="3"/>
        <v>2</v>
      </c>
      <c r="G65" s="4"/>
      <c r="H65" s="89">
        <f t="shared" ca="1" si="4"/>
        <v>46068</v>
      </c>
      <c r="I65" s="50">
        <f t="shared" ca="1" si="24"/>
        <v>7</v>
      </c>
      <c r="J65" s="90" t="s">
        <v>85</v>
      </c>
      <c r="K65" s="139"/>
      <c r="L65" s="36"/>
      <c r="M65" s="140"/>
      <c r="N65" s="91">
        <f t="shared" si="5"/>
        <v>0</v>
      </c>
      <c r="O65" s="33">
        <f t="shared" ca="1" si="0"/>
        <v>1.25</v>
      </c>
      <c r="P65" s="46">
        <f t="shared" ca="1" si="21"/>
        <v>0</v>
      </c>
      <c r="Q65" s="92">
        <f t="shared" ca="1" si="22"/>
        <v>0</v>
      </c>
      <c r="R65" s="46" t="str">
        <f t="shared" si="23"/>
        <v/>
      </c>
      <c r="S65" s="93" t="str">
        <f>+IF(AND(K65="",L65="",M65=""),"",SUM($R$20:R65))</f>
        <v/>
      </c>
      <c r="T65" s="5"/>
      <c r="Z65" s="97">
        <f t="shared" si="6"/>
        <v>0</v>
      </c>
      <c r="AB65" s="50">
        <f t="shared" si="7"/>
        <v>0</v>
      </c>
      <c r="AW65" s="3">
        <f t="shared" si="16"/>
        <v>0</v>
      </c>
    </row>
    <row r="66" spans="4:49" x14ac:dyDescent="0.25">
      <c r="D66" s="22" t="str">
        <f t="shared" ca="1" si="17"/>
        <v/>
      </c>
      <c r="E66" s="22">
        <f t="shared" ca="1" si="3"/>
        <v>2</v>
      </c>
      <c r="G66" s="4"/>
      <c r="H66" s="89">
        <f t="shared" ca="1" si="4"/>
        <v>46069</v>
      </c>
      <c r="I66" s="50">
        <f t="shared" ca="1" si="24"/>
        <v>1</v>
      </c>
      <c r="J66" s="90" t="s">
        <v>85</v>
      </c>
      <c r="K66" s="139"/>
      <c r="L66" s="36">
        <v>13</v>
      </c>
      <c r="M66" s="140">
        <v>2</v>
      </c>
      <c r="N66" s="91">
        <f t="shared" si="5"/>
        <v>0.54305555555555551</v>
      </c>
      <c r="O66" s="33">
        <f t="shared" ca="1" si="0"/>
        <v>1</v>
      </c>
      <c r="P66" s="46">
        <f t="shared" ca="1" si="21"/>
        <v>13.033300000000001</v>
      </c>
      <c r="Q66" s="92">
        <f t="shared" ca="1" si="22"/>
        <v>8</v>
      </c>
      <c r="R66" s="46">
        <f t="shared" ca="1" si="23"/>
        <v>5.0333000000000006</v>
      </c>
      <c r="S66" s="93">
        <f ca="1">+IF(AND(K66="",L66="",M66=""),"",SUM($R$20:R66))</f>
        <v>17.999899999999997</v>
      </c>
      <c r="T66" s="5"/>
      <c r="Z66" s="97">
        <f t="shared" si="6"/>
        <v>0</v>
      </c>
      <c r="AB66" s="50">
        <f t="shared" si="7"/>
        <v>0</v>
      </c>
      <c r="AW66" s="3">
        <f t="shared" si="16"/>
        <v>0</v>
      </c>
    </row>
    <row r="67" spans="4:49" x14ac:dyDescent="0.25">
      <c r="D67" s="22" t="str">
        <f t="shared" ca="1" si="17"/>
        <v/>
      </c>
      <c r="E67" s="22">
        <f t="shared" ca="1" si="3"/>
        <v>2</v>
      </c>
      <c r="G67" s="4"/>
      <c r="H67" s="89">
        <f t="shared" ca="1" si="4"/>
        <v>46070</v>
      </c>
      <c r="I67" s="50">
        <f t="shared" ca="1" si="24"/>
        <v>2</v>
      </c>
      <c r="J67" s="90" t="s">
        <v>85</v>
      </c>
      <c r="K67" s="139"/>
      <c r="L67" s="36">
        <v>14</v>
      </c>
      <c r="M67" s="140">
        <v>25</v>
      </c>
      <c r="N67" s="91">
        <f t="shared" si="5"/>
        <v>0.60069444444444453</v>
      </c>
      <c r="O67" s="33">
        <f t="shared" ca="1" si="0"/>
        <v>1</v>
      </c>
      <c r="P67" s="46">
        <f t="shared" ca="1" si="21"/>
        <v>14.416700000000001</v>
      </c>
      <c r="Q67" s="92">
        <f t="shared" ca="1" si="22"/>
        <v>8</v>
      </c>
      <c r="R67" s="46">
        <f t="shared" ca="1" si="23"/>
        <v>6.4167000000000005</v>
      </c>
      <c r="S67" s="93">
        <f ca="1">+IF(AND(K67="",L67="",M67=""),"",SUM($R$20:R67))</f>
        <v>24.416599999999995</v>
      </c>
      <c r="T67" s="5"/>
      <c r="Z67" s="97">
        <f t="shared" si="6"/>
        <v>0</v>
      </c>
      <c r="AB67" s="50">
        <f t="shared" si="7"/>
        <v>0</v>
      </c>
      <c r="AW67" s="3">
        <f t="shared" si="16"/>
        <v>0</v>
      </c>
    </row>
    <row r="68" spans="4:49" x14ac:dyDescent="0.25">
      <c r="D68" s="22" t="str">
        <f t="shared" ca="1" si="17"/>
        <v/>
      </c>
      <c r="E68" s="22">
        <f t="shared" ca="1" si="3"/>
        <v>2</v>
      </c>
      <c r="G68" s="4"/>
      <c r="H68" s="89">
        <f t="shared" ca="1" si="4"/>
        <v>46071</v>
      </c>
      <c r="I68" s="50">
        <f t="shared" ca="1" si="24"/>
        <v>3</v>
      </c>
      <c r="J68" s="90" t="s">
        <v>85</v>
      </c>
      <c r="K68" s="139"/>
      <c r="L68" s="36">
        <v>1</v>
      </c>
      <c r="M68" s="140">
        <v>33</v>
      </c>
      <c r="N68" s="91">
        <f t="shared" si="5"/>
        <v>6.4583333333333326E-2</v>
      </c>
      <c r="O68" s="33">
        <f t="shared" ca="1" si="0"/>
        <v>1</v>
      </c>
      <c r="P68" s="46">
        <f t="shared" ca="1" si="21"/>
        <v>1.55</v>
      </c>
      <c r="Q68" s="92">
        <f t="shared" ca="1" si="22"/>
        <v>8</v>
      </c>
      <c r="R68" s="46">
        <f t="shared" ca="1" si="23"/>
        <v>-6.45</v>
      </c>
      <c r="S68" s="93">
        <f ca="1">+IF(AND(K68="",L68="",M68=""),"",SUM($R$20:R68))</f>
        <v>17.966599999999996</v>
      </c>
      <c r="T68" s="5"/>
      <c r="Z68" s="97">
        <f t="shared" si="6"/>
        <v>0</v>
      </c>
      <c r="AB68" s="50">
        <f t="shared" si="7"/>
        <v>0</v>
      </c>
      <c r="AW68" s="3">
        <f t="shared" si="16"/>
        <v>0</v>
      </c>
    </row>
    <row r="69" spans="4:49" x14ac:dyDescent="0.25">
      <c r="D69" s="22" t="str">
        <f t="shared" ca="1" si="17"/>
        <v/>
      </c>
      <c r="E69" s="22">
        <f t="shared" ca="1" si="3"/>
        <v>2</v>
      </c>
      <c r="G69" s="4"/>
      <c r="H69" s="89">
        <f t="shared" ca="1" si="4"/>
        <v>46072</v>
      </c>
      <c r="I69" s="50">
        <f t="shared" ca="1" si="24"/>
        <v>4</v>
      </c>
      <c r="J69" s="90" t="s">
        <v>85</v>
      </c>
      <c r="K69" s="139"/>
      <c r="L69" s="36">
        <v>7</v>
      </c>
      <c r="M69" s="140">
        <v>12</v>
      </c>
      <c r="N69" s="91">
        <f t="shared" si="5"/>
        <v>0.30000000000000004</v>
      </c>
      <c r="O69" s="33">
        <f t="shared" ca="1" si="0"/>
        <v>1</v>
      </c>
      <c r="P69" s="46">
        <f t="shared" ca="1" si="21"/>
        <v>7.2</v>
      </c>
      <c r="Q69" s="92">
        <f t="shared" ca="1" si="22"/>
        <v>8</v>
      </c>
      <c r="R69" s="46">
        <f t="shared" ca="1" si="23"/>
        <v>-0.79999999999999982</v>
      </c>
      <c r="S69" s="93">
        <f ca="1">+IF(AND(K69="",L69="",M69=""),"",SUM($R$20:R69))</f>
        <v>17.166599999999995</v>
      </c>
      <c r="T69" s="5"/>
      <c r="Z69" s="97">
        <f t="shared" si="6"/>
        <v>0</v>
      </c>
      <c r="AB69" s="50">
        <f t="shared" si="7"/>
        <v>0</v>
      </c>
      <c r="AW69" s="3">
        <f t="shared" si="16"/>
        <v>0</v>
      </c>
    </row>
    <row r="70" spans="4:49" x14ac:dyDescent="0.25">
      <c r="D70" s="22" t="str">
        <f t="shared" ca="1" si="17"/>
        <v/>
      </c>
      <c r="E70" s="22">
        <f t="shared" ca="1" si="3"/>
        <v>2</v>
      </c>
      <c r="G70" s="4"/>
      <c r="H70" s="89">
        <f t="shared" ca="1" si="4"/>
        <v>46073</v>
      </c>
      <c r="I70" s="50">
        <f t="shared" ca="1" si="24"/>
        <v>5</v>
      </c>
      <c r="J70" s="90" t="s">
        <v>85</v>
      </c>
      <c r="K70" s="139"/>
      <c r="L70" s="36">
        <v>14</v>
      </c>
      <c r="M70" s="140">
        <v>44</v>
      </c>
      <c r="N70" s="91">
        <f t="shared" si="5"/>
        <v>0.61388888888888893</v>
      </c>
      <c r="O70" s="33">
        <f t="shared" ca="1" si="0"/>
        <v>1</v>
      </c>
      <c r="P70" s="46">
        <f t="shared" ca="1" si="21"/>
        <v>14.7333</v>
      </c>
      <c r="Q70" s="92">
        <f t="shared" ca="1" si="22"/>
        <v>8</v>
      </c>
      <c r="R70" s="46">
        <f t="shared" ca="1" si="23"/>
        <v>6.7332999999999998</v>
      </c>
      <c r="S70" s="93">
        <f ca="1">+IF(AND(K70="",L70="",M70=""),"",SUM($R$20:R70))</f>
        <v>23.899899999999995</v>
      </c>
      <c r="T70" s="5"/>
      <c r="Z70" s="97">
        <f t="shared" si="6"/>
        <v>0</v>
      </c>
      <c r="AB70" s="50">
        <f t="shared" si="7"/>
        <v>0</v>
      </c>
      <c r="AW70" s="3">
        <f t="shared" si="16"/>
        <v>0</v>
      </c>
    </row>
    <row r="71" spans="4:49" x14ac:dyDescent="0.25">
      <c r="D71" s="22" t="str">
        <f t="shared" ca="1" si="17"/>
        <v/>
      </c>
      <c r="E71" s="22">
        <f t="shared" ca="1" si="3"/>
        <v>2</v>
      </c>
      <c r="G71" s="4"/>
      <c r="H71" s="89">
        <f t="shared" ca="1" si="4"/>
        <v>46074</v>
      </c>
      <c r="I71" s="50">
        <f t="shared" ca="1" si="24"/>
        <v>6</v>
      </c>
      <c r="J71" s="90" t="s">
        <v>85</v>
      </c>
      <c r="K71" s="139"/>
      <c r="L71" s="36"/>
      <c r="M71" s="140"/>
      <c r="N71" s="91">
        <f t="shared" si="5"/>
        <v>0</v>
      </c>
      <c r="O71" s="33">
        <f t="shared" ca="1" si="0"/>
        <v>1.25</v>
      </c>
      <c r="P71" s="46">
        <f t="shared" ca="1" si="21"/>
        <v>0</v>
      </c>
      <c r="Q71" s="92">
        <f t="shared" ca="1" si="22"/>
        <v>0</v>
      </c>
      <c r="R71" s="46" t="str">
        <f t="shared" si="23"/>
        <v/>
      </c>
      <c r="S71" s="93" t="str">
        <f>+IF(AND(K71="",L71="",M71=""),"",SUM($R$20:R71))</f>
        <v/>
      </c>
      <c r="T71" s="5"/>
      <c r="Z71" s="97">
        <f t="shared" si="6"/>
        <v>0</v>
      </c>
      <c r="AB71" s="50">
        <f t="shared" si="7"/>
        <v>0</v>
      </c>
      <c r="AW71" s="3">
        <f t="shared" si="16"/>
        <v>0</v>
      </c>
    </row>
    <row r="72" spans="4:49" x14ac:dyDescent="0.25">
      <c r="D72" s="22" t="str">
        <f t="shared" ca="1" si="17"/>
        <v/>
      </c>
      <c r="E72" s="22">
        <f t="shared" ca="1" si="3"/>
        <v>2</v>
      </c>
      <c r="G72" s="4"/>
      <c r="H72" s="89">
        <f t="shared" ca="1" si="4"/>
        <v>46075</v>
      </c>
      <c r="I72" s="50">
        <f t="shared" ca="1" si="24"/>
        <v>7</v>
      </c>
      <c r="J72" s="90" t="s">
        <v>85</v>
      </c>
      <c r="K72" s="139"/>
      <c r="L72" s="36"/>
      <c r="M72" s="140"/>
      <c r="N72" s="91">
        <f t="shared" si="5"/>
        <v>0</v>
      </c>
      <c r="O72" s="33">
        <f t="shared" ca="1" si="0"/>
        <v>1.25</v>
      </c>
      <c r="P72" s="46">
        <f t="shared" ca="1" si="21"/>
        <v>0</v>
      </c>
      <c r="Q72" s="92">
        <f t="shared" ca="1" si="22"/>
        <v>0</v>
      </c>
      <c r="R72" s="46" t="str">
        <f t="shared" si="23"/>
        <v/>
      </c>
      <c r="S72" s="93" t="str">
        <f>+IF(AND(K72="",L72="",M72=""),"",SUM($R$20:R72))</f>
        <v/>
      </c>
      <c r="T72" s="5"/>
      <c r="Z72" s="97">
        <f t="shared" si="6"/>
        <v>0</v>
      </c>
      <c r="AB72" s="50">
        <f t="shared" si="7"/>
        <v>0</v>
      </c>
      <c r="AW72" s="3">
        <f t="shared" si="16"/>
        <v>0</v>
      </c>
    </row>
    <row r="73" spans="4:49" x14ac:dyDescent="0.25">
      <c r="D73" s="22" t="str">
        <f t="shared" ca="1" si="17"/>
        <v/>
      </c>
      <c r="E73" s="22">
        <f t="shared" ca="1" si="3"/>
        <v>2</v>
      </c>
      <c r="G73" s="4"/>
      <c r="H73" s="89">
        <f t="shared" ca="1" si="4"/>
        <v>46076</v>
      </c>
      <c r="I73" s="50">
        <f t="shared" ca="1" si="24"/>
        <v>1</v>
      </c>
      <c r="J73" s="90" t="s">
        <v>85</v>
      </c>
      <c r="K73" s="139"/>
      <c r="L73" s="36">
        <v>1</v>
      </c>
      <c r="M73" s="140">
        <v>49</v>
      </c>
      <c r="N73" s="91">
        <f t="shared" si="5"/>
        <v>7.5694444444444439E-2</v>
      </c>
      <c r="O73" s="33">
        <f t="shared" ca="1" si="0"/>
        <v>1</v>
      </c>
      <c r="P73" s="46">
        <f t="shared" ca="1" si="21"/>
        <v>1.8167</v>
      </c>
      <c r="Q73" s="92">
        <f t="shared" ca="1" si="22"/>
        <v>8</v>
      </c>
      <c r="R73" s="46">
        <f t="shared" ca="1" si="23"/>
        <v>-6.1833</v>
      </c>
      <c r="S73" s="93">
        <f ca="1">+IF(AND(K73="",L73="",M73=""),"",SUM($R$20:R73))</f>
        <v>17.716599999999996</v>
      </c>
      <c r="T73" s="5"/>
      <c r="Z73" s="97">
        <f t="shared" si="6"/>
        <v>0</v>
      </c>
      <c r="AB73" s="50">
        <f t="shared" si="7"/>
        <v>0</v>
      </c>
      <c r="AW73" s="3">
        <f t="shared" si="16"/>
        <v>0</v>
      </c>
    </row>
    <row r="74" spans="4:49" x14ac:dyDescent="0.25">
      <c r="D74" s="22" t="str">
        <f t="shared" ca="1" si="17"/>
        <v/>
      </c>
      <c r="E74" s="22">
        <f t="shared" ca="1" si="3"/>
        <v>2</v>
      </c>
      <c r="G74" s="4"/>
      <c r="H74" s="89">
        <f t="shared" ca="1" si="4"/>
        <v>46077</v>
      </c>
      <c r="I74" s="50">
        <f t="shared" ca="1" si="24"/>
        <v>2</v>
      </c>
      <c r="J74" s="90" t="s">
        <v>85</v>
      </c>
      <c r="K74" s="139"/>
      <c r="L74" s="36">
        <v>10</v>
      </c>
      <c r="M74" s="140">
        <v>1</v>
      </c>
      <c r="N74" s="91">
        <f t="shared" si="5"/>
        <v>0.41736111111111113</v>
      </c>
      <c r="O74" s="33">
        <f t="shared" ca="1" si="0"/>
        <v>1</v>
      </c>
      <c r="P74" s="46">
        <f t="shared" ca="1" si="21"/>
        <v>10.0167</v>
      </c>
      <c r="Q74" s="92">
        <f t="shared" ca="1" si="22"/>
        <v>8</v>
      </c>
      <c r="R74" s="46">
        <f t="shared" ca="1" si="23"/>
        <v>2.0167000000000002</v>
      </c>
      <c r="S74" s="93">
        <f ca="1">+IF(AND(K74="",L74="",M74=""),"",SUM($R$20:R74))</f>
        <v>19.733299999999996</v>
      </c>
      <c r="T74" s="5"/>
      <c r="Z74" s="97">
        <f t="shared" si="6"/>
        <v>0</v>
      </c>
      <c r="AB74" s="50">
        <f t="shared" si="7"/>
        <v>0</v>
      </c>
      <c r="AW74" s="3">
        <f t="shared" si="16"/>
        <v>0</v>
      </c>
    </row>
    <row r="75" spans="4:49" x14ac:dyDescent="0.25">
      <c r="D75" s="22" t="str">
        <f t="shared" ca="1" si="17"/>
        <v/>
      </c>
      <c r="E75" s="22">
        <f t="shared" ca="1" si="3"/>
        <v>2</v>
      </c>
      <c r="G75" s="4"/>
      <c r="H75" s="89">
        <f t="shared" ca="1" si="4"/>
        <v>46078</v>
      </c>
      <c r="I75" s="50">
        <f t="shared" ca="1" si="24"/>
        <v>3</v>
      </c>
      <c r="J75" s="90" t="s">
        <v>85</v>
      </c>
      <c r="K75" s="139"/>
      <c r="L75" s="36">
        <v>4</v>
      </c>
      <c r="M75" s="140">
        <v>29</v>
      </c>
      <c r="N75" s="91">
        <f t="shared" si="5"/>
        <v>0.18680555555555556</v>
      </c>
      <c r="O75" s="33">
        <f t="shared" ca="1" si="0"/>
        <v>1</v>
      </c>
      <c r="P75" s="46">
        <f t="shared" ca="1" si="21"/>
        <v>4.4832999999999998</v>
      </c>
      <c r="Q75" s="92">
        <f t="shared" ca="1" si="22"/>
        <v>8</v>
      </c>
      <c r="R75" s="46">
        <f t="shared" ca="1" si="23"/>
        <v>-3.5167000000000002</v>
      </c>
      <c r="S75" s="93">
        <f ca="1">+IF(AND(K75="",L75="",M75=""),"",SUM($R$20:R75))</f>
        <v>16.216599999999996</v>
      </c>
      <c r="T75" s="5"/>
      <c r="Z75" s="97">
        <f t="shared" si="6"/>
        <v>0</v>
      </c>
      <c r="AB75" s="50">
        <f t="shared" si="7"/>
        <v>0</v>
      </c>
      <c r="AW75" s="3">
        <f t="shared" si="16"/>
        <v>0</v>
      </c>
    </row>
    <row r="76" spans="4:49" x14ac:dyDescent="0.25">
      <c r="D76" s="22" t="str">
        <f t="shared" ca="1" si="17"/>
        <v/>
      </c>
      <c r="E76" s="22">
        <f t="shared" ca="1" si="3"/>
        <v>2</v>
      </c>
      <c r="G76" s="4"/>
      <c r="H76" s="89">
        <f t="shared" ca="1" si="4"/>
        <v>46079</v>
      </c>
      <c r="I76" s="50">
        <f t="shared" ca="1" si="24"/>
        <v>4</v>
      </c>
      <c r="J76" s="90" t="s">
        <v>85</v>
      </c>
      <c r="K76" s="139"/>
      <c r="L76" s="36">
        <v>7</v>
      </c>
      <c r="M76" s="140">
        <v>5</v>
      </c>
      <c r="N76" s="91">
        <f t="shared" si="5"/>
        <v>0.2951388888888889</v>
      </c>
      <c r="O76" s="33">
        <f t="shared" ca="1" si="0"/>
        <v>1</v>
      </c>
      <c r="P76" s="46">
        <f t="shared" ca="1" si="21"/>
        <v>7.0833000000000004</v>
      </c>
      <c r="Q76" s="92">
        <f t="shared" ca="1" si="22"/>
        <v>8</v>
      </c>
      <c r="R76" s="46">
        <f t="shared" ca="1" si="23"/>
        <v>-0.91669999999999963</v>
      </c>
      <c r="S76" s="93">
        <f ca="1">+IF(AND(K76="",L76="",M76=""),"",SUM($R$20:R76))</f>
        <v>15.299899999999997</v>
      </c>
      <c r="T76" s="5"/>
      <c r="Z76" s="97">
        <f t="shared" si="6"/>
        <v>0</v>
      </c>
      <c r="AB76" s="50">
        <f t="shared" si="7"/>
        <v>0</v>
      </c>
      <c r="AW76" s="3">
        <f t="shared" si="16"/>
        <v>0</v>
      </c>
    </row>
    <row r="77" spans="4:49" x14ac:dyDescent="0.25">
      <c r="D77" s="22" t="str">
        <f t="shared" ca="1" si="17"/>
        <v/>
      </c>
      <c r="E77" s="22">
        <f t="shared" ca="1" si="3"/>
        <v>2</v>
      </c>
      <c r="G77" s="4"/>
      <c r="H77" s="89">
        <f t="shared" ca="1" si="4"/>
        <v>46080</v>
      </c>
      <c r="I77" s="50">
        <f t="shared" ca="1" si="24"/>
        <v>5</v>
      </c>
      <c r="J77" s="90" t="s">
        <v>85</v>
      </c>
      <c r="K77" s="139"/>
      <c r="L77" s="36">
        <v>3</v>
      </c>
      <c r="M77" s="140">
        <v>44</v>
      </c>
      <c r="N77" s="91">
        <f t="shared" si="5"/>
        <v>0.15555555555555556</v>
      </c>
      <c r="O77" s="33">
        <f t="shared" ca="1" si="0"/>
        <v>1</v>
      </c>
      <c r="P77" s="46">
        <f t="shared" ca="1" si="21"/>
        <v>3.7332999999999998</v>
      </c>
      <c r="Q77" s="92">
        <f t="shared" ca="1" si="22"/>
        <v>8</v>
      </c>
      <c r="R77" s="46">
        <f t="shared" ca="1" si="23"/>
        <v>-4.2667000000000002</v>
      </c>
      <c r="S77" s="93">
        <f ca="1">+IF(AND(K77="",L77="",M77=""),"",SUM($R$20:R77))</f>
        <v>11.033199999999997</v>
      </c>
      <c r="T77" s="5"/>
      <c r="Z77" s="97">
        <f t="shared" si="6"/>
        <v>0</v>
      </c>
      <c r="AB77" s="50">
        <f t="shared" si="7"/>
        <v>0</v>
      </c>
      <c r="AW77" s="3">
        <f t="shared" si="16"/>
        <v>0</v>
      </c>
    </row>
    <row r="78" spans="4:49" x14ac:dyDescent="0.25">
      <c r="D78" s="22" t="str">
        <f t="shared" ca="1" si="17"/>
        <v/>
      </c>
      <c r="E78" s="22">
        <f t="shared" ca="1" si="3"/>
        <v>2</v>
      </c>
      <c r="G78" s="4"/>
      <c r="H78" s="89">
        <f t="shared" ca="1" si="4"/>
        <v>46081</v>
      </c>
      <c r="I78" s="50">
        <f t="shared" ca="1" si="24"/>
        <v>6</v>
      </c>
      <c r="J78" s="90" t="s">
        <v>85</v>
      </c>
      <c r="K78" s="139"/>
      <c r="L78" s="36"/>
      <c r="M78" s="140"/>
      <c r="N78" s="91">
        <f t="shared" si="5"/>
        <v>0</v>
      </c>
      <c r="O78" s="33">
        <f t="shared" ca="1" si="0"/>
        <v>1.25</v>
      </c>
      <c r="P78" s="46">
        <f t="shared" ca="1" si="21"/>
        <v>0</v>
      </c>
      <c r="Q78" s="92">
        <f t="shared" ca="1" si="22"/>
        <v>0</v>
      </c>
      <c r="R78" s="46" t="str">
        <f t="shared" si="23"/>
        <v/>
      </c>
      <c r="S78" s="93" t="str">
        <f>+IF(AND(K78="",L78="",M78=""),"",SUM($R$20:R78))</f>
        <v/>
      </c>
      <c r="T78" s="5"/>
      <c r="Z78" s="97">
        <f t="shared" si="6"/>
        <v>0</v>
      </c>
      <c r="AB78" s="50">
        <f t="shared" si="7"/>
        <v>0</v>
      </c>
      <c r="AW78" s="3">
        <f t="shared" si="16"/>
        <v>0</v>
      </c>
    </row>
    <row r="79" spans="4:49" x14ac:dyDescent="0.25">
      <c r="D79" s="22">
        <f t="shared" ca="1" si="17"/>
        <v>3</v>
      </c>
      <c r="E79" s="22">
        <f t="shared" ca="1" si="3"/>
        <v>3</v>
      </c>
      <c r="G79" s="4"/>
      <c r="H79" s="89">
        <f t="shared" ca="1" si="4"/>
        <v>46082</v>
      </c>
      <c r="I79" s="50">
        <f t="shared" ca="1" si="24"/>
        <v>7</v>
      </c>
      <c r="J79" s="90" t="s">
        <v>85</v>
      </c>
      <c r="K79" s="139"/>
      <c r="L79" s="36"/>
      <c r="M79" s="140"/>
      <c r="N79" s="91">
        <f t="shared" si="5"/>
        <v>0</v>
      </c>
      <c r="O79" s="33">
        <f t="shared" ca="1" si="0"/>
        <v>1.25</v>
      </c>
      <c r="P79" s="46">
        <f t="shared" ca="1" si="21"/>
        <v>0</v>
      </c>
      <c r="Q79" s="92">
        <f t="shared" ca="1" si="22"/>
        <v>0</v>
      </c>
      <c r="R79" s="46" t="str">
        <f t="shared" si="23"/>
        <v/>
      </c>
      <c r="S79" s="93" t="str">
        <f>+IF(AND(K79="",L79="",M79=""),"",SUM($R$20:R79))</f>
        <v/>
      </c>
      <c r="T79" s="5"/>
      <c r="Z79" s="97">
        <f t="shared" si="6"/>
        <v>0</v>
      </c>
      <c r="AB79" s="50">
        <f t="shared" si="7"/>
        <v>0</v>
      </c>
      <c r="AW79" s="3">
        <f t="shared" si="16"/>
        <v>0</v>
      </c>
    </row>
    <row r="80" spans="4:49" x14ac:dyDescent="0.25">
      <c r="D80" s="22" t="str">
        <f t="shared" ca="1" si="17"/>
        <v/>
      </c>
      <c r="E80" s="22">
        <f t="shared" ca="1" si="3"/>
        <v>3</v>
      </c>
      <c r="G80" s="4"/>
      <c r="H80" s="89">
        <f t="shared" ca="1" si="4"/>
        <v>46083</v>
      </c>
      <c r="I80" s="50">
        <f t="shared" ca="1" si="24"/>
        <v>1</v>
      </c>
      <c r="J80" s="90" t="s">
        <v>85</v>
      </c>
      <c r="K80" s="139">
        <v>1</v>
      </c>
      <c r="L80" s="36"/>
      <c r="M80" s="140"/>
      <c r="N80" s="91">
        <f t="shared" ca="1" si="5"/>
        <v>0.33333333333333331</v>
      </c>
      <c r="O80" s="33">
        <f t="shared" ca="1" si="0"/>
        <v>1</v>
      </c>
      <c r="P80" s="46">
        <f t="shared" ca="1" si="21"/>
        <v>8</v>
      </c>
      <c r="Q80" s="92">
        <f t="shared" ca="1" si="22"/>
        <v>8</v>
      </c>
      <c r="R80" s="46">
        <f t="shared" ca="1" si="23"/>
        <v>0</v>
      </c>
      <c r="S80" s="93">
        <f ca="1">+IF(AND(K80="",L80="",M80=""),"",SUM($R$20:R80))</f>
        <v>11.033199999999997</v>
      </c>
      <c r="T80" s="5"/>
      <c r="Z80" s="97">
        <f t="shared" si="6"/>
        <v>0</v>
      </c>
      <c r="AB80" s="50">
        <f t="shared" ca="1" si="7"/>
        <v>8</v>
      </c>
      <c r="AW80" s="3">
        <f t="shared" si="16"/>
        <v>0</v>
      </c>
    </row>
    <row r="81" spans="4:49" x14ac:dyDescent="0.25">
      <c r="D81" s="22" t="str">
        <f t="shared" ca="1" si="17"/>
        <v/>
      </c>
      <c r="E81" s="22">
        <f t="shared" ca="1" si="3"/>
        <v>3</v>
      </c>
      <c r="G81" s="4"/>
      <c r="H81" s="89">
        <f t="shared" ca="1" si="4"/>
        <v>46084</v>
      </c>
      <c r="I81" s="50">
        <f t="shared" ca="1" si="24"/>
        <v>2</v>
      </c>
      <c r="J81" s="90" t="s">
        <v>85</v>
      </c>
      <c r="K81" s="139">
        <v>1</v>
      </c>
      <c r="L81" s="36"/>
      <c r="M81" s="140"/>
      <c r="N81" s="91">
        <f t="shared" ca="1" si="5"/>
        <v>0.33333333333333331</v>
      </c>
      <c r="O81" s="33">
        <f t="shared" ca="1" si="0"/>
        <v>1</v>
      </c>
      <c r="P81" s="46">
        <f t="shared" ca="1" si="21"/>
        <v>8</v>
      </c>
      <c r="Q81" s="92">
        <f t="shared" ca="1" si="22"/>
        <v>8</v>
      </c>
      <c r="R81" s="46">
        <f t="shared" ca="1" si="23"/>
        <v>0</v>
      </c>
      <c r="S81" s="93">
        <f ca="1">+IF(AND(K81="",L81="",M81=""),"",SUM($R$20:R81))</f>
        <v>11.033199999999997</v>
      </c>
      <c r="T81" s="5"/>
      <c r="Z81" s="97">
        <f t="shared" si="6"/>
        <v>0</v>
      </c>
      <c r="AB81" s="50">
        <f t="shared" ca="1" si="7"/>
        <v>8</v>
      </c>
      <c r="AW81" s="3">
        <f t="shared" si="16"/>
        <v>0</v>
      </c>
    </row>
    <row r="82" spans="4:49" x14ac:dyDescent="0.25">
      <c r="D82" s="22" t="str">
        <f t="shared" ca="1" si="17"/>
        <v/>
      </c>
      <c r="E82" s="22">
        <f t="shared" ca="1" si="3"/>
        <v>3</v>
      </c>
      <c r="G82" s="4"/>
      <c r="H82" s="89">
        <f t="shared" ca="1" si="4"/>
        <v>46085</v>
      </c>
      <c r="I82" s="50">
        <f t="shared" ca="1" si="24"/>
        <v>3</v>
      </c>
      <c r="J82" s="90" t="s">
        <v>85</v>
      </c>
      <c r="K82" s="139">
        <v>1</v>
      </c>
      <c r="L82" s="36"/>
      <c r="M82" s="140"/>
      <c r="N82" s="91">
        <f t="shared" ca="1" si="5"/>
        <v>0.33333333333333331</v>
      </c>
      <c r="O82" s="33">
        <f t="shared" ca="1" si="0"/>
        <v>1</v>
      </c>
      <c r="P82" s="46">
        <f t="shared" ca="1" si="21"/>
        <v>8</v>
      </c>
      <c r="Q82" s="92">
        <f t="shared" ca="1" si="22"/>
        <v>8</v>
      </c>
      <c r="R82" s="46">
        <f t="shared" ca="1" si="23"/>
        <v>0</v>
      </c>
      <c r="S82" s="93">
        <f ca="1">+IF(AND(K82="",L82="",M82=""),"",SUM($R$20:R82))</f>
        <v>11.033199999999997</v>
      </c>
      <c r="T82" s="5"/>
      <c r="Z82" s="97">
        <f t="shared" si="6"/>
        <v>0</v>
      </c>
      <c r="AB82" s="50">
        <f t="shared" ca="1" si="7"/>
        <v>8</v>
      </c>
      <c r="AW82" s="3">
        <f t="shared" si="16"/>
        <v>0</v>
      </c>
    </row>
    <row r="83" spans="4:49" x14ac:dyDescent="0.25">
      <c r="D83" s="22" t="str">
        <f t="shared" ca="1" si="17"/>
        <v/>
      </c>
      <c r="E83" s="22">
        <f t="shared" ca="1" si="3"/>
        <v>3</v>
      </c>
      <c r="G83" s="4"/>
      <c r="H83" s="89">
        <f t="shared" ca="1" si="4"/>
        <v>46086</v>
      </c>
      <c r="I83" s="50">
        <f t="shared" ca="1" si="24"/>
        <v>4</v>
      </c>
      <c r="J83" s="90" t="s">
        <v>85</v>
      </c>
      <c r="K83" s="139">
        <v>1</v>
      </c>
      <c r="L83" s="36"/>
      <c r="M83" s="140"/>
      <c r="N83" s="91">
        <f t="shared" ca="1" si="5"/>
        <v>0.33333333333333331</v>
      </c>
      <c r="O83" s="33">
        <f t="shared" ca="1" si="0"/>
        <v>1</v>
      </c>
      <c r="P83" s="46">
        <f t="shared" ca="1" si="21"/>
        <v>8</v>
      </c>
      <c r="Q83" s="92">
        <f t="shared" ca="1" si="22"/>
        <v>8</v>
      </c>
      <c r="R83" s="46">
        <f t="shared" ca="1" si="23"/>
        <v>0</v>
      </c>
      <c r="S83" s="93">
        <f ca="1">+IF(AND(K83="",L83="",M83=""),"",SUM($R$20:R83))</f>
        <v>11.033199999999997</v>
      </c>
      <c r="T83" s="5"/>
      <c r="Z83" s="97">
        <f t="shared" si="6"/>
        <v>0</v>
      </c>
      <c r="AB83" s="50">
        <f t="shared" ca="1" si="7"/>
        <v>8</v>
      </c>
      <c r="AW83" s="3">
        <f t="shared" si="16"/>
        <v>0</v>
      </c>
    </row>
    <row r="84" spans="4:49" x14ac:dyDescent="0.25">
      <c r="D84" s="22" t="str">
        <f t="shared" ca="1" si="17"/>
        <v/>
      </c>
      <c r="E84" s="22">
        <f t="shared" ca="1" si="3"/>
        <v>3</v>
      </c>
      <c r="G84" s="4"/>
      <c r="H84" s="89">
        <f t="shared" ca="1" si="4"/>
        <v>46087</v>
      </c>
      <c r="I84" s="50">
        <f t="shared" ca="1" si="24"/>
        <v>5</v>
      </c>
      <c r="J84" s="90" t="s">
        <v>85</v>
      </c>
      <c r="K84" s="139">
        <v>1</v>
      </c>
      <c r="L84" s="36"/>
      <c r="M84" s="140"/>
      <c r="N84" s="91">
        <f t="shared" ca="1" si="5"/>
        <v>0.33333333333333331</v>
      </c>
      <c r="O84" s="33">
        <f t="shared" ref="O84:O147" ca="1" si="25">IF(OR(I84=6,I84=7),IF(ISBLANK($K$13),1,$K$13),1)</f>
        <v>1</v>
      </c>
      <c r="P84" s="46">
        <f t="shared" ca="1" si="21"/>
        <v>8</v>
      </c>
      <c r="Q84" s="92">
        <f t="shared" ca="1" si="22"/>
        <v>8</v>
      </c>
      <c r="R84" s="46">
        <f t="shared" ca="1" si="23"/>
        <v>0</v>
      </c>
      <c r="S84" s="93">
        <f ca="1">+IF(AND(K84="",L84="",M84=""),"",SUM($R$20:R84))</f>
        <v>11.033199999999997</v>
      </c>
      <c r="T84" s="5"/>
      <c r="Z84" s="97">
        <f t="shared" si="6"/>
        <v>0</v>
      </c>
      <c r="AB84" s="50">
        <f t="shared" ca="1" si="7"/>
        <v>8</v>
      </c>
      <c r="AW84" s="3">
        <f t="shared" si="16"/>
        <v>0</v>
      </c>
    </row>
    <row r="85" spans="4:49" x14ac:dyDescent="0.25">
      <c r="D85" s="22" t="str">
        <f t="shared" ca="1" si="17"/>
        <v/>
      </c>
      <c r="E85" s="22">
        <f t="shared" ref="E85:E148" ca="1" si="26">+MONTH(H85)</f>
        <v>3</v>
      </c>
      <c r="G85" s="4"/>
      <c r="H85" s="89">
        <f t="shared" ref="H85:H148" ca="1" si="27">+H84+1</f>
        <v>46088</v>
      </c>
      <c r="I85" s="50">
        <f t="shared" ca="1" si="24"/>
        <v>6</v>
      </c>
      <c r="J85" s="90" t="s">
        <v>85</v>
      </c>
      <c r="K85" s="139"/>
      <c r="L85" s="36" t="s">
        <v>62</v>
      </c>
      <c r="M85" s="140" t="s">
        <v>62</v>
      </c>
      <c r="N85" s="91">
        <f t="shared" ref="N85:N148" si="28">IF(ISERROR(IF(K85&gt;=0.5,VLOOKUP(I85,$W$20:$X$26,2,FALSE)/24*K85+(L85/24+M85/(24*60)),L85/24+M85/(24*60))),0,IF(K85&gt;=0.5,VLOOKUP(I85,$W$20:$X$26,2,FALSE)/24*K85+(L85/24+M85/(24*60)),L85/24+M85/(24*60)))</f>
        <v>0</v>
      </c>
      <c r="O85" s="33">
        <f t="shared" ca="1" si="25"/>
        <v>1.25</v>
      </c>
      <c r="P85" s="46">
        <f t="shared" ca="1" si="21"/>
        <v>0</v>
      </c>
      <c r="Q85" s="92">
        <f t="shared" ca="1" si="22"/>
        <v>0</v>
      </c>
      <c r="R85" s="46" t="str">
        <f t="shared" si="23"/>
        <v/>
      </c>
      <c r="S85" s="93" t="str">
        <f>+IF(AND(K85="",L85="",M85=""),"",SUM($R$20:R85))</f>
        <v/>
      </c>
      <c r="T85" s="5"/>
      <c r="Z85" s="97">
        <f t="shared" ref="Z85:Z148" si="29">+IF(AND(ISNUMBER(K85),OR(ISNUMBER(L85),ISNUMBER(M85))),1,0)</f>
        <v>0</v>
      </c>
      <c r="AB85" s="50">
        <f t="shared" ref="AB85:AB148" si="30">+IF(ISNUMBER(K85),K85*VLOOKUP(I85,$W$20:$X$26,2,FALSE),0)</f>
        <v>0</v>
      </c>
      <c r="AW85" s="3">
        <f t="shared" ref="AW85:AW148" si="31">+IF(AND(L85=24,M85&gt;0),1,0)</f>
        <v>0</v>
      </c>
    </row>
    <row r="86" spans="4:49" x14ac:dyDescent="0.25">
      <c r="D86" s="22" t="str">
        <f t="shared" ref="D86:D149" ca="1" si="32">+IF(E86=E85,"",E86)</f>
        <v/>
      </c>
      <c r="E86" s="22">
        <f t="shared" ca="1" si="26"/>
        <v>3</v>
      </c>
      <c r="G86" s="4"/>
      <c r="H86" s="89">
        <f t="shared" ca="1" si="27"/>
        <v>46089</v>
      </c>
      <c r="I86" s="50">
        <f t="shared" ca="1" si="24"/>
        <v>7</v>
      </c>
      <c r="J86" s="90" t="s">
        <v>85</v>
      </c>
      <c r="K86" s="139"/>
      <c r="L86" s="36"/>
      <c r="M86" s="140" t="s">
        <v>62</v>
      </c>
      <c r="N86" s="91">
        <f t="shared" si="28"/>
        <v>0</v>
      </c>
      <c r="O86" s="33">
        <f t="shared" ca="1" si="25"/>
        <v>1.25</v>
      </c>
      <c r="P86" s="46">
        <f t="shared" ca="1" si="21"/>
        <v>0</v>
      </c>
      <c r="Q86" s="92">
        <f t="shared" ca="1" si="22"/>
        <v>0</v>
      </c>
      <c r="R86" s="46" t="str">
        <f t="shared" si="23"/>
        <v/>
      </c>
      <c r="S86" s="93" t="str">
        <f>+IF(AND(K86="",L86="",M86=""),"",SUM($R$20:R86))</f>
        <v/>
      </c>
      <c r="T86" s="5"/>
      <c r="Z86" s="97">
        <f t="shared" si="29"/>
        <v>0</v>
      </c>
      <c r="AB86" s="50">
        <f t="shared" si="30"/>
        <v>0</v>
      </c>
      <c r="AW86" s="3">
        <f t="shared" si="31"/>
        <v>0</v>
      </c>
    </row>
    <row r="87" spans="4:49" x14ac:dyDescent="0.25">
      <c r="D87" s="22" t="str">
        <f t="shared" ca="1" si="32"/>
        <v/>
      </c>
      <c r="E87" s="22">
        <f t="shared" ca="1" si="26"/>
        <v>3</v>
      </c>
      <c r="G87" s="4"/>
      <c r="H87" s="89">
        <f t="shared" ca="1" si="27"/>
        <v>46090</v>
      </c>
      <c r="I87" s="50">
        <f t="shared" ca="1" si="24"/>
        <v>1</v>
      </c>
      <c r="J87" s="90" t="s">
        <v>85</v>
      </c>
      <c r="K87" s="139">
        <v>1</v>
      </c>
      <c r="L87" s="36"/>
      <c r="M87" s="140"/>
      <c r="N87" s="91">
        <f t="shared" ca="1" si="28"/>
        <v>0.33333333333333331</v>
      </c>
      <c r="O87" s="33">
        <f t="shared" ca="1" si="25"/>
        <v>1</v>
      </c>
      <c r="P87" s="46">
        <f t="shared" ref="P87:P150" ca="1" si="33">IF(ISERROR(ROUND(N87*24*O87,4)),0,ROUND(N87*24*O87,4))</f>
        <v>8</v>
      </c>
      <c r="Q87" s="92">
        <f t="shared" ref="Q87:Q150" ca="1" si="34">+VLOOKUP(I87,$W$20:$X$26,2,FALSE)</f>
        <v>8</v>
      </c>
      <c r="R87" s="46">
        <f t="shared" ref="R87:R150" ca="1" si="35">IF(AND(K87="",L87="",M87=""),"",+P87-Q87)</f>
        <v>0</v>
      </c>
      <c r="S87" s="93">
        <f ca="1">+IF(AND(K87="",L87="",M87=""),"",SUM($R$20:R87))</f>
        <v>11.033199999999997</v>
      </c>
      <c r="T87" s="5"/>
      <c r="Z87" s="97">
        <f t="shared" si="29"/>
        <v>0</v>
      </c>
      <c r="AB87" s="50">
        <f t="shared" ca="1" si="30"/>
        <v>8</v>
      </c>
      <c r="AW87" s="3">
        <f t="shared" si="31"/>
        <v>0</v>
      </c>
    </row>
    <row r="88" spans="4:49" x14ac:dyDescent="0.25">
      <c r="D88" s="22" t="str">
        <f t="shared" ca="1" si="32"/>
        <v/>
      </c>
      <c r="E88" s="22">
        <f t="shared" ca="1" si="26"/>
        <v>3</v>
      </c>
      <c r="G88" s="4"/>
      <c r="H88" s="89">
        <f t="shared" ca="1" si="27"/>
        <v>46091</v>
      </c>
      <c r="I88" s="50">
        <f t="shared" ca="1" si="24"/>
        <v>2</v>
      </c>
      <c r="J88" s="90" t="s">
        <v>85</v>
      </c>
      <c r="K88" s="139">
        <v>1</v>
      </c>
      <c r="L88" s="36"/>
      <c r="M88" s="140"/>
      <c r="N88" s="91">
        <f t="shared" ca="1" si="28"/>
        <v>0.33333333333333331</v>
      </c>
      <c r="O88" s="33">
        <f t="shared" ca="1" si="25"/>
        <v>1</v>
      </c>
      <c r="P88" s="46">
        <f t="shared" ca="1" si="33"/>
        <v>8</v>
      </c>
      <c r="Q88" s="92">
        <f t="shared" ca="1" si="34"/>
        <v>8</v>
      </c>
      <c r="R88" s="46">
        <f t="shared" ca="1" si="35"/>
        <v>0</v>
      </c>
      <c r="S88" s="93">
        <f ca="1">+IF(AND(K88="",L88="",M88=""),"",SUM($R$20:R88))</f>
        <v>11.033199999999997</v>
      </c>
      <c r="T88" s="5"/>
      <c r="Z88" s="97">
        <f t="shared" si="29"/>
        <v>0</v>
      </c>
      <c r="AB88" s="50">
        <f t="shared" ca="1" si="30"/>
        <v>8</v>
      </c>
      <c r="AW88" s="3">
        <f t="shared" si="31"/>
        <v>0</v>
      </c>
    </row>
    <row r="89" spans="4:49" x14ac:dyDescent="0.25">
      <c r="D89" s="22" t="str">
        <f t="shared" ca="1" si="32"/>
        <v/>
      </c>
      <c r="E89" s="22">
        <f t="shared" ca="1" si="26"/>
        <v>3</v>
      </c>
      <c r="G89" s="4"/>
      <c r="H89" s="89">
        <f t="shared" ca="1" si="27"/>
        <v>46092</v>
      </c>
      <c r="I89" s="50">
        <f t="shared" ref="I89:I152" ca="1" si="36">+WEEKDAY(H89,2)</f>
        <v>3</v>
      </c>
      <c r="J89" s="90" t="s">
        <v>85</v>
      </c>
      <c r="K89" s="139">
        <v>1</v>
      </c>
      <c r="L89" s="36"/>
      <c r="M89" s="140"/>
      <c r="N89" s="91">
        <f t="shared" ca="1" si="28"/>
        <v>0.33333333333333331</v>
      </c>
      <c r="O89" s="33">
        <f t="shared" ca="1" si="25"/>
        <v>1</v>
      </c>
      <c r="P89" s="46">
        <f t="shared" ca="1" si="33"/>
        <v>8</v>
      </c>
      <c r="Q89" s="92">
        <f t="shared" ca="1" si="34"/>
        <v>8</v>
      </c>
      <c r="R89" s="46">
        <f t="shared" ca="1" si="35"/>
        <v>0</v>
      </c>
      <c r="S89" s="93">
        <f ca="1">+IF(AND(K89="",L89="",M89=""),"",SUM($R$20:R89))</f>
        <v>11.033199999999997</v>
      </c>
      <c r="T89" s="5"/>
      <c r="Z89" s="97">
        <f t="shared" si="29"/>
        <v>0</v>
      </c>
      <c r="AB89" s="50">
        <f t="shared" ca="1" si="30"/>
        <v>8</v>
      </c>
      <c r="AW89" s="3">
        <f t="shared" si="31"/>
        <v>0</v>
      </c>
    </row>
    <row r="90" spans="4:49" x14ac:dyDescent="0.25">
      <c r="D90" s="22" t="str">
        <f t="shared" ca="1" si="32"/>
        <v/>
      </c>
      <c r="E90" s="22">
        <f t="shared" ca="1" si="26"/>
        <v>3</v>
      </c>
      <c r="G90" s="4"/>
      <c r="H90" s="89">
        <f t="shared" ca="1" si="27"/>
        <v>46093</v>
      </c>
      <c r="I90" s="50">
        <f t="shared" ca="1" si="36"/>
        <v>4</v>
      </c>
      <c r="J90" s="90" t="s">
        <v>85</v>
      </c>
      <c r="K90" s="139">
        <v>1</v>
      </c>
      <c r="L90" s="36"/>
      <c r="M90" s="140"/>
      <c r="N90" s="91">
        <f t="shared" ca="1" si="28"/>
        <v>0.33333333333333331</v>
      </c>
      <c r="O90" s="33">
        <f t="shared" ca="1" si="25"/>
        <v>1</v>
      </c>
      <c r="P90" s="46">
        <f t="shared" ca="1" si="33"/>
        <v>8</v>
      </c>
      <c r="Q90" s="92">
        <f t="shared" ca="1" si="34"/>
        <v>8</v>
      </c>
      <c r="R90" s="46">
        <f t="shared" ca="1" si="35"/>
        <v>0</v>
      </c>
      <c r="S90" s="93">
        <f ca="1">+IF(AND(K90="",L90="",M90=""),"",SUM($R$20:R90))</f>
        <v>11.033199999999997</v>
      </c>
      <c r="T90" s="5"/>
      <c r="Z90" s="97">
        <f t="shared" si="29"/>
        <v>0</v>
      </c>
      <c r="AB90" s="50">
        <f t="shared" ca="1" si="30"/>
        <v>8</v>
      </c>
      <c r="AW90" s="3">
        <f t="shared" si="31"/>
        <v>0</v>
      </c>
    </row>
    <row r="91" spans="4:49" x14ac:dyDescent="0.25">
      <c r="D91" s="22" t="str">
        <f t="shared" ca="1" si="32"/>
        <v/>
      </c>
      <c r="E91" s="22">
        <f t="shared" ca="1" si="26"/>
        <v>3</v>
      </c>
      <c r="G91" s="4"/>
      <c r="H91" s="89">
        <f t="shared" ca="1" si="27"/>
        <v>46094</v>
      </c>
      <c r="I91" s="50">
        <f t="shared" ca="1" si="36"/>
        <v>5</v>
      </c>
      <c r="J91" s="90" t="s">
        <v>85</v>
      </c>
      <c r="K91" s="139">
        <v>1</v>
      </c>
      <c r="L91" s="36"/>
      <c r="M91" s="140"/>
      <c r="N91" s="91">
        <f t="shared" ca="1" si="28"/>
        <v>0.33333333333333331</v>
      </c>
      <c r="O91" s="33">
        <f t="shared" ca="1" si="25"/>
        <v>1</v>
      </c>
      <c r="P91" s="46">
        <f t="shared" ca="1" si="33"/>
        <v>8</v>
      </c>
      <c r="Q91" s="92">
        <f t="shared" ca="1" si="34"/>
        <v>8</v>
      </c>
      <c r="R91" s="46">
        <f t="shared" ca="1" si="35"/>
        <v>0</v>
      </c>
      <c r="S91" s="93">
        <f ca="1">+IF(AND(K91="",L91="",M91=""),"",SUM($R$20:R91))</f>
        <v>11.033199999999997</v>
      </c>
      <c r="T91" s="5"/>
      <c r="Z91" s="97">
        <f t="shared" si="29"/>
        <v>0</v>
      </c>
      <c r="AB91" s="50">
        <f t="shared" ca="1" si="30"/>
        <v>8</v>
      </c>
      <c r="AW91" s="3">
        <f t="shared" si="31"/>
        <v>0</v>
      </c>
    </row>
    <row r="92" spans="4:49" x14ac:dyDescent="0.25">
      <c r="D92" s="22" t="str">
        <f t="shared" ca="1" si="32"/>
        <v/>
      </c>
      <c r="E92" s="22">
        <f t="shared" ca="1" si="26"/>
        <v>3</v>
      </c>
      <c r="G92" s="4"/>
      <c r="H92" s="89">
        <f t="shared" ca="1" si="27"/>
        <v>46095</v>
      </c>
      <c r="I92" s="50">
        <f t="shared" ca="1" si="36"/>
        <v>6</v>
      </c>
      <c r="J92" s="90" t="s">
        <v>85</v>
      </c>
      <c r="K92" s="139"/>
      <c r="L92" s="36"/>
      <c r="M92" s="140" t="s">
        <v>62</v>
      </c>
      <c r="N92" s="91">
        <f t="shared" si="28"/>
        <v>0</v>
      </c>
      <c r="O92" s="33">
        <f t="shared" ca="1" si="25"/>
        <v>1.25</v>
      </c>
      <c r="P92" s="46">
        <f t="shared" ca="1" si="33"/>
        <v>0</v>
      </c>
      <c r="Q92" s="92">
        <f t="shared" ca="1" si="34"/>
        <v>0</v>
      </c>
      <c r="R92" s="46" t="str">
        <f t="shared" si="35"/>
        <v/>
      </c>
      <c r="S92" s="93" t="str">
        <f>+IF(AND(K92="",L92="",M92=""),"",SUM($R$20:R92))</f>
        <v/>
      </c>
      <c r="T92" s="5"/>
      <c r="Z92" s="97">
        <f t="shared" si="29"/>
        <v>0</v>
      </c>
      <c r="AB92" s="50">
        <f t="shared" si="30"/>
        <v>0</v>
      </c>
      <c r="AW92" s="3">
        <f t="shared" si="31"/>
        <v>0</v>
      </c>
    </row>
    <row r="93" spans="4:49" x14ac:dyDescent="0.25">
      <c r="D93" s="22" t="str">
        <f t="shared" ca="1" si="32"/>
        <v/>
      </c>
      <c r="E93" s="22">
        <f t="shared" ca="1" si="26"/>
        <v>3</v>
      </c>
      <c r="G93" s="4"/>
      <c r="H93" s="89">
        <f t="shared" ca="1" si="27"/>
        <v>46096</v>
      </c>
      <c r="I93" s="50">
        <f t="shared" ca="1" si="36"/>
        <v>7</v>
      </c>
      <c r="J93" s="90" t="s">
        <v>85</v>
      </c>
      <c r="K93" s="139"/>
      <c r="L93" s="36"/>
      <c r="M93" s="140" t="s">
        <v>62</v>
      </c>
      <c r="N93" s="91">
        <f t="shared" si="28"/>
        <v>0</v>
      </c>
      <c r="O93" s="33">
        <f t="shared" ca="1" si="25"/>
        <v>1.25</v>
      </c>
      <c r="P93" s="46">
        <f t="shared" ca="1" si="33"/>
        <v>0</v>
      </c>
      <c r="Q93" s="92">
        <f t="shared" ca="1" si="34"/>
        <v>0</v>
      </c>
      <c r="R93" s="46" t="str">
        <f t="shared" si="35"/>
        <v/>
      </c>
      <c r="S93" s="93" t="str">
        <f>+IF(AND(K93="",L93="",M93=""),"",SUM($R$20:R93))</f>
        <v/>
      </c>
      <c r="T93" s="5"/>
      <c r="Z93" s="97">
        <f t="shared" si="29"/>
        <v>0</v>
      </c>
      <c r="AB93" s="50">
        <f t="shared" si="30"/>
        <v>0</v>
      </c>
      <c r="AW93" s="3">
        <f t="shared" si="31"/>
        <v>0</v>
      </c>
    </row>
    <row r="94" spans="4:49" x14ac:dyDescent="0.25">
      <c r="D94" s="22" t="str">
        <f t="shared" ca="1" si="32"/>
        <v/>
      </c>
      <c r="E94" s="22">
        <f t="shared" ca="1" si="26"/>
        <v>3</v>
      </c>
      <c r="G94" s="4"/>
      <c r="H94" s="89">
        <f t="shared" ca="1" si="27"/>
        <v>46097</v>
      </c>
      <c r="I94" s="50">
        <f t="shared" ca="1" si="36"/>
        <v>1</v>
      </c>
      <c r="J94" s="90" t="s">
        <v>85</v>
      </c>
      <c r="K94" s="139">
        <v>1</v>
      </c>
      <c r="L94" s="36"/>
      <c r="M94" s="140"/>
      <c r="N94" s="91">
        <f t="shared" ca="1" si="28"/>
        <v>0.33333333333333331</v>
      </c>
      <c r="O94" s="33">
        <f t="shared" ca="1" si="25"/>
        <v>1</v>
      </c>
      <c r="P94" s="46">
        <f t="shared" ca="1" si="33"/>
        <v>8</v>
      </c>
      <c r="Q94" s="92">
        <f t="shared" ca="1" si="34"/>
        <v>8</v>
      </c>
      <c r="R94" s="46">
        <f t="shared" ca="1" si="35"/>
        <v>0</v>
      </c>
      <c r="S94" s="93">
        <f ca="1">+IF(AND(K94="",L94="",M94=""),"",SUM($R$20:R94))</f>
        <v>11.033199999999997</v>
      </c>
      <c r="T94" s="5"/>
      <c r="Z94" s="97">
        <f t="shared" si="29"/>
        <v>0</v>
      </c>
      <c r="AB94" s="50">
        <f t="shared" ca="1" si="30"/>
        <v>8</v>
      </c>
      <c r="AW94" s="3">
        <f t="shared" si="31"/>
        <v>0</v>
      </c>
    </row>
    <row r="95" spans="4:49" x14ac:dyDescent="0.25">
      <c r="D95" s="22" t="str">
        <f t="shared" ca="1" si="32"/>
        <v/>
      </c>
      <c r="E95" s="22">
        <f t="shared" ca="1" si="26"/>
        <v>3</v>
      </c>
      <c r="G95" s="4"/>
      <c r="H95" s="89">
        <f t="shared" ca="1" si="27"/>
        <v>46098</v>
      </c>
      <c r="I95" s="50">
        <f t="shared" ca="1" si="36"/>
        <v>2</v>
      </c>
      <c r="J95" s="90" t="s">
        <v>85</v>
      </c>
      <c r="K95" s="139">
        <v>1</v>
      </c>
      <c r="L95" s="36"/>
      <c r="M95" s="140"/>
      <c r="N95" s="91">
        <f t="shared" ca="1" si="28"/>
        <v>0.33333333333333331</v>
      </c>
      <c r="O95" s="33">
        <f t="shared" ca="1" si="25"/>
        <v>1</v>
      </c>
      <c r="P95" s="46">
        <f t="shared" ca="1" si="33"/>
        <v>8</v>
      </c>
      <c r="Q95" s="92">
        <f t="shared" ca="1" si="34"/>
        <v>8</v>
      </c>
      <c r="R95" s="46">
        <f t="shared" ca="1" si="35"/>
        <v>0</v>
      </c>
      <c r="S95" s="93">
        <f ca="1">+IF(AND(K95="",L95="",M95=""),"",SUM($R$20:R95))</f>
        <v>11.033199999999997</v>
      </c>
      <c r="T95" s="5"/>
      <c r="Z95" s="97">
        <f t="shared" si="29"/>
        <v>0</v>
      </c>
      <c r="AB95" s="50">
        <f t="shared" ca="1" si="30"/>
        <v>8</v>
      </c>
      <c r="AW95" s="3">
        <f t="shared" si="31"/>
        <v>0</v>
      </c>
    </row>
    <row r="96" spans="4:49" x14ac:dyDescent="0.25">
      <c r="D96" s="22" t="str">
        <f t="shared" ca="1" si="32"/>
        <v/>
      </c>
      <c r="E96" s="22">
        <f t="shared" ca="1" si="26"/>
        <v>3</v>
      </c>
      <c r="G96" s="4"/>
      <c r="H96" s="89">
        <f t="shared" ca="1" si="27"/>
        <v>46099</v>
      </c>
      <c r="I96" s="50">
        <f t="shared" ca="1" si="36"/>
        <v>3</v>
      </c>
      <c r="J96" s="90" t="s">
        <v>85</v>
      </c>
      <c r="K96" s="139">
        <v>1</v>
      </c>
      <c r="L96" s="36"/>
      <c r="M96" s="140"/>
      <c r="N96" s="91">
        <f t="shared" ca="1" si="28"/>
        <v>0.33333333333333331</v>
      </c>
      <c r="O96" s="33">
        <f t="shared" ca="1" si="25"/>
        <v>1</v>
      </c>
      <c r="P96" s="46">
        <f t="shared" ca="1" si="33"/>
        <v>8</v>
      </c>
      <c r="Q96" s="92">
        <f t="shared" ca="1" si="34"/>
        <v>8</v>
      </c>
      <c r="R96" s="46">
        <f t="shared" ca="1" si="35"/>
        <v>0</v>
      </c>
      <c r="S96" s="93">
        <f ca="1">+IF(AND(K96="",L96="",M96=""),"",SUM($R$20:R96))</f>
        <v>11.033199999999997</v>
      </c>
      <c r="T96" s="5"/>
      <c r="Z96" s="97">
        <f t="shared" si="29"/>
        <v>0</v>
      </c>
      <c r="AB96" s="50">
        <f t="shared" ca="1" si="30"/>
        <v>8</v>
      </c>
      <c r="AW96" s="3">
        <f t="shared" si="31"/>
        <v>0</v>
      </c>
    </row>
    <row r="97" spans="4:49" x14ac:dyDescent="0.25">
      <c r="D97" s="22" t="str">
        <f t="shared" ca="1" si="32"/>
        <v/>
      </c>
      <c r="E97" s="22">
        <f t="shared" ca="1" si="26"/>
        <v>3</v>
      </c>
      <c r="G97" s="4"/>
      <c r="H97" s="89">
        <f t="shared" ca="1" si="27"/>
        <v>46100</v>
      </c>
      <c r="I97" s="50">
        <f t="shared" ca="1" si="36"/>
        <v>4</v>
      </c>
      <c r="J97" s="90" t="s">
        <v>85</v>
      </c>
      <c r="K97" s="139">
        <v>1</v>
      </c>
      <c r="L97" s="36"/>
      <c r="M97" s="140"/>
      <c r="N97" s="91">
        <f t="shared" ca="1" si="28"/>
        <v>0.33333333333333331</v>
      </c>
      <c r="O97" s="33">
        <f t="shared" ca="1" si="25"/>
        <v>1</v>
      </c>
      <c r="P97" s="46">
        <f t="shared" ca="1" si="33"/>
        <v>8</v>
      </c>
      <c r="Q97" s="92">
        <f t="shared" ca="1" si="34"/>
        <v>8</v>
      </c>
      <c r="R97" s="46">
        <f t="shared" ca="1" si="35"/>
        <v>0</v>
      </c>
      <c r="S97" s="93">
        <f ca="1">+IF(AND(K97="",L97="",M97=""),"",SUM($R$20:R97))</f>
        <v>11.033199999999997</v>
      </c>
      <c r="T97" s="5"/>
      <c r="Z97" s="97">
        <f t="shared" si="29"/>
        <v>0</v>
      </c>
      <c r="AB97" s="50">
        <f t="shared" ca="1" si="30"/>
        <v>8</v>
      </c>
      <c r="AW97" s="3">
        <f t="shared" si="31"/>
        <v>0</v>
      </c>
    </row>
    <row r="98" spans="4:49" x14ac:dyDescent="0.25">
      <c r="D98" s="22" t="str">
        <f t="shared" ca="1" si="32"/>
        <v/>
      </c>
      <c r="E98" s="22">
        <f t="shared" ca="1" si="26"/>
        <v>3</v>
      </c>
      <c r="G98" s="4"/>
      <c r="H98" s="89">
        <f t="shared" ca="1" si="27"/>
        <v>46101</v>
      </c>
      <c r="I98" s="50">
        <f t="shared" ca="1" si="36"/>
        <v>5</v>
      </c>
      <c r="J98" s="90" t="s">
        <v>85</v>
      </c>
      <c r="K98" s="139">
        <v>1</v>
      </c>
      <c r="L98" s="36"/>
      <c r="M98" s="140"/>
      <c r="N98" s="91">
        <f t="shared" ca="1" si="28"/>
        <v>0.33333333333333331</v>
      </c>
      <c r="O98" s="33">
        <f t="shared" ca="1" si="25"/>
        <v>1</v>
      </c>
      <c r="P98" s="46">
        <f t="shared" ca="1" si="33"/>
        <v>8</v>
      </c>
      <c r="Q98" s="92">
        <f t="shared" ca="1" si="34"/>
        <v>8</v>
      </c>
      <c r="R98" s="46">
        <f t="shared" ca="1" si="35"/>
        <v>0</v>
      </c>
      <c r="S98" s="93">
        <f ca="1">+IF(AND(K98="",L98="",M98=""),"",SUM($R$20:R98))</f>
        <v>11.033199999999997</v>
      </c>
      <c r="T98" s="5"/>
      <c r="Z98" s="97">
        <f t="shared" si="29"/>
        <v>0</v>
      </c>
      <c r="AB98" s="50">
        <f t="shared" ca="1" si="30"/>
        <v>8</v>
      </c>
      <c r="AW98" s="3">
        <f t="shared" si="31"/>
        <v>0</v>
      </c>
    </row>
    <row r="99" spans="4:49" x14ac:dyDescent="0.25">
      <c r="D99" s="22" t="str">
        <f t="shared" ca="1" si="32"/>
        <v/>
      </c>
      <c r="E99" s="22">
        <f t="shared" ca="1" si="26"/>
        <v>3</v>
      </c>
      <c r="G99" s="4"/>
      <c r="H99" s="89">
        <f t="shared" ca="1" si="27"/>
        <v>46102</v>
      </c>
      <c r="I99" s="50">
        <f t="shared" ca="1" si="36"/>
        <v>6</v>
      </c>
      <c r="J99" s="90" t="s">
        <v>85</v>
      </c>
      <c r="K99" s="139"/>
      <c r="L99" s="36" t="s">
        <v>62</v>
      </c>
      <c r="M99" s="140" t="s">
        <v>62</v>
      </c>
      <c r="N99" s="91">
        <f t="shared" si="28"/>
        <v>0</v>
      </c>
      <c r="O99" s="33">
        <f t="shared" ca="1" si="25"/>
        <v>1.25</v>
      </c>
      <c r="P99" s="46">
        <f t="shared" ca="1" si="33"/>
        <v>0</v>
      </c>
      <c r="Q99" s="92">
        <f t="shared" ca="1" si="34"/>
        <v>0</v>
      </c>
      <c r="R99" s="46" t="str">
        <f t="shared" si="35"/>
        <v/>
      </c>
      <c r="S99" s="93" t="str">
        <f>+IF(AND(K99="",L99="",M99=""),"",SUM($R$20:R99))</f>
        <v/>
      </c>
      <c r="T99" s="5"/>
      <c r="Z99" s="97">
        <f t="shared" si="29"/>
        <v>0</v>
      </c>
      <c r="AB99" s="50">
        <f t="shared" si="30"/>
        <v>0</v>
      </c>
      <c r="AW99" s="3">
        <f t="shared" si="31"/>
        <v>0</v>
      </c>
    </row>
    <row r="100" spans="4:49" x14ac:dyDescent="0.25">
      <c r="D100" s="22" t="str">
        <f t="shared" ca="1" si="32"/>
        <v/>
      </c>
      <c r="E100" s="22">
        <f t="shared" ca="1" si="26"/>
        <v>3</v>
      </c>
      <c r="G100" s="4"/>
      <c r="H100" s="89">
        <f t="shared" ca="1" si="27"/>
        <v>46103</v>
      </c>
      <c r="I100" s="50">
        <f t="shared" ca="1" si="36"/>
        <v>7</v>
      </c>
      <c r="J100" s="90" t="s">
        <v>85</v>
      </c>
      <c r="K100" s="139"/>
      <c r="L100" s="36" t="s">
        <v>62</v>
      </c>
      <c r="M100" s="140" t="s">
        <v>62</v>
      </c>
      <c r="N100" s="91">
        <f t="shared" si="28"/>
        <v>0</v>
      </c>
      <c r="O100" s="33">
        <f t="shared" ca="1" si="25"/>
        <v>1.25</v>
      </c>
      <c r="P100" s="46">
        <f t="shared" ca="1" si="33"/>
        <v>0</v>
      </c>
      <c r="Q100" s="92">
        <f t="shared" ca="1" si="34"/>
        <v>0</v>
      </c>
      <c r="R100" s="46" t="str">
        <f t="shared" si="35"/>
        <v/>
      </c>
      <c r="S100" s="93" t="str">
        <f>+IF(AND(K100="",L100="",M100=""),"",SUM($R$20:R100))</f>
        <v/>
      </c>
      <c r="T100" s="5"/>
      <c r="Z100" s="97">
        <f t="shared" si="29"/>
        <v>0</v>
      </c>
      <c r="AB100" s="50">
        <f t="shared" si="30"/>
        <v>0</v>
      </c>
      <c r="AW100" s="3">
        <f t="shared" si="31"/>
        <v>0</v>
      </c>
    </row>
    <row r="101" spans="4:49" x14ac:dyDescent="0.25">
      <c r="D101" s="22" t="str">
        <f t="shared" ca="1" si="32"/>
        <v/>
      </c>
      <c r="E101" s="22">
        <f t="shared" ca="1" si="26"/>
        <v>3</v>
      </c>
      <c r="G101" s="4"/>
      <c r="H101" s="89">
        <f t="shared" ca="1" si="27"/>
        <v>46104</v>
      </c>
      <c r="I101" s="50">
        <f t="shared" ca="1" si="36"/>
        <v>1</v>
      </c>
      <c r="J101" s="90" t="s">
        <v>85</v>
      </c>
      <c r="K101" s="139"/>
      <c r="L101" s="36">
        <v>9</v>
      </c>
      <c r="M101" s="140">
        <v>37</v>
      </c>
      <c r="N101" s="91">
        <f t="shared" si="28"/>
        <v>0.40069444444444446</v>
      </c>
      <c r="O101" s="33">
        <f t="shared" ca="1" si="25"/>
        <v>1</v>
      </c>
      <c r="P101" s="46">
        <f t="shared" ca="1" si="33"/>
        <v>9.6166999999999998</v>
      </c>
      <c r="Q101" s="92">
        <f t="shared" ca="1" si="34"/>
        <v>8</v>
      </c>
      <c r="R101" s="46">
        <f t="shared" ca="1" si="35"/>
        <v>1.6166999999999998</v>
      </c>
      <c r="S101" s="93">
        <f ca="1">+IF(AND(K101="",L101="",M101=""),"",SUM($R$20:R101))</f>
        <v>12.649899999999997</v>
      </c>
      <c r="T101" s="5"/>
      <c r="Z101" s="97">
        <f t="shared" si="29"/>
        <v>0</v>
      </c>
      <c r="AB101" s="50">
        <f t="shared" si="30"/>
        <v>0</v>
      </c>
      <c r="AW101" s="3">
        <f t="shared" si="31"/>
        <v>0</v>
      </c>
    </row>
    <row r="102" spans="4:49" x14ac:dyDescent="0.25">
      <c r="D102" s="22" t="str">
        <f t="shared" ca="1" si="32"/>
        <v/>
      </c>
      <c r="E102" s="22">
        <f t="shared" ca="1" si="26"/>
        <v>3</v>
      </c>
      <c r="G102" s="4"/>
      <c r="H102" s="89">
        <f t="shared" ca="1" si="27"/>
        <v>46105</v>
      </c>
      <c r="I102" s="50">
        <f t="shared" ca="1" si="36"/>
        <v>2</v>
      </c>
      <c r="J102" s="90" t="s">
        <v>85</v>
      </c>
      <c r="K102" s="139"/>
      <c r="L102" s="36">
        <v>2</v>
      </c>
      <c r="M102" s="140">
        <v>20</v>
      </c>
      <c r="N102" s="91">
        <f t="shared" si="28"/>
        <v>9.722222222222221E-2</v>
      </c>
      <c r="O102" s="33">
        <f t="shared" ca="1" si="25"/>
        <v>1</v>
      </c>
      <c r="P102" s="46">
        <f t="shared" ca="1" si="33"/>
        <v>2.3332999999999999</v>
      </c>
      <c r="Q102" s="92">
        <f t="shared" ca="1" si="34"/>
        <v>8</v>
      </c>
      <c r="R102" s="46">
        <f t="shared" ca="1" si="35"/>
        <v>-5.6667000000000005</v>
      </c>
      <c r="S102" s="93">
        <f ca="1">+IF(AND(K102="",L102="",M102=""),"",SUM($R$20:R102))</f>
        <v>6.9831999999999965</v>
      </c>
      <c r="T102" s="5"/>
      <c r="Z102" s="97">
        <f t="shared" si="29"/>
        <v>0</v>
      </c>
      <c r="AB102" s="50">
        <f t="shared" si="30"/>
        <v>0</v>
      </c>
      <c r="AW102" s="3">
        <f t="shared" si="31"/>
        <v>0</v>
      </c>
    </row>
    <row r="103" spans="4:49" x14ac:dyDescent="0.25">
      <c r="D103" s="22" t="str">
        <f t="shared" ca="1" si="32"/>
        <v/>
      </c>
      <c r="E103" s="22">
        <f t="shared" ca="1" si="26"/>
        <v>3</v>
      </c>
      <c r="G103" s="4"/>
      <c r="H103" s="89">
        <f t="shared" ca="1" si="27"/>
        <v>46106</v>
      </c>
      <c r="I103" s="50">
        <f t="shared" ca="1" si="36"/>
        <v>3</v>
      </c>
      <c r="J103" s="90" t="s">
        <v>85</v>
      </c>
      <c r="K103" s="139"/>
      <c r="L103" s="36">
        <v>7</v>
      </c>
      <c r="M103" s="140">
        <v>17</v>
      </c>
      <c r="N103" s="91">
        <f t="shared" si="28"/>
        <v>0.30347222222222225</v>
      </c>
      <c r="O103" s="33">
        <f t="shared" ca="1" si="25"/>
        <v>1</v>
      </c>
      <c r="P103" s="46">
        <f t="shared" ca="1" si="33"/>
        <v>7.2832999999999997</v>
      </c>
      <c r="Q103" s="92">
        <f t="shared" ca="1" si="34"/>
        <v>8</v>
      </c>
      <c r="R103" s="46">
        <f t="shared" ca="1" si="35"/>
        <v>-0.71670000000000034</v>
      </c>
      <c r="S103" s="93">
        <f ca="1">+IF(AND(K103="",L103="",M103=""),"",SUM($R$20:R103))</f>
        <v>6.2664999999999962</v>
      </c>
      <c r="T103" s="5"/>
      <c r="Z103" s="97">
        <f t="shared" si="29"/>
        <v>0</v>
      </c>
      <c r="AB103" s="50">
        <f t="shared" si="30"/>
        <v>0</v>
      </c>
      <c r="AW103" s="3">
        <f t="shared" si="31"/>
        <v>0</v>
      </c>
    </row>
    <row r="104" spans="4:49" x14ac:dyDescent="0.25">
      <c r="D104" s="22" t="str">
        <f t="shared" ca="1" si="32"/>
        <v/>
      </c>
      <c r="E104" s="22">
        <f t="shared" ca="1" si="26"/>
        <v>3</v>
      </c>
      <c r="G104" s="4"/>
      <c r="H104" s="89">
        <f t="shared" ca="1" si="27"/>
        <v>46107</v>
      </c>
      <c r="I104" s="50">
        <f t="shared" ca="1" si="36"/>
        <v>4</v>
      </c>
      <c r="J104" s="90" t="s">
        <v>85</v>
      </c>
      <c r="K104" s="139"/>
      <c r="L104" s="36">
        <v>2</v>
      </c>
      <c r="M104" s="140">
        <v>9</v>
      </c>
      <c r="N104" s="91">
        <f t="shared" si="28"/>
        <v>8.9583333333333334E-2</v>
      </c>
      <c r="O104" s="33">
        <f t="shared" ca="1" si="25"/>
        <v>1</v>
      </c>
      <c r="P104" s="46">
        <f t="shared" ca="1" si="33"/>
        <v>2.15</v>
      </c>
      <c r="Q104" s="92">
        <f t="shared" ca="1" si="34"/>
        <v>8</v>
      </c>
      <c r="R104" s="46">
        <f t="shared" ca="1" si="35"/>
        <v>-5.85</v>
      </c>
      <c r="S104" s="93">
        <f ca="1">+IF(AND(K104="",L104="",M104=""),"",SUM($R$20:R104))</f>
        <v>0.41649999999999654</v>
      </c>
      <c r="T104" s="5"/>
      <c r="Z104" s="97">
        <f t="shared" si="29"/>
        <v>0</v>
      </c>
      <c r="AB104" s="50">
        <f t="shared" si="30"/>
        <v>0</v>
      </c>
      <c r="AW104" s="3">
        <f t="shared" si="31"/>
        <v>0</v>
      </c>
    </row>
    <row r="105" spans="4:49" x14ac:dyDescent="0.25">
      <c r="D105" s="22" t="str">
        <f t="shared" ca="1" si="32"/>
        <v/>
      </c>
      <c r="E105" s="22">
        <f t="shared" ca="1" si="26"/>
        <v>3</v>
      </c>
      <c r="G105" s="4"/>
      <c r="H105" s="89">
        <f t="shared" ca="1" si="27"/>
        <v>46108</v>
      </c>
      <c r="I105" s="50">
        <f t="shared" ca="1" si="36"/>
        <v>5</v>
      </c>
      <c r="J105" s="90" t="s">
        <v>85</v>
      </c>
      <c r="K105" s="139"/>
      <c r="L105" s="36">
        <v>9</v>
      </c>
      <c r="M105" s="140">
        <v>29</v>
      </c>
      <c r="N105" s="91">
        <f t="shared" si="28"/>
        <v>0.39513888888888887</v>
      </c>
      <c r="O105" s="33">
        <f t="shared" ca="1" si="25"/>
        <v>1</v>
      </c>
      <c r="P105" s="46">
        <f t="shared" ca="1" si="33"/>
        <v>9.4832999999999998</v>
      </c>
      <c r="Q105" s="92">
        <f t="shared" ca="1" si="34"/>
        <v>8</v>
      </c>
      <c r="R105" s="46">
        <f t="shared" ca="1" si="35"/>
        <v>1.4832999999999998</v>
      </c>
      <c r="S105" s="93">
        <f ca="1">+IF(AND(K105="",L105="",M105=""),"",SUM($R$20:R105))</f>
        <v>1.8997999999999964</v>
      </c>
      <c r="T105" s="5"/>
      <c r="Z105" s="97">
        <f t="shared" si="29"/>
        <v>0</v>
      </c>
      <c r="AB105" s="50">
        <f t="shared" si="30"/>
        <v>0</v>
      </c>
      <c r="AW105" s="3">
        <f t="shared" si="31"/>
        <v>0</v>
      </c>
    </row>
    <row r="106" spans="4:49" x14ac:dyDescent="0.25">
      <c r="D106" s="22" t="str">
        <f t="shared" ca="1" si="32"/>
        <v/>
      </c>
      <c r="E106" s="22">
        <f t="shared" ca="1" si="26"/>
        <v>3</v>
      </c>
      <c r="G106" s="4"/>
      <c r="H106" s="89">
        <f t="shared" ca="1" si="27"/>
        <v>46109</v>
      </c>
      <c r="I106" s="50">
        <f t="shared" ca="1" si="36"/>
        <v>6</v>
      </c>
      <c r="J106" s="90" t="s">
        <v>85</v>
      </c>
      <c r="K106" s="139"/>
      <c r="L106" s="36" t="s">
        <v>62</v>
      </c>
      <c r="M106" s="140" t="s">
        <v>62</v>
      </c>
      <c r="N106" s="91">
        <f t="shared" si="28"/>
        <v>0</v>
      </c>
      <c r="O106" s="33">
        <f t="shared" ca="1" si="25"/>
        <v>1.25</v>
      </c>
      <c r="P106" s="46">
        <f t="shared" ca="1" si="33"/>
        <v>0</v>
      </c>
      <c r="Q106" s="92">
        <f t="shared" ca="1" si="34"/>
        <v>0</v>
      </c>
      <c r="R106" s="46" t="str">
        <f t="shared" si="35"/>
        <v/>
      </c>
      <c r="S106" s="93" t="str">
        <f>+IF(AND(K106="",L106="",M106=""),"",SUM($R$20:R106))</f>
        <v/>
      </c>
      <c r="T106" s="5"/>
      <c r="Z106" s="97">
        <f t="shared" si="29"/>
        <v>0</v>
      </c>
      <c r="AB106" s="50">
        <f t="shared" si="30"/>
        <v>0</v>
      </c>
      <c r="AW106" s="3">
        <f t="shared" si="31"/>
        <v>0</v>
      </c>
    </row>
    <row r="107" spans="4:49" x14ac:dyDescent="0.25">
      <c r="D107" s="22" t="str">
        <f t="shared" ca="1" si="32"/>
        <v/>
      </c>
      <c r="E107" s="22">
        <f t="shared" ca="1" si="26"/>
        <v>3</v>
      </c>
      <c r="G107" s="4"/>
      <c r="H107" s="89">
        <f t="shared" ca="1" si="27"/>
        <v>46110</v>
      </c>
      <c r="I107" s="50">
        <f t="shared" ca="1" si="36"/>
        <v>7</v>
      </c>
      <c r="J107" s="90" t="s">
        <v>85</v>
      </c>
      <c r="K107" s="139"/>
      <c r="L107" s="36" t="s">
        <v>62</v>
      </c>
      <c r="M107" s="140" t="s">
        <v>62</v>
      </c>
      <c r="N107" s="91">
        <f t="shared" si="28"/>
        <v>0</v>
      </c>
      <c r="O107" s="33">
        <f t="shared" ca="1" si="25"/>
        <v>1.25</v>
      </c>
      <c r="P107" s="46">
        <f t="shared" ca="1" si="33"/>
        <v>0</v>
      </c>
      <c r="Q107" s="92">
        <f t="shared" ca="1" si="34"/>
        <v>0</v>
      </c>
      <c r="R107" s="46" t="str">
        <f t="shared" si="35"/>
        <v/>
      </c>
      <c r="S107" s="93" t="str">
        <f>+IF(AND(K107="",L107="",M107=""),"",SUM($R$20:R107))</f>
        <v/>
      </c>
      <c r="T107" s="5"/>
      <c r="Z107" s="97">
        <f t="shared" si="29"/>
        <v>0</v>
      </c>
      <c r="AB107" s="50">
        <f t="shared" si="30"/>
        <v>0</v>
      </c>
      <c r="AW107" s="3">
        <f t="shared" si="31"/>
        <v>0</v>
      </c>
    </row>
    <row r="108" spans="4:49" x14ac:dyDescent="0.25">
      <c r="D108" s="22" t="str">
        <f t="shared" ca="1" si="32"/>
        <v/>
      </c>
      <c r="E108" s="22">
        <f t="shared" ca="1" si="26"/>
        <v>3</v>
      </c>
      <c r="G108" s="4"/>
      <c r="H108" s="89">
        <f t="shared" ca="1" si="27"/>
        <v>46111</v>
      </c>
      <c r="I108" s="50">
        <f t="shared" ca="1" si="36"/>
        <v>1</v>
      </c>
      <c r="J108" s="90" t="s">
        <v>85</v>
      </c>
      <c r="K108" s="139"/>
      <c r="L108" s="36">
        <v>12</v>
      </c>
      <c r="M108" s="140">
        <v>12</v>
      </c>
      <c r="N108" s="91">
        <f t="shared" si="28"/>
        <v>0.5083333333333333</v>
      </c>
      <c r="O108" s="33">
        <f t="shared" ca="1" si="25"/>
        <v>1</v>
      </c>
      <c r="P108" s="46">
        <f t="shared" ca="1" si="33"/>
        <v>12.2</v>
      </c>
      <c r="Q108" s="92">
        <f t="shared" ca="1" si="34"/>
        <v>8</v>
      </c>
      <c r="R108" s="46">
        <f t="shared" ca="1" si="35"/>
        <v>4.1999999999999993</v>
      </c>
      <c r="S108" s="93">
        <f ca="1">+IF(AND(K108="",L108="",M108=""),"",SUM($R$20:R108))</f>
        <v>6.0997999999999957</v>
      </c>
      <c r="T108" s="5"/>
      <c r="Z108" s="97">
        <f t="shared" si="29"/>
        <v>0</v>
      </c>
      <c r="AB108" s="50">
        <f t="shared" si="30"/>
        <v>0</v>
      </c>
      <c r="AW108" s="3">
        <f t="shared" si="31"/>
        <v>0</v>
      </c>
    </row>
    <row r="109" spans="4:49" x14ac:dyDescent="0.25">
      <c r="D109" s="22" t="str">
        <f t="shared" ca="1" si="32"/>
        <v/>
      </c>
      <c r="E109" s="22">
        <f t="shared" ca="1" si="26"/>
        <v>3</v>
      </c>
      <c r="G109" s="4"/>
      <c r="H109" s="89">
        <f t="shared" ca="1" si="27"/>
        <v>46112</v>
      </c>
      <c r="I109" s="50">
        <f t="shared" ca="1" si="36"/>
        <v>2</v>
      </c>
      <c r="J109" s="90" t="s">
        <v>85</v>
      </c>
      <c r="K109" s="139"/>
      <c r="L109" s="36">
        <v>4</v>
      </c>
      <c r="M109" s="140">
        <v>44</v>
      </c>
      <c r="N109" s="91">
        <f t="shared" si="28"/>
        <v>0.19722222222222222</v>
      </c>
      <c r="O109" s="33">
        <f t="shared" ca="1" si="25"/>
        <v>1</v>
      </c>
      <c r="P109" s="46">
        <f t="shared" ca="1" si="33"/>
        <v>4.7332999999999998</v>
      </c>
      <c r="Q109" s="92">
        <f t="shared" ca="1" si="34"/>
        <v>8</v>
      </c>
      <c r="R109" s="46">
        <f t="shared" ca="1" si="35"/>
        <v>-3.2667000000000002</v>
      </c>
      <c r="S109" s="93">
        <f ca="1">+IF(AND(K109="",L109="",M109=""),"",SUM($R$20:R109))</f>
        <v>2.8330999999999955</v>
      </c>
      <c r="T109" s="5"/>
      <c r="Z109" s="97">
        <f t="shared" si="29"/>
        <v>0</v>
      </c>
      <c r="AB109" s="50">
        <f t="shared" si="30"/>
        <v>0</v>
      </c>
      <c r="AW109" s="3">
        <f t="shared" si="31"/>
        <v>0</v>
      </c>
    </row>
    <row r="110" spans="4:49" x14ac:dyDescent="0.25">
      <c r="D110" s="22">
        <f t="shared" ca="1" si="32"/>
        <v>4</v>
      </c>
      <c r="E110" s="22">
        <f t="shared" ca="1" si="26"/>
        <v>4</v>
      </c>
      <c r="G110" s="4"/>
      <c r="H110" s="89">
        <f t="shared" ca="1" si="27"/>
        <v>46113</v>
      </c>
      <c r="I110" s="50">
        <f t="shared" ca="1" si="36"/>
        <v>3</v>
      </c>
      <c r="J110" s="90" t="s">
        <v>85</v>
      </c>
      <c r="K110" s="139"/>
      <c r="L110" s="36">
        <v>4</v>
      </c>
      <c r="M110" s="140">
        <v>16</v>
      </c>
      <c r="N110" s="91">
        <f t="shared" si="28"/>
        <v>0.17777777777777776</v>
      </c>
      <c r="O110" s="33">
        <f t="shared" ca="1" si="25"/>
        <v>1</v>
      </c>
      <c r="P110" s="46">
        <f t="shared" ca="1" si="33"/>
        <v>4.2667000000000002</v>
      </c>
      <c r="Q110" s="92">
        <f t="shared" ca="1" si="34"/>
        <v>8</v>
      </c>
      <c r="R110" s="46">
        <f t="shared" ca="1" si="35"/>
        <v>-3.7332999999999998</v>
      </c>
      <c r="S110" s="93">
        <f ca="1">+IF(AND(K110="",L110="",M110=""),"",SUM($R$20:R110))</f>
        <v>-0.90020000000000433</v>
      </c>
      <c r="T110" s="5"/>
      <c r="Z110" s="97">
        <f t="shared" si="29"/>
        <v>0</v>
      </c>
      <c r="AB110" s="50">
        <f t="shared" si="30"/>
        <v>0</v>
      </c>
      <c r="AW110" s="3">
        <f t="shared" si="31"/>
        <v>0</v>
      </c>
    </row>
    <row r="111" spans="4:49" x14ac:dyDescent="0.25">
      <c r="D111" s="22" t="str">
        <f t="shared" ca="1" si="32"/>
        <v/>
      </c>
      <c r="E111" s="22">
        <f t="shared" ca="1" si="26"/>
        <v>4</v>
      </c>
      <c r="G111" s="4"/>
      <c r="H111" s="89">
        <f t="shared" ca="1" si="27"/>
        <v>46114</v>
      </c>
      <c r="I111" s="50">
        <f t="shared" ca="1" si="36"/>
        <v>4</v>
      </c>
      <c r="J111" s="90" t="s">
        <v>85</v>
      </c>
      <c r="K111" s="139"/>
      <c r="L111" s="36">
        <v>11</v>
      </c>
      <c r="M111" s="140">
        <v>46</v>
      </c>
      <c r="N111" s="91">
        <f t="shared" si="28"/>
        <v>0.49027777777777776</v>
      </c>
      <c r="O111" s="33">
        <f t="shared" ca="1" si="25"/>
        <v>1</v>
      </c>
      <c r="P111" s="46">
        <f t="shared" ca="1" si="33"/>
        <v>11.7667</v>
      </c>
      <c r="Q111" s="92">
        <f t="shared" ca="1" si="34"/>
        <v>8</v>
      </c>
      <c r="R111" s="46">
        <f t="shared" ca="1" si="35"/>
        <v>3.7667000000000002</v>
      </c>
      <c r="S111" s="93">
        <f ca="1">+IF(AND(K111="",L111="",M111=""),"",SUM($R$20:R111))</f>
        <v>2.8664999999999958</v>
      </c>
      <c r="T111" s="5"/>
      <c r="Z111" s="97">
        <f t="shared" si="29"/>
        <v>0</v>
      </c>
      <c r="AB111" s="50">
        <f t="shared" si="30"/>
        <v>0</v>
      </c>
      <c r="AW111" s="3">
        <f t="shared" si="31"/>
        <v>0</v>
      </c>
    </row>
    <row r="112" spans="4:49" x14ac:dyDescent="0.25">
      <c r="D112" s="22" t="str">
        <f t="shared" ca="1" si="32"/>
        <v/>
      </c>
      <c r="E112" s="22">
        <f t="shared" ca="1" si="26"/>
        <v>4</v>
      </c>
      <c r="G112" s="4"/>
      <c r="H112" s="89">
        <f t="shared" ca="1" si="27"/>
        <v>46115</v>
      </c>
      <c r="I112" s="50">
        <f t="shared" ca="1" si="36"/>
        <v>5</v>
      </c>
      <c r="J112" s="90" t="s">
        <v>85</v>
      </c>
      <c r="K112" s="139"/>
      <c r="L112" s="36">
        <v>14</v>
      </c>
      <c r="M112" s="140">
        <v>3</v>
      </c>
      <c r="N112" s="91">
        <f t="shared" si="28"/>
        <v>0.5854166666666667</v>
      </c>
      <c r="O112" s="33">
        <f t="shared" ca="1" si="25"/>
        <v>1</v>
      </c>
      <c r="P112" s="46">
        <f t="shared" ca="1" si="33"/>
        <v>14.05</v>
      </c>
      <c r="Q112" s="92">
        <f t="shared" ca="1" si="34"/>
        <v>8</v>
      </c>
      <c r="R112" s="46">
        <f t="shared" ca="1" si="35"/>
        <v>6.0500000000000007</v>
      </c>
      <c r="S112" s="93">
        <f ca="1">+IF(AND(K112="",L112="",M112=""),"",SUM($R$20:R112))</f>
        <v>8.9164999999999957</v>
      </c>
      <c r="T112" s="5"/>
      <c r="Z112" s="97">
        <f t="shared" si="29"/>
        <v>0</v>
      </c>
      <c r="AB112" s="50">
        <f t="shared" si="30"/>
        <v>0</v>
      </c>
      <c r="AW112" s="3">
        <f t="shared" si="31"/>
        <v>0</v>
      </c>
    </row>
    <row r="113" spans="4:49" x14ac:dyDescent="0.25">
      <c r="D113" s="22" t="str">
        <f t="shared" ca="1" si="32"/>
        <v/>
      </c>
      <c r="E113" s="22">
        <f t="shared" ca="1" si="26"/>
        <v>4</v>
      </c>
      <c r="G113" s="4"/>
      <c r="H113" s="89">
        <f t="shared" ca="1" si="27"/>
        <v>46116</v>
      </c>
      <c r="I113" s="50">
        <f t="shared" ca="1" si="36"/>
        <v>6</v>
      </c>
      <c r="J113" s="90" t="s">
        <v>85</v>
      </c>
      <c r="K113" s="139"/>
      <c r="L113" s="36" t="s">
        <v>62</v>
      </c>
      <c r="M113" s="140" t="s">
        <v>62</v>
      </c>
      <c r="N113" s="91">
        <f t="shared" si="28"/>
        <v>0</v>
      </c>
      <c r="O113" s="33">
        <f t="shared" ca="1" si="25"/>
        <v>1.25</v>
      </c>
      <c r="P113" s="46">
        <f t="shared" ca="1" si="33"/>
        <v>0</v>
      </c>
      <c r="Q113" s="92">
        <f t="shared" ca="1" si="34"/>
        <v>0</v>
      </c>
      <c r="R113" s="46" t="str">
        <f t="shared" si="35"/>
        <v/>
      </c>
      <c r="S113" s="93" t="str">
        <f>+IF(AND(K113="",L113="",M113=""),"",SUM($R$20:R113))</f>
        <v/>
      </c>
      <c r="T113" s="5"/>
      <c r="Z113" s="97">
        <f t="shared" si="29"/>
        <v>0</v>
      </c>
      <c r="AB113" s="50">
        <f t="shared" si="30"/>
        <v>0</v>
      </c>
      <c r="AW113" s="3">
        <f t="shared" si="31"/>
        <v>0</v>
      </c>
    </row>
    <row r="114" spans="4:49" x14ac:dyDescent="0.25">
      <c r="D114" s="22" t="str">
        <f t="shared" ca="1" si="32"/>
        <v/>
      </c>
      <c r="E114" s="22">
        <f t="shared" ca="1" si="26"/>
        <v>4</v>
      </c>
      <c r="G114" s="4"/>
      <c r="H114" s="89">
        <f t="shared" ca="1" si="27"/>
        <v>46117</v>
      </c>
      <c r="I114" s="50">
        <f t="shared" ca="1" si="36"/>
        <v>7</v>
      </c>
      <c r="J114" s="90" t="s">
        <v>85</v>
      </c>
      <c r="K114" s="139"/>
      <c r="L114" s="36" t="s">
        <v>62</v>
      </c>
      <c r="M114" s="140" t="s">
        <v>62</v>
      </c>
      <c r="N114" s="91">
        <f t="shared" si="28"/>
        <v>0</v>
      </c>
      <c r="O114" s="33">
        <f t="shared" ca="1" si="25"/>
        <v>1.25</v>
      </c>
      <c r="P114" s="46">
        <f t="shared" ca="1" si="33"/>
        <v>0</v>
      </c>
      <c r="Q114" s="92">
        <f t="shared" ca="1" si="34"/>
        <v>0</v>
      </c>
      <c r="R114" s="46" t="str">
        <f t="shared" si="35"/>
        <v/>
      </c>
      <c r="S114" s="93" t="str">
        <f>+IF(AND(K114="",L114="",M114=""),"",SUM($R$20:R114))</f>
        <v/>
      </c>
      <c r="T114" s="5"/>
      <c r="Z114" s="97">
        <f t="shared" si="29"/>
        <v>0</v>
      </c>
      <c r="AB114" s="50">
        <f t="shared" si="30"/>
        <v>0</v>
      </c>
      <c r="AW114" s="3">
        <f t="shared" si="31"/>
        <v>0</v>
      </c>
    </row>
    <row r="115" spans="4:49" x14ac:dyDescent="0.25">
      <c r="D115" s="22" t="str">
        <f t="shared" ca="1" si="32"/>
        <v/>
      </c>
      <c r="E115" s="22">
        <f t="shared" ca="1" si="26"/>
        <v>4</v>
      </c>
      <c r="G115" s="4"/>
      <c r="H115" s="89">
        <f t="shared" ca="1" si="27"/>
        <v>46118</v>
      </c>
      <c r="I115" s="50">
        <f t="shared" ca="1" si="36"/>
        <v>1</v>
      </c>
      <c r="J115" s="90" t="s">
        <v>85</v>
      </c>
      <c r="K115" s="139"/>
      <c r="L115" s="36">
        <v>4</v>
      </c>
      <c r="M115" s="140">
        <v>17</v>
      </c>
      <c r="N115" s="91">
        <f t="shared" si="28"/>
        <v>0.1784722222222222</v>
      </c>
      <c r="O115" s="33">
        <f t="shared" ca="1" si="25"/>
        <v>1</v>
      </c>
      <c r="P115" s="46">
        <f t="shared" ca="1" si="33"/>
        <v>4.2832999999999997</v>
      </c>
      <c r="Q115" s="92">
        <f t="shared" ca="1" si="34"/>
        <v>8</v>
      </c>
      <c r="R115" s="46">
        <f t="shared" ca="1" si="35"/>
        <v>-3.7167000000000003</v>
      </c>
      <c r="S115" s="93">
        <f ca="1">+IF(AND(K115="",L115="",M115=""),"",SUM($R$20:R115))</f>
        <v>5.1997999999999953</v>
      </c>
      <c r="T115" s="5"/>
      <c r="Z115" s="97">
        <f t="shared" si="29"/>
        <v>0</v>
      </c>
      <c r="AB115" s="50">
        <f t="shared" si="30"/>
        <v>0</v>
      </c>
      <c r="AW115" s="3">
        <f t="shared" si="31"/>
        <v>0</v>
      </c>
    </row>
    <row r="116" spans="4:49" x14ac:dyDescent="0.25">
      <c r="D116" s="22" t="str">
        <f t="shared" ca="1" si="32"/>
        <v/>
      </c>
      <c r="E116" s="22">
        <f t="shared" ca="1" si="26"/>
        <v>4</v>
      </c>
      <c r="G116" s="4"/>
      <c r="H116" s="89">
        <f t="shared" ca="1" si="27"/>
        <v>46119</v>
      </c>
      <c r="I116" s="50">
        <f t="shared" ca="1" si="36"/>
        <v>2</v>
      </c>
      <c r="J116" s="90" t="s">
        <v>85</v>
      </c>
      <c r="K116" s="139"/>
      <c r="L116" s="36">
        <v>14</v>
      </c>
      <c r="M116" s="140">
        <v>20</v>
      </c>
      <c r="N116" s="91">
        <f t="shared" si="28"/>
        <v>0.59722222222222221</v>
      </c>
      <c r="O116" s="33">
        <f t="shared" ca="1" si="25"/>
        <v>1</v>
      </c>
      <c r="P116" s="46">
        <f t="shared" ca="1" si="33"/>
        <v>14.333299999999999</v>
      </c>
      <c r="Q116" s="92">
        <f t="shared" ca="1" si="34"/>
        <v>8</v>
      </c>
      <c r="R116" s="46">
        <f t="shared" ca="1" si="35"/>
        <v>6.3332999999999995</v>
      </c>
      <c r="S116" s="93">
        <f ca="1">+IF(AND(K116="",L116="",M116=""),"",SUM($R$20:R116))</f>
        <v>11.533099999999994</v>
      </c>
      <c r="T116" s="5"/>
      <c r="Z116" s="97">
        <f t="shared" si="29"/>
        <v>0</v>
      </c>
      <c r="AB116" s="50">
        <f t="shared" si="30"/>
        <v>0</v>
      </c>
      <c r="AW116" s="3">
        <f t="shared" si="31"/>
        <v>0</v>
      </c>
    </row>
    <row r="117" spans="4:49" x14ac:dyDescent="0.25">
      <c r="D117" s="22" t="str">
        <f t="shared" ca="1" si="32"/>
        <v/>
      </c>
      <c r="E117" s="22">
        <f t="shared" ca="1" si="26"/>
        <v>4</v>
      </c>
      <c r="G117" s="4"/>
      <c r="H117" s="89">
        <f t="shared" ca="1" si="27"/>
        <v>46120</v>
      </c>
      <c r="I117" s="50">
        <f t="shared" ca="1" si="36"/>
        <v>3</v>
      </c>
      <c r="J117" s="90" t="s">
        <v>85</v>
      </c>
      <c r="K117" s="139"/>
      <c r="L117" s="36">
        <v>4</v>
      </c>
      <c r="M117" s="140">
        <v>28</v>
      </c>
      <c r="N117" s="91">
        <f t="shared" si="28"/>
        <v>0.18611111111111112</v>
      </c>
      <c r="O117" s="33">
        <f t="shared" ca="1" si="25"/>
        <v>1</v>
      </c>
      <c r="P117" s="46">
        <f t="shared" ca="1" si="33"/>
        <v>4.4667000000000003</v>
      </c>
      <c r="Q117" s="92">
        <f t="shared" ca="1" si="34"/>
        <v>8</v>
      </c>
      <c r="R117" s="46">
        <f t="shared" ca="1" si="35"/>
        <v>-3.5332999999999997</v>
      </c>
      <c r="S117" s="93">
        <f ca="1">+IF(AND(K117="",L117="",M117=""),"",SUM($R$20:R117))</f>
        <v>7.9997999999999942</v>
      </c>
      <c r="T117" s="5"/>
      <c r="Z117" s="97">
        <f t="shared" si="29"/>
        <v>0</v>
      </c>
      <c r="AB117" s="50">
        <f t="shared" si="30"/>
        <v>0</v>
      </c>
      <c r="AW117" s="3">
        <f t="shared" si="31"/>
        <v>0</v>
      </c>
    </row>
    <row r="118" spans="4:49" x14ac:dyDescent="0.25">
      <c r="D118" s="22" t="str">
        <f t="shared" ca="1" si="32"/>
        <v/>
      </c>
      <c r="E118" s="22">
        <f t="shared" ca="1" si="26"/>
        <v>4</v>
      </c>
      <c r="G118" s="4"/>
      <c r="H118" s="89">
        <f t="shared" ca="1" si="27"/>
        <v>46121</v>
      </c>
      <c r="I118" s="50">
        <f t="shared" ca="1" si="36"/>
        <v>4</v>
      </c>
      <c r="J118" s="90" t="s">
        <v>85</v>
      </c>
      <c r="K118" s="139"/>
      <c r="L118" s="36">
        <v>7</v>
      </c>
      <c r="M118" s="140">
        <v>31</v>
      </c>
      <c r="N118" s="91">
        <f t="shared" si="28"/>
        <v>0.31319444444444444</v>
      </c>
      <c r="O118" s="33">
        <f t="shared" ca="1" si="25"/>
        <v>1</v>
      </c>
      <c r="P118" s="46">
        <f t="shared" ca="1" si="33"/>
        <v>7.5167000000000002</v>
      </c>
      <c r="Q118" s="92">
        <f t="shared" ca="1" si="34"/>
        <v>8</v>
      </c>
      <c r="R118" s="46">
        <f t="shared" ca="1" si="35"/>
        <v>-0.48329999999999984</v>
      </c>
      <c r="S118" s="93">
        <f ca="1">+IF(AND(K118="",L118="",M118=""),"",SUM($R$20:R118))</f>
        <v>7.5164999999999944</v>
      </c>
      <c r="T118" s="5"/>
      <c r="Z118" s="97">
        <f t="shared" si="29"/>
        <v>0</v>
      </c>
      <c r="AB118" s="50">
        <f t="shared" si="30"/>
        <v>0</v>
      </c>
      <c r="AW118" s="3">
        <f t="shared" si="31"/>
        <v>0</v>
      </c>
    </row>
    <row r="119" spans="4:49" x14ac:dyDescent="0.25">
      <c r="D119" s="22" t="str">
        <f t="shared" ca="1" si="32"/>
        <v/>
      </c>
      <c r="E119" s="22">
        <f t="shared" ca="1" si="26"/>
        <v>4</v>
      </c>
      <c r="G119" s="4"/>
      <c r="H119" s="89">
        <f t="shared" ca="1" si="27"/>
        <v>46122</v>
      </c>
      <c r="I119" s="50">
        <f t="shared" ca="1" si="36"/>
        <v>5</v>
      </c>
      <c r="J119" s="90" t="s">
        <v>85</v>
      </c>
      <c r="K119" s="139"/>
      <c r="L119" s="36">
        <v>11</v>
      </c>
      <c r="M119" s="140">
        <v>43</v>
      </c>
      <c r="N119" s="91">
        <f t="shared" si="28"/>
        <v>0.48819444444444443</v>
      </c>
      <c r="O119" s="33">
        <f t="shared" ca="1" si="25"/>
        <v>1</v>
      </c>
      <c r="P119" s="46">
        <f t="shared" ca="1" si="33"/>
        <v>11.716699999999999</v>
      </c>
      <c r="Q119" s="92">
        <f t="shared" ca="1" si="34"/>
        <v>8</v>
      </c>
      <c r="R119" s="46">
        <f t="shared" ca="1" si="35"/>
        <v>3.7166999999999994</v>
      </c>
      <c r="S119" s="93">
        <f ca="1">+IF(AND(K119="",L119="",M119=""),"",SUM($R$20:R119))</f>
        <v>11.233199999999993</v>
      </c>
      <c r="T119" s="5"/>
      <c r="Z119" s="97">
        <f t="shared" si="29"/>
        <v>0</v>
      </c>
      <c r="AB119" s="50">
        <f t="shared" si="30"/>
        <v>0</v>
      </c>
      <c r="AW119" s="3">
        <f t="shared" si="31"/>
        <v>0</v>
      </c>
    </row>
    <row r="120" spans="4:49" x14ac:dyDescent="0.25">
      <c r="D120" s="22" t="str">
        <f t="shared" ca="1" si="32"/>
        <v/>
      </c>
      <c r="E120" s="22">
        <f t="shared" ca="1" si="26"/>
        <v>4</v>
      </c>
      <c r="G120" s="4"/>
      <c r="H120" s="89">
        <f t="shared" ca="1" si="27"/>
        <v>46123</v>
      </c>
      <c r="I120" s="50">
        <f t="shared" ca="1" si="36"/>
        <v>6</v>
      </c>
      <c r="J120" s="90" t="s">
        <v>85</v>
      </c>
      <c r="K120" s="139"/>
      <c r="L120" s="36" t="s">
        <v>62</v>
      </c>
      <c r="M120" s="140" t="s">
        <v>62</v>
      </c>
      <c r="N120" s="91">
        <f t="shared" si="28"/>
        <v>0</v>
      </c>
      <c r="O120" s="33">
        <f t="shared" ca="1" si="25"/>
        <v>1.25</v>
      </c>
      <c r="P120" s="46">
        <f t="shared" ca="1" si="33"/>
        <v>0</v>
      </c>
      <c r="Q120" s="92">
        <f t="shared" ca="1" si="34"/>
        <v>0</v>
      </c>
      <c r="R120" s="46" t="str">
        <f t="shared" si="35"/>
        <v/>
      </c>
      <c r="S120" s="93" t="str">
        <f>+IF(AND(K120="",L120="",M120=""),"",SUM($R$20:R120))</f>
        <v/>
      </c>
      <c r="T120" s="5"/>
      <c r="Z120" s="97">
        <f t="shared" si="29"/>
        <v>0</v>
      </c>
      <c r="AB120" s="50">
        <f t="shared" si="30"/>
        <v>0</v>
      </c>
      <c r="AW120" s="3">
        <f t="shared" si="31"/>
        <v>0</v>
      </c>
    </row>
    <row r="121" spans="4:49" x14ac:dyDescent="0.25">
      <c r="D121" s="22" t="str">
        <f t="shared" ca="1" si="32"/>
        <v/>
      </c>
      <c r="E121" s="22">
        <f t="shared" ca="1" si="26"/>
        <v>4</v>
      </c>
      <c r="G121" s="4"/>
      <c r="H121" s="89">
        <f t="shared" ca="1" si="27"/>
        <v>46124</v>
      </c>
      <c r="I121" s="50">
        <f t="shared" ca="1" si="36"/>
        <v>7</v>
      </c>
      <c r="J121" s="90" t="s">
        <v>85</v>
      </c>
      <c r="K121" s="139"/>
      <c r="L121" s="36" t="s">
        <v>62</v>
      </c>
      <c r="M121" s="140" t="s">
        <v>62</v>
      </c>
      <c r="N121" s="91">
        <f t="shared" si="28"/>
        <v>0</v>
      </c>
      <c r="O121" s="33">
        <f t="shared" ca="1" si="25"/>
        <v>1.25</v>
      </c>
      <c r="P121" s="46">
        <f t="shared" ca="1" si="33"/>
        <v>0</v>
      </c>
      <c r="Q121" s="92">
        <f t="shared" ca="1" si="34"/>
        <v>0</v>
      </c>
      <c r="R121" s="46" t="str">
        <f t="shared" si="35"/>
        <v/>
      </c>
      <c r="S121" s="93" t="str">
        <f>+IF(AND(K121="",L121="",M121=""),"",SUM($R$20:R121))</f>
        <v/>
      </c>
      <c r="T121" s="5"/>
      <c r="Z121" s="97">
        <f t="shared" si="29"/>
        <v>0</v>
      </c>
      <c r="AB121" s="50">
        <f t="shared" si="30"/>
        <v>0</v>
      </c>
      <c r="AW121" s="3">
        <f t="shared" si="31"/>
        <v>0</v>
      </c>
    </row>
    <row r="122" spans="4:49" x14ac:dyDescent="0.25">
      <c r="D122" s="22" t="str">
        <f t="shared" ca="1" si="32"/>
        <v/>
      </c>
      <c r="E122" s="22">
        <f t="shared" ca="1" si="26"/>
        <v>4</v>
      </c>
      <c r="G122" s="4"/>
      <c r="H122" s="89">
        <f t="shared" ca="1" si="27"/>
        <v>46125</v>
      </c>
      <c r="I122" s="50">
        <f t="shared" ca="1" si="36"/>
        <v>1</v>
      </c>
      <c r="J122" s="90" t="s">
        <v>85</v>
      </c>
      <c r="K122" s="139"/>
      <c r="L122" s="36">
        <v>10</v>
      </c>
      <c r="M122" s="140">
        <v>20</v>
      </c>
      <c r="N122" s="91">
        <f t="shared" si="28"/>
        <v>0.43055555555555558</v>
      </c>
      <c r="O122" s="33">
        <f t="shared" ca="1" si="25"/>
        <v>1</v>
      </c>
      <c r="P122" s="46">
        <f t="shared" ca="1" si="33"/>
        <v>10.333299999999999</v>
      </c>
      <c r="Q122" s="92">
        <f t="shared" ca="1" si="34"/>
        <v>8</v>
      </c>
      <c r="R122" s="46">
        <f t="shared" ca="1" si="35"/>
        <v>2.3332999999999995</v>
      </c>
      <c r="S122" s="93">
        <f ca="1">+IF(AND(K122="",L122="",M122=""),"",SUM($R$20:R122))</f>
        <v>13.566499999999992</v>
      </c>
      <c r="T122" s="5"/>
      <c r="Z122" s="97">
        <f t="shared" si="29"/>
        <v>0</v>
      </c>
      <c r="AB122" s="50">
        <f t="shared" si="30"/>
        <v>0</v>
      </c>
      <c r="AW122" s="3">
        <f t="shared" si="31"/>
        <v>0</v>
      </c>
    </row>
    <row r="123" spans="4:49" x14ac:dyDescent="0.25">
      <c r="D123" s="22" t="str">
        <f t="shared" ca="1" si="32"/>
        <v/>
      </c>
      <c r="E123" s="22">
        <f t="shared" ca="1" si="26"/>
        <v>4</v>
      </c>
      <c r="G123" s="4"/>
      <c r="H123" s="89">
        <f t="shared" ca="1" si="27"/>
        <v>46126</v>
      </c>
      <c r="I123" s="50">
        <f t="shared" ca="1" si="36"/>
        <v>2</v>
      </c>
      <c r="J123" s="90" t="s">
        <v>85</v>
      </c>
      <c r="K123" s="139"/>
      <c r="L123" s="36">
        <v>4</v>
      </c>
      <c r="M123" s="140">
        <v>20</v>
      </c>
      <c r="N123" s="91">
        <f t="shared" si="28"/>
        <v>0.18055555555555555</v>
      </c>
      <c r="O123" s="33">
        <f t="shared" ca="1" si="25"/>
        <v>1</v>
      </c>
      <c r="P123" s="46">
        <f t="shared" ca="1" si="33"/>
        <v>4.3333000000000004</v>
      </c>
      <c r="Q123" s="92">
        <f t="shared" ca="1" si="34"/>
        <v>8</v>
      </c>
      <c r="R123" s="46">
        <f t="shared" ca="1" si="35"/>
        <v>-3.6666999999999996</v>
      </c>
      <c r="S123" s="93">
        <f ca="1">+IF(AND(K123="",L123="",M123=""),"",SUM($R$20:R123))</f>
        <v>9.8997999999999919</v>
      </c>
      <c r="T123" s="5"/>
      <c r="Z123" s="97">
        <f t="shared" si="29"/>
        <v>0</v>
      </c>
      <c r="AB123" s="50">
        <f t="shared" si="30"/>
        <v>0</v>
      </c>
      <c r="AW123" s="3">
        <f t="shared" si="31"/>
        <v>0</v>
      </c>
    </row>
    <row r="124" spans="4:49" x14ac:dyDescent="0.25">
      <c r="D124" s="22" t="str">
        <f t="shared" ca="1" si="32"/>
        <v/>
      </c>
      <c r="E124" s="22">
        <f t="shared" ca="1" si="26"/>
        <v>4</v>
      </c>
      <c r="G124" s="4"/>
      <c r="H124" s="89">
        <f t="shared" ca="1" si="27"/>
        <v>46127</v>
      </c>
      <c r="I124" s="50">
        <f t="shared" ca="1" si="36"/>
        <v>3</v>
      </c>
      <c r="J124" s="90" t="s">
        <v>85</v>
      </c>
      <c r="K124" s="139"/>
      <c r="L124" s="36">
        <v>12</v>
      </c>
      <c r="M124" s="140">
        <v>18</v>
      </c>
      <c r="N124" s="91">
        <f t="shared" si="28"/>
        <v>0.51249999999999996</v>
      </c>
      <c r="O124" s="33">
        <f t="shared" ca="1" si="25"/>
        <v>1</v>
      </c>
      <c r="P124" s="46">
        <f t="shared" ca="1" si="33"/>
        <v>12.3</v>
      </c>
      <c r="Q124" s="92">
        <f t="shared" ca="1" si="34"/>
        <v>8</v>
      </c>
      <c r="R124" s="46">
        <f t="shared" ca="1" si="35"/>
        <v>4.3000000000000007</v>
      </c>
      <c r="S124" s="93">
        <f ca="1">+IF(AND(K124="",L124="",M124=""),"",SUM($R$20:R124))</f>
        <v>14.199799999999993</v>
      </c>
      <c r="T124" s="5"/>
      <c r="Z124" s="97">
        <f t="shared" si="29"/>
        <v>0</v>
      </c>
      <c r="AB124" s="50">
        <f t="shared" si="30"/>
        <v>0</v>
      </c>
      <c r="AW124" s="3">
        <f t="shared" si="31"/>
        <v>0</v>
      </c>
    </row>
    <row r="125" spans="4:49" x14ac:dyDescent="0.25">
      <c r="D125" s="22" t="str">
        <f t="shared" ca="1" si="32"/>
        <v/>
      </c>
      <c r="E125" s="22">
        <f t="shared" ca="1" si="26"/>
        <v>4</v>
      </c>
      <c r="G125" s="4"/>
      <c r="H125" s="89">
        <f t="shared" ca="1" si="27"/>
        <v>46128</v>
      </c>
      <c r="I125" s="50">
        <f t="shared" ca="1" si="36"/>
        <v>4</v>
      </c>
      <c r="J125" s="90" t="s">
        <v>85</v>
      </c>
      <c r="K125" s="139"/>
      <c r="L125" s="36">
        <v>5</v>
      </c>
      <c r="M125" s="140">
        <v>37</v>
      </c>
      <c r="N125" s="91">
        <f t="shared" si="28"/>
        <v>0.23402777777777778</v>
      </c>
      <c r="O125" s="33">
        <f t="shared" ca="1" si="25"/>
        <v>1</v>
      </c>
      <c r="P125" s="46">
        <f t="shared" ca="1" si="33"/>
        <v>5.6166999999999998</v>
      </c>
      <c r="Q125" s="92">
        <f t="shared" ca="1" si="34"/>
        <v>8</v>
      </c>
      <c r="R125" s="46">
        <f t="shared" ca="1" si="35"/>
        <v>-2.3833000000000002</v>
      </c>
      <c r="S125" s="93">
        <f ca="1">+IF(AND(K125="",L125="",M125=""),"",SUM($R$20:R125))</f>
        <v>11.816499999999992</v>
      </c>
      <c r="T125" s="5"/>
      <c r="Z125" s="97">
        <f t="shared" si="29"/>
        <v>0</v>
      </c>
      <c r="AB125" s="50">
        <f t="shared" si="30"/>
        <v>0</v>
      </c>
      <c r="AW125" s="3">
        <f t="shared" si="31"/>
        <v>0</v>
      </c>
    </row>
    <row r="126" spans="4:49" x14ac:dyDescent="0.25">
      <c r="D126" s="22" t="str">
        <f t="shared" ca="1" si="32"/>
        <v/>
      </c>
      <c r="E126" s="22">
        <f t="shared" ca="1" si="26"/>
        <v>4</v>
      </c>
      <c r="G126" s="4"/>
      <c r="H126" s="89">
        <f t="shared" ca="1" si="27"/>
        <v>46129</v>
      </c>
      <c r="I126" s="50">
        <f t="shared" ca="1" si="36"/>
        <v>5</v>
      </c>
      <c r="J126" s="90" t="s">
        <v>85</v>
      </c>
      <c r="K126" s="139"/>
      <c r="L126" s="36">
        <v>10</v>
      </c>
      <c r="M126" s="140">
        <v>41</v>
      </c>
      <c r="N126" s="91">
        <f t="shared" si="28"/>
        <v>0.44513888888888892</v>
      </c>
      <c r="O126" s="33">
        <f t="shared" ca="1" si="25"/>
        <v>1</v>
      </c>
      <c r="P126" s="46">
        <f t="shared" ca="1" si="33"/>
        <v>10.683299999999999</v>
      </c>
      <c r="Q126" s="92">
        <f t="shared" ca="1" si="34"/>
        <v>8</v>
      </c>
      <c r="R126" s="46">
        <f t="shared" ca="1" si="35"/>
        <v>2.6832999999999991</v>
      </c>
      <c r="S126" s="93">
        <f ca="1">+IF(AND(K126="",L126="",M126=""),"",SUM($R$20:R126))</f>
        <v>14.499799999999992</v>
      </c>
      <c r="T126" s="5"/>
      <c r="Z126" s="97">
        <f t="shared" si="29"/>
        <v>0</v>
      </c>
      <c r="AB126" s="50">
        <f t="shared" si="30"/>
        <v>0</v>
      </c>
      <c r="AW126" s="3">
        <f t="shared" si="31"/>
        <v>0</v>
      </c>
    </row>
    <row r="127" spans="4:49" x14ac:dyDescent="0.25">
      <c r="D127" s="22" t="str">
        <f t="shared" ca="1" si="32"/>
        <v/>
      </c>
      <c r="E127" s="22">
        <f t="shared" ca="1" si="26"/>
        <v>4</v>
      </c>
      <c r="G127" s="4"/>
      <c r="H127" s="89">
        <f t="shared" ca="1" si="27"/>
        <v>46130</v>
      </c>
      <c r="I127" s="50">
        <f t="shared" ca="1" si="36"/>
        <v>6</v>
      </c>
      <c r="J127" s="90" t="s">
        <v>85</v>
      </c>
      <c r="K127" s="139"/>
      <c r="L127" s="36" t="s">
        <v>62</v>
      </c>
      <c r="M127" s="140" t="s">
        <v>62</v>
      </c>
      <c r="N127" s="91">
        <f t="shared" si="28"/>
        <v>0</v>
      </c>
      <c r="O127" s="33">
        <f t="shared" ca="1" si="25"/>
        <v>1.25</v>
      </c>
      <c r="P127" s="46">
        <f t="shared" ca="1" si="33"/>
        <v>0</v>
      </c>
      <c r="Q127" s="92">
        <f t="shared" ca="1" si="34"/>
        <v>0</v>
      </c>
      <c r="R127" s="46" t="str">
        <f t="shared" si="35"/>
        <v/>
      </c>
      <c r="S127" s="93" t="str">
        <f>+IF(AND(K127="",L127="",M127=""),"",SUM($R$20:R127))</f>
        <v/>
      </c>
      <c r="T127" s="5"/>
      <c r="Z127" s="97">
        <f t="shared" si="29"/>
        <v>0</v>
      </c>
      <c r="AB127" s="50">
        <f t="shared" si="30"/>
        <v>0</v>
      </c>
      <c r="AW127" s="3">
        <f t="shared" si="31"/>
        <v>0</v>
      </c>
    </row>
    <row r="128" spans="4:49" x14ac:dyDescent="0.25">
      <c r="D128" s="22" t="str">
        <f t="shared" ca="1" si="32"/>
        <v/>
      </c>
      <c r="E128" s="22">
        <f t="shared" ca="1" si="26"/>
        <v>4</v>
      </c>
      <c r="G128" s="4"/>
      <c r="H128" s="89">
        <f t="shared" ca="1" si="27"/>
        <v>46131</v>
      </c>
      <c r="I128" s="50">
        <f t="shared" ca="1" si="36"/>
        <v>7</v>
      </c>
      <c r="J128" s="90" t="s">
        <v>85</v>
      </c>
      <c r="K128" s="139"/>
      <c r="L128" s="36" t="s">
        <v>62</v>
      </c>
      <c r="M128" s="140" t="s">
        <v>62</v>
      </c>
      <c r="N128" s="91">
        <f t="shared" si="28"/>
        <v>0</v>
      </c>
      <c r="O128" s="33">
        <f t="shared" ca="1" si="25"/>
        <v>1.25</v>
      </c>
      <c r="P128" s="46">
        <f t="shared" ca="1" si="33"/>
        <v>0</v>
      </c>
      <c r="Q128" s="92">
        <f t="shared" ca="1" si="34"/>
        <v>0</v>
      </c>
      <c r="R128" s="46" t="str">
        <f t="shared" si="35"/>
        <v/>
      </c>
      <c r="S128" s="93" t="str">
        <f>+IF(AND(K128="",L128="",M128=""),"",SUM($R$20:R128))</f>
        <v/>
      </c>
      <c r="T128" s="5"/>
      <c r="Z128" s="97">
        <f t="shared" si="29"/>
        <v>0</v>
      </c>
      <c r="AB128" s="50">
        <f t="shared" si="30"/>
        <v>0</v>
      </c>
      <c r="AW128" s="3">
        <f t="shared" si="31"/>
        <v>0</v>
      </c>
    </row>
    <row r="129" spans="4:49" x14ac:dyDescent="0.25">
      <c r="D129" s="22" t="str">
        <f t="shared" ca="1" si="32"/>
        <v/>
      </c>
      <c r="E129" s="22">
        <f t="shared" ca="1" si="26"/>
        <v>4</v>
      </c>
      <c r="G129" s="4"/>
      <c r="H129" s="89">
        <f t="shared" ca="1" si="27"/>
        <v>46132</v>
      </c>
      <c r="I129" s="50">
        <f t="shared" ca="1" si="36"/>
        <v>1</v>
      </c>
      <c r="J129" s="90" t="s">
        <v>85</v>
      </c>
      <c r="K129" s="139"/>
      <c r="L129" s="36">
        <v>12</v>
      </c>
      <c r="M129" s="140">
        <v>30</v>
      </c>
      <c r="N129" s="91">
        <f t="shared" si="28"/>
        <v>0.52083333333333337</v>
      </c>
      <c r="O129" s="33">
        <f t="shared" ca="1" si="25"/>
        <v>1</v>
      </c>
      <c r="P129" s="46">
        <f t="shared" ca="1" si="33"/>
        <v>12.5</v>
      </c>
      <c r="Q129" s="92">
        <f t="shared" ca="1" si="34"/>
        <v>8</v>
      </c>
      <c r="R129" s="46">
        <f t="shared" ca="1" si="35"/>
        <v>4.5</v>
      </c>
      <c r="S129" s="93">
        <f ca="1">+IF(AND(K129="",L129="",M129=""),"",SUM($R$20:R129))</f>
        <v>18.999799999999993</v>
      </c>
      <c r="T129" s="5"/>
      <c r="Z129" s="97">
        <f t="shared" si="29"/>
        <v>0</v>
      </c>
      <c r="AB129" s="50">
        <f t="shared" si="30"/>
        <v>0</v>
      </c>
      <c r="AW129" s="3">
        <f t="shared" si="31"/>
        <v>0</v>
      </c>
    </row>
    <row r="130" spans="4:49" x14ac:dyDescent="0.25">
      <c r="D130" s="22" t="str">
        <f t="shared" ca="1" si="32"/>
        <v/>
      </c>
      <c r="E130" s="22">
        <f t="shared" ca="1" si="26"/>
        <v>4</v>
      </c>
      <c r="G130" s="4"/>
      <c r="H130" s="89">
        <f t="shared" ca="1" si="27"/>
        <v>46133</v>
      </c>
      <c r="I130" s="50">
        <f t="shared" ca="1" si="36"/>
        <v>2</v>
      </c>
      <c r="J130" s="90" t="s">
        <v>85</v>
      </c>
      <c r="K130" s="139"/>
      <c r="L130" s="36">
        <v>8</v>
      </c>
      <c r="M130" s="140">
        <v>20</v>
      </c>
      <c r="N130" s="91">
        <f t="shared" si="28"/>
        <v>0.34722222222222221</v>
      </c>
      <c r="O130" s="33">
        <f t="shared" ca="1" si="25"/>
        <v>1</v>
      </c>
      <c r="P130" s="46">
        <f t="shared" ca="1" si="33"/>
        <v>8.3332999999999995</v>
      </c>
      <c r="Q130" s="92">
        <f t="shared" ca="1" si="34"/>
        <v>8</v>
      </c>
      <c r="R130" s="46">
        <f t="shared" ca="1" si="35"/>
        <v>0.33329999999999949</v>
      </c>
      <c r="S130" s="93">
        <f ca="1">+IF(AND(K130="",L130="",M130=""),"",SUM($R$20:R130))</f>
        <v>19.333099999999995</v>
      </c>
      <c r="T130" s="5"/>
      <c r="Z130" s="97">
        <f t="shared" si="29"/>
        <v>0</v>
      </c>
      <c r="AB130" s="50">
        <f t="shared" si="30"/>
        <v>0</v>
      </c>
      <c r="AW130" s="3">
        <f t="shared" si="31"/>
        <v>0</v>
      </c>
    </row>
    <row r="131" spans="4:49" x14ac:dyDescent="0.25">
      <c r="D131" s="22" t="str">
        <f t="shared" ca="1" si="32"/>
        <v/>
      </c>
      <c r="E131" s="22">
        <f t="shared" ca="1" si="26"/>
        <v>4</v>
      </c>
      <c r="G131" s="4"/>
      <c r="H131" s="89">
        <f t="shared" ca="1" si="27"/>
        <v>46134</v>
      </c>
      <c r="I131" s="50">
        <f t="shared" ca="1" si="36"/>
        <v>3</v>
      </c>
      <c r="J131" s="90" t="s">
        <v>85</v>
      </c>
      <c r="K131" s="139"/>
      <c r="L131" s="36">
        <v>4</v>
      </c>
      <c r="M131" s="140">
        <v>46</v>
      </c>
      <c r="N131" s="91">
        <f t="shared" si="28"/>
        <v>0.1986111111111111</v>
      </c>
      <c r="O131" s="33">
        <f t="shared" ca="1" si="25"/>
        <v>1</v>
      </c>
      <c r="P131" s="46">
        <f t="shared" ca="1" si="33"/>
        <v>4.7667000000000002</v>
      </c>
      <c r="Q131" s="92">
        <f t="shared" ca="1" si="34"/>
        <v>8</v>
      </c>
      <c r="R131" s="46">
        <f t="shared" ca="1" si="35"/>
        <v>-3.2332999999999998</v>
      </c>
      <c r="S131" s="93">
        <f ca="1">+IF(AND(K131="",L131="",M131=""),"",SUM($R$20:R131))</f>
        <v>16.099799999999995</v>
      </c>
      <c r="T131" s="5"/>
      <c r="Z131" s="97">
        <f t="shared" si="29"/>
        <v>0</v>
      </c>
      <c r="AB131" s="50">
        <f t="shared" si="30"/>
        <v>0</v>
      </c>
      <c r="AW131" s="3">
        <f t="shared" si="31"/>
        <v>0</v>
      </c>
    </row>
    <row r="132" spans="4:49" x14ac:dyDescent="0.25">
      <c r="D132" s="22" t="str">
        <f t="shared" ca="1" si="32"/>
        <v/>
      </c>
      <c r="E132" s="22">
        <f t="shared" ca="1" si="26"/>
        <v>4</v>
      </c>
      <c r="G132" s="4"/>
      <c r="H132" s="89">
        <f t="shared" ca="1" si="27"/>
        <v>46135</v>
      </c>
      <c r="I132" s="50">
        <f t="shared" ca="1" si="36"/>
        <v>4</v>
      </c>
      <c r="J132" s="90" t="s">
        <v>85</v>
      </c>
      <c r="K132" s="139"/>
      <c r="L132" s="36">
        <v>6</v>
      </c>
      <c r="M132" s="140">
        <v>39</v>
      </c>
      <c r="N132" s="91">
        <f t="shared" si="28"/>
        <v>0.27708333333333335</v>
      </c>
      <c r="O132" s="33">
        <f t="shared" ca="1" si="25"/>
        <v>1</v>
      </c>
      <c r="P132" s="46">
        <f t="shared" ca="1" si="33"/>
        <v>6.65</v>
      </c>
      <c r="Q132" s="92">
        <f t="shared" ca="1" si="34"/>
        <v>8</v>
      </c>
      <c r="R132" s="46">
        <f t="shared" ca="1" si="35"/>
        <v>-1.3499999999999996</v>
      </c>
      <c r="S132" s="93">
        <f ca="1">+IF(AND(K132="",L132="",M132=""),"",SUM($R$20:R132))</f>
        <v>14.749799999999995</v>
      </c>
      <c r="T132" s="5"/>
      <c r="Z132" s="97">
        <f t="shared" si="29"/>
        <v>0</v>
      </c>
      <c r="AB132" s="50">
        <f t="shared" si="30"/>
        <v>0</v>
      </c>
      <c r="AW132" s="3">
        <f t="shared" si="31"/>
        <v>0</v>
      </c>
    </row>
    <row r="133" spans="4:49" x14ac:dyDescent="0.25">
      <c r="D133" s="22" t="str">
        <f t="shared" ca="1" si="32"/>
        <v/>
      </c>
      <c r="E133" s="22">
        <f t="shared" ca="1" si="26"/>
        <v>4</v>
      </c>
      <c r="G133" s="4"/>
      <c r="H133" s="89">
        <f t="shared" ca="1" si="27"/>
        <v>46136</v>
      </c>
      <c r="I133" s="50">
        <f t="shared" ca="1" si="36"/>
        <v>5</v>
      </c>
      <c r="J133" s="90" t="s">
        <v>85</v>
      </c>
      <c r="K133" s="139"/>
      <c r="L133" s="36">
        <v>4</v>
      </c>
      <c r="M133" s="140">
        <v>42</v>
      </c>
      <c r="N133" s="91">
        <f t="shared" si="28"/>
        <v>0.19583333333333333</v>
      </c>
      <c r="O133" s="33">
        <f t="shared" ca="1" si="25"/>
        <v>1</v>
      </c>
      <c r="P133" s="46">
        <f t="shared" ca="1" si="33"/>
        <v>4.7</v>
      </c>
      <c r="Q133" s="92">
        <f t="shared" ca="1" si="34"/>
        <v>8</v>
      </c>
      <c r="R133" s="46">
        <f t="shared" ca="1" si="35"/>
        <v>-3.3</v>
      </c>
      <c r="S133" s="93">
        <f ca="1">+IF(AND(K133="",L133="",M133=""),"",SUM($R$20:R133))</f>
        <v>11.449799999999996</v>
      </c>
      <c r="T133" s="5"/>
      <c r="Z133" s="97">
        <f t="shared" si="29"/>
        <v>0</v>
      </c>
      <c r="AB133" s="50">
        <f t="shared" si="30"/>
        <v>0</v>
      </c>
      <c r="AW133" s="3">
        <f t="shared" si="31"/>
        <v>0</v>
      </c>
    </row>
    <row r="134" spans="4:49" x14ac:dyDescent="0.25">
      <c r="D134" s="22" t="str">
        <f t="shared" ca="1" si="32"/>
        <v/>
      </c>
      <c r="E134" s="22">
        <f t="shared" ca="1" si="26"/>
        <v>4</v>
      </c>
      <c r="G134" s="4"/>
      <c r="H134" s="89">
        <f t="shared" ca="1" si="27"/>
        <v>46137</v>
      </c>
      <c r="I134" s="50">
        <f t="shared" ca="1" si="36"/>
        <v>6</v>
      </c>
      <c r="J134" s="90" t="s">
        <v>85</v>
      </c>
      <c r="K134" s="139"/>
      <c r="L134" s="36" t="s">
        <v>62</v>
      </c>
      <c r="M134" s="140" t="s">
        <v>62</v>
      </c>
      <c r="N134" s="91">
        <f t="shared" si="28"/>
        <v>0</v>
      </c>
      <c r="O134" s="33">
        <f t="shared" ca="1" si="25"/>
        <v>1.25</v>
      </c>
      <c r="P134" s="46">
        <f t="shared" ca="1" si="33"/>
        <v>0</v>
      </c>
      <c r="Q134" s="92">
        <f t="shared" ca="1" si="34"/>
        <v>0</v>
      </c>
      <c r="R134" s="46" t="str">
        <f t="shared" si="35"/>
        <v/>
      </c>
      <c r="S134" s="93" t="str">
        <f>+IF(AND(K134="",L134="",M134=""),"",SUM($R$20:R134))</f>
        <v/>
      </c>
      <c r="T134" s="5"/>
      <c r="Z134" s="97">
        <f t="shared" si="29"/>
        <v>0</v>
      </c>
      <c r="AB134" s="50">
        <f t="shared" si="30"/>
        <v>0</v>
      </c>
      <c r="AW134" s="3">
        <f t="shared" si="31"/>
        <v>0</v>
      </c>
    </row>
    <row r="135" spans="4:49" x14ac:dyDescent="0.25">
      <c r="D135" s="22" t="str">
        <f t="shared" ca="1" si="32"/>
        <v/>
      </c>
      <c r="E135" s="22">
        <f t="shared" ca="1" si="26"/>
        <v>4</v>
      </c>
      <c r="G135" s="4"/>
      <c r="H135" s="89">
        <f t="shared" ca="1" si="27"/>
        <v>46138</v>
      </c>
      <c r="I135" s="50">
        <f t="shared" ca="1" si="36"/>
        <v>7</v>
      </c>
      <c r="J135" s="90" t="s">
        <v>85</v>
      </c>
      <c r="K135" s="139"/>
      <c r="L135" s="36" t="s">
        <v>62</v>
      </c>
      <c r="M135" s="140" t="s">
        <v>62</v>
      </c>
      <c r="N135" s="91">
        <f t="shared" si="28"/>
        <v>0</v>
      </c>
      <c r="O135" s="33">
        <f t="shared" ca="1" si="25"/>
        <v>1.25</v>
      </c>
      <c r="P135" s="46">
        <f t="shared" ca="1" si="33"/>
        <v>0</v>
      </c>
      <c r="Q135" s="92">
        <f t="shared" ca="1" si="34"/>
        <v>0</v>
      </c>
      <c r="R135" s="46" t="str">
        <f t="shared" si="35"/>
        <v/>
      </c>
      <c r="S135" s="93" t="str">
        <f>+IF(AND(K135="",L135="",M135=""),"",SUM($R$20:R135))</f>
        <v/>
      </c>
      <c r="T135" s="5"/>
      <c r="Z135" s="97">
        <f t="shared" si="29"/>
        <v>0</v>
      </c>
      <c r="AB135" s="50">
        <f t="shared" si="30"/>
        <v>0</v>
      </c>
      <c r="AW135" s="3">
        <f t="shared" si="31"/>
        <v>0</v>
      </c>
    </row>
    <row r="136" spans="4:49" x14ac:dyDescent="0.25">
      <c r="D136" s="22" t="str">
        <f t="shared" ca="1" si="32"/>
        <v/>
      </c>
      <c r="E136" s="22">
        <f t="shared" ca="1" si="26"/>
        <v>4</v>
      </c>
      <c r="G136" s="4"/>
      <c r="H136" s="89">
        <f t="shared" ca="1" si="27"/>
        <v>46139</v>
      </c>
      <c r="I136" s="50">
        <f t="shared" ca="1" si="36"/>
        <v>1</v>
      </c>
      <c r="J136" s="90" t="s">
        <v>85</v>
      </c>
      <c r="K136" s="139"/>
      <c r="L136" s="36">
        <v>3</v>
      </c>
      <c r="M136" s="140">
        <v>32</v>
      </c>
      <c r="N136" s="91">
        <f t="shared" si="28"/>
        <v>0.14722222222222223</v>
      </c>
      <c r="O136" s="33">
        <f t="shared" ca="1" si="25"/>
        <v>1</v>
      </c>
      <c r="P136" s="46">
        <f t="shared" ca="1" si="33"/>
        <v>3.5333000000000001</v>
      </c>
      <c r="Q136" s="92">
        <f t="shared" ca="1" si="34"/>
        <v>8</v>
      </c>
      <c r="R136" s="46">
        <f t="shared" ca="1" si="35"/>
        <v>-4.4666999999999994</v>
      </c>
      <c r="S136" s="93">
        <f ca="1">+IF(AND(K136="",L136="",M136=""),"",SUM($R$20:R136))</f>
        <v>6.9830999999999968</v>
      </c>
      <c r="T136" s="5"/>
      <c r="Z136" s="97">
        <f t="shared" si="29"/>
        <v>0</v>
      </c>
      <c r="AB136" s="50">
        <f t="shared" si="30"/>
        <v>0</v>
      </c>
      <c r="AW136" s="3">
        <f t="shared" si="31"/>
        <v>0</v>
      </c>
    </row>
    <row r="137" spans="4:49" x14ac:dyDescent="0.25">
      <c r="D137" s="22" t="str">
        <f t="shared" ca="1" si="32"/>
        <v/>
      </c>
      <c r="E137" s="22">
        <f t="shared" ca="1" si="26"/>
        <v>4</v>
      </c>
      <c r="G137" s="4"/>
      <c r="H137" s="89">
        <f t="shared" ca="1" si="27"/>
        <v>46140</v>
      </c>
      <c r="I137" s="50">
        <f t="shared" ca="1" si="36"/>
        <v>2</v>
      </c>
      <c r="J137" s="90" t="s">
        <v>85</v>
      </c>
      <c r="K137" s="139"/>
      <c r="L137" s="36">
        <v>7</v>
      </c>
      <c r="M137" s="140">
        <v>7</v>
      </c>
      <c r="N137" s="91">
        <f t="shared" si="28"/>
        <v>0.29652777777777778</v>
      </c>
      <c r="O137" s="33">
        <f t="shared" ca="1" si="25"/>
        <v>1</v>
      </c>
      <c r="P137" s="46">
        <f t="shared" ca="1" si="33"/>
        <v>7.1166999999999998</v>
      </c>
      <c r="Q137" s="92">
        <f t="shared" ca="1" si="34"/>
        <v>8</v>
      </c>
      <c r="R137" s="46">
        <f t="shared" ca="1" si="35"/>
        <v>-0.8833000000000002</v>
      </c>
      <c r="S137" s="93">
        <f ca="1">+IF(AND(K137="",L137="",M137=""),"",SUM($R$20:R137))</f>
        <v>6.0997999999999966</v>
      </c>
      <c r="T137" s="5"/>
      <c r="Z137" s="97">
        <f t="shared" si="29"/>
        <v>0</v>
      </c>
      <c r="AB137" s="50">
        <f t="shared" si="30"/>
        <v>0</v>
      </c>
      <c r="AW137" s="3">
        <f t="shared" si="31"/>
        <v>0</v>
      </c>
    </row>
    <row r="138" spans="4:49" x14ac:dyDescent="0.25">
      <c r="D138" s="22" t="str">
        <f t="shared" ca="1" si="32"/>
        <v/>
      </c>
      <c r="E138" s="22">
        <f t="shared" ca="1" si="26"/>
        <v>4</v>
      </c>
      <c r="G138" s="4"/>
      <c r="H138" s="89">
        <f t="shared" ca="1" si="27"/>
        <v>46141</v>
      </c>
      <c r="I138" s="50">
        <f t="shared" ca="1" si="36"/>
        <v>3</v>
      </c>
      <c r="J138" s="90" t="s">
        <v>85</v>
      </c>
      <c r="K138" s="139"/>
      <c r="L138" s="36">
        <v>7</v>
      </c>
      <c r="M138" s="140">
        <v>25</v>
      </c>
      <c r="N138" s="91">
        <f t="shared" si="28"/>
        <v>0.30902777777777779</v>
      </c>
      <c r="O138" s="33">
        <f t="shared" ca="1" si="25"/>
        <v>1</v>
      </c>
      <c r="P138" s="46">
        <f t="shared" ca="1" si="33"/>
        <v>7.4166999999999996</v>
      </c>
      <c r="Q138" s="92">
        <f t="shared" ca="1" si="34"/>
        <v>8</v>
      </c>
      <c r="R138" s="46">
        <f t="shared" ca="1" si="35"/>
        <v>-0.58330000000000037</v>
      </c>
      <c r="S138" s="93">
        <f ca="1">+IF(AND(K138="",L138="",M138=""),"",SUM($R$20:R138))</f>
        <v>5.5164999999999962</v>
      </c>
      <c r="T138" s="5"/>
      <c r="Z138" s="97">
        <f t="shared" si="29"/>
        <v>0</v>
      </c>
      <c r="AB138" s="50">
        <f t="shared" si="30"/>
        <v>0</v>
      </c>
      <c r="AW138" s="3">
        <f t="shared" si="31"/>
        <v>0</v>
      </c>
    </row>
    <row r="139" spans="4:49" x14ac:dyDescent="0.25">
      <c r="D139" s="22" t="str">
        <f t="shared" ca="1" si="32"/>
        <v/>
      </c>
      <c r="E139" s="22">
        <f t="shared" ca="1" si="26"/>
        <v>4</v>
      </c>
      <c r="G139" s="4"/>
      <c r="H139" s="89">
        <f t="shared" ca="1" si="27"/>
        <v>46142</v>
      </c>
      <c r="I139" s="50">
        <f t="shared" ca="1" si="36"/>
        <v>4</v>
      </c>
      <c r="J139" s="90" t="s">
        <v>85</v>
      </c>
      <c r="K139" s="139"/>
      <c r="L139" s="36">
        <v>4</v>
      </c>
      <c r="M139" s="140">
        <v>49</v>
      </c>
      <c r="N139" s="91">
        <f t="shared" si="28"/>
        <v>0.20069444444444443</v>
      </c>
      <c r="O139" s="33">
        <f t="shared" ca="1" si="25"/>
        <v>1</v>
      </c>
      <c r="P139" s="46">
        <f t="shared" ca="1" si="33"/>
        <v>4.8167</v>
      </c>
      <c r="Q139" s="92">
        <f t="shared" ca="1" si="34"/>
        <v>8</v>
      </c>
      <c r="R139" s="46">
        <f t="shared" ca="1" si="35"/>
        <v>-3.1833</v>
      </c>
      <c r="S139" s="93">
        <f ca="1">+IF(AND(K139="",L139="",M139=""),"",SUM($R$20:R139))</f>
        <v>2.3331999999999962</v>
      </c>
      <c r="T139" s="5"/>
      <c r="Z139" s="97">
        <f t="shared" si="29"/>
        <v>0</v>
      </c>
      <c r="AB139" s="50">
        <f t="shared" si="30"/>
        <v>0</v>
      </c>
      <c r="AW139" s="3">
        <f t="shared" si="31"/>
        <v>0</v>
      </c>
    </row>
    <row r="140" spans="4:49" x14ac:dyDescent="0.25">
      <c r="D140" s="22">
        <f t="shared" ca="1" si="32"/>
        <v>5</v>
      </c>
      <c r="E140" s="22">
        <f t="shared" ca="1" si="26"/>
        <v>5</v>
      </c>
      <c r="G140" s="4"/>
      <c r="H140" s="89">
        <f t="shared" ca="1" si="27"/>
        <v>46143</v>
      </c>
      <c r="I140" s="50">
        <f t="shared" ca="1" si="36"/>
        <v>5</v>
      </c>
      <c r="J140" s="90" t="s">
        <v>85</v>
      </c>
      <c r="K140" s="139"/>
      <c r="L140" s="36">
        <v>5</v>
      </c>
      <c r="M140" s="140">
        <v>21</v>
      </c>
      <c r="N140" s="91">
        <f t="shared" si="28"/>
        <v>0.22291666666666668</v>
      </c>
      <c r="O140" s="33">
        <f t="shared" ca="1" si="25"/>
        <v>1</v>
      </c>
      <c r="P140" s="46">
        <f t="shared" ca="1" si="33"/>
        <v>5.35</v>
      </c>
      <c r="Q140" s="92">
        <f t="shared" ca="1" si="34"/>
        <v>8</v>
      </c>
      <c r="R140" s="46">
        <f t="shared" ca="1" si="35"/>
        <v>-2.6500000000000004</v>
      </c>
      <c r="S140" s="93">
        <f ca="1">+IF(AND(K140="",L140="",M140=""),"",SUM($R$20:R140))</f>
        <v>-0.31680000000000419</v>
      </c>
      <c r="T140" s="5"/>
      <c r="Z140" s="97">
        <f t="shared" si="29"/>
        <v>0</v>
      </c>
      <c r="AB140" s="50">
        <f t="shared" si="30"/>
        <v>0</v>
      </c>
      <c r="AW140" s="3">
        <f t="shared" si="31"/>
        <v>0</v>
      </c>
    </row>
    <row r="141" spans="4:49" x14ac:dyDescent="0.25">
      <c r="D141" s="22" t="str">
        <f t="shared" ca="1" si="32"/>
        <v/>
      </c>
      <c r="E141" s="22">
        <f t="shared" ca="1" si="26"/>
        <v>5</v>
      </c>
      <c r="G141" s="4"/>
      <c r="H141" s="89">
        <f t="shared" ca="1" si="27"/>
        <v>46144</v>
      </c>
      <c r="I141" s="50">
        <f t="shared" ca="1" si="36"/>
        <v>6</v>
      </c>
      <c r="J141" s="90" t="s">
        <v>85</v>
      </c>
      <c r="K141" s="139"/>
      <c r="L141" s="36" t="s">
        <v>62</v>
      </c>
      <c r="M141" s="140" t="s">
        <v>62</v>
      </c>
      <c r="N141" s="91">
        <f t="shared" si="28"/>
        <v>0</v>
      </c>
      <c r="O141" s="33">
        <f t="shared" ca="1" si="25"/>
        <v>1.25</v>
      </c>
      <c r="P141" s="46">
        <f t="shared" ca="1" si="33"/>
        <v>0</v>
      </c>
      <c r="Q141" s="92">
        <f t="shared" ca="1" si="34"/>
        <v>0</v>
      </c>
      <c r="R141" s="46" t="str">
        <f t="shared" si="35"/>
        <v/>
      </c>
      <c r="S141" s="93" t="str">
        <f>+IF(AND(K141="",L141="",M141=""),"",SUM($R$20:R141))</f>
        <v/>
      </c>
      <c r="T141" s="5"/>
      <c r="Z141" s="97">
        <f t="shared" si="29"/>
        <v>0</v>
      </c>
      <c r="AB141" s="50">
        <f t="shared" si="30"/>
        <v>0</v>
      </c>
      <c r="AW141" s="3">
        <f t="shared" si="31"/>
        <v>0</v>
      </c>
    </row>
    <row r="142" spans="4:49" x14ac:dyDescent="0.25">
      <c r="D142" s="22" t="str">
        <f t="shared" ca="1" si="32"/>
        <v/>
      </c>
      <c r="E142" s="22">
        <f t="shared" ca="1" si="26"/>
        <v>5</v>
      </c>
      <c r="G142" s="4"/>
      <c r="H142" s="89">
        <f t="shared" ca="1" si="27"/>
        <v>46145</v>
      </c>
      <c r="I142" s="50">
        <f t="shared" ca="1" si="36"/>
        <v>7</v>
      </c>
      <c r="J142" s="90" t="s">
        <v>85</v>
      </c>
      <c r="K142" s="139"/>
      <c r="L142" s="36" t="s">
        <v>62</v>
      </c>
      <c r="M142" s="140" t="s">
        <v>62</v>
      </c>
      <c r="N142" s="91">
        <f t="shared" si="28"/>
        <v>0</v>
      </c>
      <c r="O142" s="33">
        <f t="shared" ca="1" si="25"/>
        <v>1.25</v>
      </c>
      <c r="P142" s="46">
        <f t="shared" ca="1" si="33"/>
        <v>0</v>
      </c>
      <c r="Q142" s="92">
        <f t="shared" ca="1" si="34"/>
        <v>0</v>
      </c>
      <c r="R142" s="46" t="str">
        <f t="shared" si="35"/>
        <v/>
      </c>
      <c r="S142" s="93" t="str">
        <f>+IF(AND(K142="",L142="",M142=""),"",SUM($R$20:R142))</f>
        <v/>
      </c>
      <c r="T142" s="5"/>
      <c r="Z142" s="97">
        <f t="shared" si="29"/>
        <v>0</v>
      </c>
      <c r="AB142" s="50">
        <f t="shared" si="30"/>
        <v>0</v>
      </c>
      <c r="AW142" s="3">
        <f t="shared" si="31"/>
        <v>0</v>
      </c>
    </row>
    <row r="143" spans="4:49" x14ac:dyDescent="0.25">
      <c r="D143" s="22" t="str">
        <f t="shared" ca="1" si="32"/>
        <v/>
      </c>
      <c r="E143" s="22">
        <f t="shared" ca="1" si="26"/>
        <v>5</v>
      </c>
      <c r="G143" s="4"/>
      <c r="H143" s="89">
        <f t="shared" ca="1" si="27"/>
        <v>46146</v>
      </c>
      <c r="I143" s="50">
        <f t="shared" ca="1" si="36"/>
        <v>1</v>
      </c>
      <c r="J143" s="90" t="s">
        <v>85</v>
      </c>
      <c r="K143" s="139"/>
      <c r="L143" s="36">
        <v>6</v>
      </c>
      <c r="M143" s="140">
        <v>4</v>
      </c>
      <c r="N143" s="91">
        <f t="shared" si="28"/>
        <v>0.25277777777777777</v>
      </c>
      <c r="O143" s="33">
        <f t="shared" ca="1" si="25"/>
        <v>1</v>
      </c>
      <c r="P143" s="46">
        <f t="shared" ca="1" si="33"/>
        <v>6.0667</v>
      </c>
      <c r="Q143" s="92">
        <f t="shared" ca="1" si="34"/>
        <v>8</v>
      </c>
      <c r="R143" s="46">
        <f t="shared" ca="1" si="35"/>
        <v>-1.9333</v>
      </c>
      <c r="S143" s="93">
        <f ca="1">+IF(AND(K143="",L143="",M143=""),"",SUM($R$20:R143))</f>
        <v>-2.2501000000000042</v>
      </c>
      <c r="T143" s="5"/>
      <c r="Z143" s="97">
        <f t="shared" si="29"/>
        <v>0</v>
      </c>
      <c r="AB143" s="50">
        <f t="shared" si="30"/>
        <v>0</v>
      </c>
      <c r="AW143" s="3">
        <f t="shared" si="31"/>
        <v>0</v>
      </c>
    </row>
    <row r="144" spans="4:49" x14ac:dyDescent="0.25">
      <c r="D144" s="22" t="str">
        <f t="shared" ca="1" si="32"/>
        <v/>
      </c>
      <c r="E144" s="22">
        <f t="shared" ca="1" si="26"/>
        <v>5</v>
      </c>
      <c r="G144" s="4"/>
      <c r="H144" s="89">
        <f t="shared" ca="1" si="27"/>
        <v>46147</v>
      </c>
      <c r="I144" s="50">
        <f t="shared" ca="1" si="36"/>
        <v>2</v>
      </c>
      <c r="J144" s="90" t="s">
        <v>85</v>
      </c>
      <c r="K144" s="139"/>
      <c r="L144" s="36">
        <v>3</v>
      </c>
      <c r="M144" s="140">
        <v>28</v>
      </c>
      <c r="N144" s="91">
        <f t="shared" si="28"/>
        <v>0.14444444444444443</v>
      </c>
      <c r="O144" s="33">
        <f t="shared" ca="1" si="25"/>
        <v>1</v>
      </c>
      <c r="P144" s="46">
        <f t="shared" ca="1" si="33"/>
        <v>3.4666999999999999</v>
      </c>
      <c r="Q144" s="92">
        <f t="shared" ca="1" si="34"/>
        <v>8</v>
      </c>
      <c r="R144" s="46">
        <f t="shared" ca="1" si="35"/>
        <v>-4.5333000000000006</v>
      </c>
      <c r="S144" s="93">
        <f ca="1">+IF(AND(K144="",L144="",M144=""),"",SUM($R$20:R144))</f>
        <v>-6.7834000000000048</v>
      </c>
      <c r="T144" s="5"/>
      <c r="Z144" s="97">
        <f t="shared" si="29"/>
        <v>0</v>
      </c>
      <c r="AB144" s="50">
        <f t="shared" si="30"/>
        <v>0</v>
      </c>
      <c r="AW144" s="3">
        <f t="shared" si="31"/>
        <v>0</v>
      </c>
    </row>
    <row r="145" spans="4:49" x14ac:dyDescent="0.25">
      <c r="D145" s="22" t="str">
        <f t="shared" ca="1" si="32"/>
        <v/>
      </c>
      <c r="E145" s="22">
        <f t="shared" ca="1" si="26"/>
        <v>5</v>
      </c>
      <c r="G145" s="4"/>
      <c r="H145" s="89">
        <f t="shared" ca="1" si="27"/>
        <v>46148</v>
      </c>
      <c r="I145" s="50">
        <f t="shared" ca="1" si="36"/>
        <v>3</v>
      </c>
      <c r="J145" s="90" t="s">
        <v>85</v>
      </c>
      <c r="K145" s="139"/>
      <c r="L145" s="36">
        <v>11</v>
      </c>
      <c r="M145" s="140">
        <v>22</v>
      </c>
      <c r="N145" s="91">
        <f t="shared" si="28"/>
        <v>0.47361111111111109</v>
      </c>
      <c r="O145" s="33">
        <f t="shared" ca="1" si="25"/>
        <v>1</v>
      </c>
      <c r="P145" s="46">
        <f t="shared" ca="1" si="33"/>
        <v>11.3667</v>
      </c>
      <c r="Q145" s="92">
        <f t="shared" ca="1" si="34"/>
        <v>8</v>
      </c>
      <c r="R145" s="46">
        <f t="shared" ca="1" si="35"/>
        <v>3.3666999999999998</v>
      </c>
      <c r="S145" s="93">
        <f ca="1">+IF(AND(K145="",L145="",M145=""),"",SUM($R$20:R145))</f>
        <v>-3.416700000000005</v>
      </c>
      <c r="T145" s="5"/>
      <c r="Z145" s="97">
        <f t="shared" si="29"/>
        <v>0</v>
      </c>
      <c r="AB145" s="50">
        <f t="shared" si="30"/>
        <v>0</v>
      </c>
      <c r="AW145" s="3">
        <f t="shared" si="31"/>
        <v>0</v>
      </c>
    </row>
    <row r="146" spans="4:49" x14ac:dyDescent="0.25">
      <c r="D146" s="22" t="str">
        <f t="shared" ca="1" si="32"/>
        <v/>
      </c>
      <c r="E146" s="22">
        <f t="shared" ca="1" si="26"/>
        <v>5</v>
      </c>
      <c r="G146" s="4"/>
      <c r="H146" s="89">
        <f t="shared" ca="1" si="27"/>
        <v>46149</v>
      </c>
      <c r="I146" s="50">
        <f t="shared" ca="1" si="36"/>
        <v>4</v>
      </c>
      <c r="J146" s="90" t="s">
        <v>85</v>
      </c>
      <c r="K146" s="139"/>
      <c r="L146" s="36">
        <v>1</v>
      </c>
      <c r="M146" s="140">
        <v>41</v>
      </c>
      <c r="N146" s="91">
        <f t="shared" si="28"/>
        <v>7.013888888888889E-2</v>
      </c>
      <c r="O146" s="33">
        <f t="shared" ca="1" si="25"/>
        <v>1</v>
      </c>
      <c r="P146" s="46">
        <f t="shared" ca="1" si="33"/>
        <v>1.6833</v>
      </c>
      <c r="Q146" s="92">
        <f t="shared" ca="1" si="34"/>
        <v>8</v>
      </c>
      <c r="R146" s="46">
        <f t="shared" ca="1" si="35"/>
        <v>-6.3167</v>
      </c>
      <c r="S146" s="93">
        <f ca="1">+IF(AND(K146="",L146="",M146=""),"",SUM($R$20:R146))</f>
        <v>-9.7334000000000049</v>
      </c>
      <c r="T146" s="5"/>
      <c r="Z146" s="97">
        <f t="shared" si="29"/>
        <v>0</v>
      </c>
      <c r="AB146" s="50">
        <f t="shared" si="30"/>
        <v>0</v>
      </c>
      <c r="AW146" s="3">
        <f t="shared" si="31"/>
        <v>0</v>
      </c>
    </row>
    <row r="147" spans="4:49" x14ac:dyDescent="0.25">
      <c r="D147" s="22" t="str">
        <f t="shared" ca="1" si="32"/>
        <v/>
      </c>
      <c r="E147" s="22">
        <f t="shared" ca="1" si="26"/>
        <v>5</v>
      </c>
      <c r="G147" s="4"/>
      <c r="H147" s="89">
        <f t="shared" ca="1" si="27"/>
        <v>46150</v>
      </c>
      <c r="I147" s="50">
        <f t="shared" ca="1" si="36"/>
        <v>5</v>
      </c>
      <c r="J147" s="90" t="s">
        <v>85</v>
      </c>
      <c r="K147" s="139"/>
      <c r="L147" s="36">
        <v>14</v>
      </c>
      <c r="M147" s="140">
        <v>34</v>
      </c>
      <c r="N147" s="91">
        <f t="shared" si="28"/>
        <v>0.60694444444444451</v>
      </c>
      <c r="O147" s="33">
        <f t="shared" ca="1" si="25"/>
        <v>1</v>
      </c>
      <c r="P147" s="46">
        <f t="shared" ca="1" si="33"/>
        <v>14.566700000000001</v>
      </c>
      <c r="Q147" s="92">
        <f t="shared" ca="1" si="34"/>
        <v>8</v>
      </c>
      <c r="R147" s="46">
        <f t="shared" ca="1" si="35"/>
        <v>6.5667000000000009</v>
      </c>
      <c r="S147" s="93">
        <f ca="1">+IF(AND(K147="",L147="",M147=""),"",SUM($R$20:R147))</f>
        <v>-3.1667000000000041</v>
      </c>
      <c r="T147" s="5"/>
      <c r="Z147" s="97">
        <f t="shared" si="29"/>
        <v>0</v>
      </c>
      <c r="AB147" s="50">
        <f t="shared" si="30"/>
        <v>0</v>
      </c>
      <c r="AW147" s="3">
        <f t="shared" si="31"/>
        <v>0</v>
      </c>
    </row>
    <row r="148" spans="4:49" x14ac:dyDescent="0.25">
      <c r="D148" s="22" t="str">
        <f t="shared" ca="1" si="32"/>
        <v/>
      </c>
      <c r="E148" s="22">
        <f t="shared" ca="1" si="26"/>
        <v>5</v>
      </c>
      <c r="G148" s="4"/>
      <c r="H148" s="89">
        <f t="shared" ca="1" si="27"/>
        <v>46151</v>
      </c>
      <c r="I148" s="50">
        <f t="shared" ca="1" si="36"/>
        <v>6</v>
      </c>
      <c r="J148" s="90" t="s">
        <v>85</v>
      </c>
      <c r="K148" s="139"/>
      <c r="L148" s="36" t="s">
        <v>62</v>
      </c>
      <c r="M148" s="140" t="s">
        <v>62</v>
      </c>
      <c r="N148" s="91">
        <f t="shared" si="28"/>
        <v>0</v>
      </c>
      <c r="O148" s="33">
        <f t="shared" ref="O148:O211" ca="1" si="37">IF(OR(I148=6,I148=7),IF(ISBLANK($K$13),1,$K$13),1)</f>
        <v>1.25</v>
      </c>
      <c r="P148" s="46">
        <f t="shared" ca="1" si="33"/>
        <v>0</v>
      </c>
      <c r="Q148" s="92">
        <f t="shared" ca="1" si="34"/>
        <v>0</v>
      </c>
      <c r="R148" s="46" t="str">
        <f t="shared" si="35"/>
        <v/>
      </c>
      <c r="S148" s="93" t="str">
        <f>+IF(AND(K148="",L148="",M148=""),"",SUM($R$20:R148))</f>
        <v/>
      </c>
      <c r="T148" s="5"/>
      <c r="Z148" s="97">
        <f t="shared" si="29"/>
        <v>0</v>
      </c>
      <c r="AB148" s="50">
        <f t="shared" si="30"/>
        <v>0</v>
      </c>
      <c r="AW148" s="3">
        <f t="shared" si="31"/>
        <v>0</v>
      </c>
    </row>
    <row r="149" spans="4:49" x14ac:dyDescent="0.25">
      <c r="D149" s="22" t="str">
        <f t="shared" ca="1" si="32"/>
        <v/>
      </c>
      <c r="E149" s="22">
        <f t="shared" ref="E149:E212" ca="1" si="38">+MONTH(H149)</f>
        <v>5</v>
      </c>
      <c r="G149" s="4"/>
      <c r="H149" s="89">
        <f t="shared" ref="H149:H212" ca="1" si="39">+H148+1</f>
        <v>46152</v>
      </c>
      <c r="I149" s="50">
        <f t="shared" ca="1" si="36"/>
        <v>7</v>
      </c>
      <c r="J149" s="90" t="s">
        <v>85</v>
      </c>
      <c r="K149" s="139"/>
      <c r="L149" s="36" t="s">
        <v>62</v>
      </c>
      <c r="M149" s="140" t="s">
        <v>62</v>
      </c>
      <c r="N149" s="91">
        <f t="shared" ref="N149:N212" si="40">IF(ISERROR(IF(K149&gt;=0.5,VLOOKUP(I149,$W$20:$X$26,2,FALSE)/24*K149+(L149/24+M149/(24*60)),L149/24+M149/(24*60))),0,IF(K149&gt;=0.5,VLOOKUP(I149,$W$20:$X$26,2,FALSE)/24*K149+(L149/24+M149/(24*60)),L149/24+M149/(24*60)))</f>
        <v>0</v>
      </c>
      <c r="O149" s="33">
        <f t="shared" ca="1" si="37"/>
        <v>1.25</v>
      </c>
      <c r="P149" s="46">
        <f t="shared" ca="1" si="33"/>
        <v>0</v>
      </c>
      <c r="Q149" s="92">
        <f t="shared" ca="1" si="34"/>
        <v>0</v>
      </c>
      <c r="R149" s="46" t="str">
        <f t="shared" si="35"/>
        <v/>
      </c>
      <c r="S149" s="93" t="str">
        <f>+IF(AND(K149="",L149="",M149=""),"",SUM($R$20:R149))</f>
        <v/>
      </c>
      <c r="T149" s="5"/>
      <c r="Z149" s="97">
        <f t="shared" ref="Z149:Z212" si="41">+IF(AND(ISNUMBER(K149),OR(ISNUMBER(L149),ISNUMBER(M149))),1,0)</f>
        <v>0</v>
      </c>
      <c r="AB149" s="50">
        <f t="shared" ref="AB149:AB212" si="42">+IF(ISNUMBER(K149),K149*VLOOKUP(I149,$W$20:$X$26,2,FALSE),0)</f>
        <v>0</v>
      </c>
      <c r="AW149" s="3">
        <f t="shared" ref="AW149:AW212" si="43">+IF(AND(L149=24,M149&gt;0),1,0)</f>
        <v>0</v>
      </c>
    </row>
    <row r="150" spans="4:49" x14ac:dyDescent="0.25">
      <c r="D150" s="22" t="str">
        <f t="shared" ref="D150:D213" ca="1" si="44">+IF(E150=E149,"",E150)</f>
        <v/>
      </c>
      <c r="E150" s="22">
        <f t="shared" ca="1" si="38"/>
        <v>5</v>
      </c>
      <c r="G150" s="4"/>
      <c r="H150" s="89">
        <f t="shared" ca="1" si="39"/>
        <v>46153</v>
      </c>
      <c r="I150" s="50">
        <f t="shared" ca="1" si="36"/>
        <v>1</v>
      </c>
      <c r="J150" s="90" t="s">
        <v>85</v>
      </c>
      <c r="K150" s="139"/>
      <c r="L150" s="36">
        <v>7</v>
      </c>
      <c r="M150" s="140">
        <v>24</v>
      </c>
      <c r="N150" s="91">
        <f t="shared" si="40"/>
        <v>0.30833333333333335</v>
      </c>
      <c r="O150" s="33">
        <f t="shared" ca="1" si="37"/>
        <v>1</v>
      </c>
      <c r="P150" s="46">
        <f t="shared" ca="1" si="33"/>
        <v>7.4</v>
      </c>
      <c r="Q150" s="92">
        <f t="shared" ca="1" si="34"/>
        <v>8</v>
      </c>
      <c r="R150" s="46">
        <f t="shared" ca="1" si="35"/>
        <v>-0.59999999999999964</v>
      </c>
      <c r="S150" s="93">
        <f ca="1">+IF(AND(K150="",L150="",M150=""),"",SUM($R$20:R150))</f>
        <v>-3.7667000000000037</v>
      </c>
      <c r="T150" s="5"/>
      <c r="Z150" s="97">
        <f t="shared" si="41"/>
        <v>0</v>
      </c>
      <c r="AB150" s="50">
        <f t="shared" si="42"/>
        <v>0</v>
      </c>
      <c r="AW150" s="3">
        <f t="shared" si="43"/>
        <v>0</v>
      </c>
    </row>
    <row r="151" spans="4:49" x14ac:dyDescent="0.25">
      <c r="D151" s="22" t="str">
        <f t="shared" ca="1" si="44"/>
        <v/>
      </c>
      <c r="E151" s="22">
        <f t="shared" ca="1" si="38"/>
        <v>5</v>
      </c>
      <c r="G151" s="4"/>
      <c r="H151" s="89">
        <f t="shared" ca="1" si="39"/>
        <v>46154</v>
      </c>
      <c r="I151" s="50">
        <f t="shared" ca="1" si="36"/>
        <v>2</v>
      </c>
      <c r="J151" s="90" t="s">
        <v>85</v>
      </c>
      <c r="K151" s="139"/>
      <c r="L151" s="36">
        <v>7</v>
      </c>
      <c r="M151" s="140">
        <v>29</v>
      </c>
      <c r="N151" s="91">
        <f t="shared" si="40"/>
        <v>0.31180555555555556</v>
      </c>
      <c r="O151" s="33">
        <f t="shared" ca="1" si="37"/>
        <v>1</v>
      </c>
      <c r="P151" s="46">
        <f t="shared" ref="P151:P214" ca="1" si="45">IF(ISERROR(ROUND(N151*24*O151,4)),0,ROUND(N151*24*O151,4))</f>
        <v>7.4832999999999998</v>
      </c>
      <c r="Q151" s="92">
        <f t="shared" ref="Q151:Q214" ca="1" si="46">+VLOOKUP(I151,$W$20:$X$26,2,FALSE)</f>
        <v>8</v>
      </c>
      <c r="R151" s="46">
        <f t="shared" ref="R151:R214" ca="1" si="47">IF(AND(K151="",L151="",M151=""),"",+P151-Q151)</f>
        <v>-0.51670000000000016</v>
      </c>
      <c r="S151" s="93">
        <f ca="1">+IF(AND(K151="",L151="",M151=""),"",SUM($R$20:R151))</f>
        <v>-4.2834000000000039</v>
      </c>
      <c r="T151" s="5"/>
      <c r="Z151" s="97">
        <f t="shared" si="41"/>
        <v>0</v>
      </c>
      <c r="AB151" s="50">
        <f t="shared" si="42"/>
        <v>0</v>
      </c>
      <c r="AW151" s="3">
        <f t="shared" si="43"/>
        <v>0</v>
      </c>
    </row>
    <row r="152" spans="4:49" x14ac:dyDescent="0.25">
      <c r="D152" s="22" t="str">
        <f t="shared" ca="1" si="44"/>
        <v/>
      </c>
      <c r="E152" s="22">
        <f t="shared" ca="1" si="38"/>
        <v>5</v>
      </c>
      <c r="G152" s="4"/>
      <c r="H152" s="89">
        <f t="shared" ca="1" si="39"/>
        <v>46155</v>
      </c>
      <c r="I152" s="50">
        <f t="shared" ca="1" si="36"/>
        <v>3</v>
      </c>
      <c r="J152" s="90" t="s">
        <v>85</v>
      </c>
      <c r="K152" s="139"/>
      <c r="L152" s="36">
        <v>5</v>
      </c>
      <c r="M152" s="140">
        <v>40</v>
      </c>
      <c r="N152" s="91">
        <f t="shared" si="40"/>
        <v>0.2361111111111111</v>
      </c>
      <c r="O152" s="33">
        <f t="shared" ca="1" si="37"/>
        <v>1</v>
      </c>
      <c r="P152" s="46">
        <f t="shared" ca="1" si="45"/>
        <v>5.6666999999999996</v>
      </c>
      <c r="Q152" s="92">
        <f t="shared" ca="1" si="46"/>
        <v>8</v>
      </c>
      <c r="R152" s="46">
        <f t="shared" ca="1" si="47"/>
        <v>-2.3333000000000004</v>
      </c>
      <c r="S152" s="93">
        <f ca="1">+IF(AND(K152="",L152="",M152=""),"",SUM($R$20:R152))</f>
        <v>-6.6167000000000042</v>
      </c>
      <c r="T152" s="5"/>
      <c r="Z152" s="97">
        <f t="shared" si="41"/>
        <v>0</v>
      </c>
      <c r="AB152" s="50">
        <f t="shared" si="42"/>
        <v>0</v>
      </c>
      <c r="AW152" s="3">
        <f t="shared" si="43"/>
        <v>0</v>
      </c>
    </row>
    <row r="153" spans="4:49" x14ac:dyDescent="0.25">
      <c r="D153" s="22" t="str">
        <f t="shared" ca="1" si="44"/>
        <v/>
      </c>
      <c r="E153" s="22">
        <f t="shared" ca="1" si="38"/>
        <v>5</v>
      </c>
      <c r="G153" s="4"/>
      <c r="H153" s="89">
        <f t="shared" ca="1" si="39"/>
        <v>46156</v>
      </c>
      <c r="I153" s="50">
        <f t="shared" ref="I153:I216" ca="1" si="48">+WEEKDAY(H153,2)</f>
        <v>4</v>
      </c>
      <c r="J153" s="90" t="s">
        <v>85</v>
      </c>
      <c r="K153" s="139"/>
      <c r="L153" s="36">
        <v>5</v>
      </c>
      <c r="M153" s="140">
        <v>23</v>
      </c>
      <c r="N153" s="91">
        <f t="shared" si="40"/>
        <v>0.22430555555555556</v>
      </c>
      <c r="O153" s="33">
        <f t="shared" ca="1" si="37"/>
        <v>1</v>
      </c>
      <c r="P153" s="46">
        <f t="shared" ca="1" si="45"/>
        <v>5.3833000000000002</v>
      </c>
      <c r="Q153" s="92">
        <f t="shared" ca="1" si="46"/>
        <v>8</v>
      </c>
      <c r="R153" s="46">
        <f t="shared" ca="1" si="47"/>
        <v>-2.6166999999999998</v>
      </c>
      <c r="S153" s="93">
        <f ca="1">+IF(AND(K153="",L153="",M153=""),"",SUM($R$20:R153))</f>
        <v>-9.2334000000000032</v>
      </c>
      <c r="T153" s="5"/>
      <c r="Z153" s="97">
        <f t="shared" si="41"/>
        <v>0</v>
      </c>
      <c r="AB153" s="50">
        <f t="shared" si="42"/>
        <v>0</v>
      </c>
      <c r="AW153" s="3">
        <f t="shared" si="43"/>
        <v>0</v>
      </c>
    </row>
    <row r="154" spans="4:49" x14ac:dyDescent="0.25">
      <c r="D154" s="22" t="str">
        <f t="shared" ca="1" si="44"/>
        <v/>
      </c>
      <c r="E154" s="22">
        <f t="shared" ca="1" si="38"/>
        <v>5</v>
      </c>
      <c r="G154" s="4"/>
      <c r="H154" s="89">
        <f t="shared" ca="1" si="39"/>
        <v>46157</v>
      </c>
      <c r="I154" s="50">
        <f t="shared" ca="1" si="48"/>
        <v>5</v>
      </c>
      <c r="J154" s="90" t="s">
        <v>85</v>
      </c>
      <c r="K154" s="139"/>
      <c r="L154" s="36">
        <v>11</v>
      </c>
      <c r="M154" s="140">
        <v>14</v>
      </c>
      <c r="N154" s="91">
        <f t="shared" si="40"/>
        <v>0.46805555555555556</v>
      </c>
      <c r="O154" s="33">
        <f t="shared" ca="1" si="37"/>
        <v>1</v>
      </c>
      <c r="P154" s="46">
        <f t="shared" ca="1" si="45"/>
        <v>11.2333</v>
      </c>
      <c r="Q154" s="92">
        <f t="shared" ca="1" si="46"/>
        <v>8</v>
      </c>
      <c r="R154" s="46">
        <f t="shared" ca="1" si="47"/>
        <v>3.2332999999999998</v>
      </c>
      <c r="S154" s="93">
        <f ca="1">+IF(AND(K154="",L154="",M154=""),"",SUM($R$20:R154))</f>
        <v>-6.0001000000000033</v>
      </c>
      <c r="T154" s="5"/>
      <c r="Z154" s="97">
        <f t="shared" si="41"/>
        <v>0</v>
      </c>
      <c r="AB154" s="50">
        <f t="shared" si="42"/>
        <v>0</v>
      </c>
      <c r="AW154" s="3">
        <f t="shared" si="43"/>
        <v>0</v>
      </c>
    </row>
    <row r="155" spans="4:49" x14ac:dyDescent="0.25">
      <c r="D155" s="22" t="str">
        <f t="shared" ca="1" si="44"/>
        <v/>
      </c>
      <c r="E155" s="22">
        <f t="shared" ca="1" si="38"/>
        <v>5</v>
      </c>
      <c r="G155" s="4"/>
      <c r="H155" s="89">
        <f t="shared" ca="1" si="39"/>
        <v>46158</v>
      </c>
      <c r="I155" s="50">
        <f t="shared" ca="1" si="48"/>
        <v>6</v>
      </c>
      <c r="J155" s="90" t="s">
        <v>85</v>
      </c>
      <c r="K155" s="139"/>
      <c r="L155" s="36" t="s">
        <v>62</v>
      </c>
      <c r="M155" s="140" t="s">
        <v>62</v>
      </c>
      <c r="N155" s="91">
        <f t="shared" si="40"/>
        <v>0</v>
      </c>
      <c r="O155" s="33">
        <f t="shared" ca="1" si="37"/>
        <v>1.25</v>
      </c>
      <c r="P155" s="46">
        <f t="shared" ca="1" si="45"/>
        <v>0</v>
      </c>
      <c r="Q155" s="92">
        <f t="shared" ca="1" si="46"/>
        <v>0</v>
      </c>
      <c r="R155" s="46" t="str">
        <f t="shared" si="47"/>
        <v/>
      </c>
      <c r="S155" s="93" t="str">
        <f>+IF(AND(K155="",L155="",M155=""),"",SUM($R$20:R155))</f>
        <v/>
      </c>
      <c r="T155" s="5"/>
      <c r="Z155" s="97">
        <f t="shared" si="41"/>
        <v>0</v>
      </c>
      <c r="AB155" s="50">
        <f t="shared" si="42"/>
        <v>0</v>
      </c>
      <c r="AW155" s="3">
        <f t="shared" si="43"/>
        <v>0</v>
      </c>
    </row>
    <row r="156" spans="4:49" x14ac:dyDescent="0.25">
      <c r="D156" s="22" t="str">
        <f t="shared" ca="1" si="44"/>
        <v/>
      </c>
      <c r="E156" s="22">
        <f t="shared" ca="1" si="38"/>
        <v>5</v>
      </c>
      <c r="G156" s="4"/>
      <c r="H156" s="89">
        <f t="shared" ca="1" si="39"/>
        <v>46159</v>
      </c>
      <c r="I156" s="50">
        <f t="shared" ca="1" si="48"/>
        <v>7</v>
      </c>
      <c r="J156" s="90" t="s">
        <v>85</v>
      </c>
      <c r="K156" s="139"/>
      <c r="L156" s="36" t="s">
        <v>62</v>
      </c>
      <c r="M156" s="140" t="s">
        <v>62</v>
      </c>
      <c r="N156" s="91">
        <f t="shared" si="40"/>
        <v>0</v>
      </c>
      <c r="O156" s="33">
        <f t="shared" ca="1" si="37"/>
        <v>1.25</v>
      </c>
      <c r="P156" s="46">
        <f t="shared" ca="1" si="45"/>
        <v>0</v>
      </c>
      <c r="Q156" s="92">
        <f t="shared" ca="1" si="46"/>
        <v>0</v>
      </c>
      <c r="R156" s="46" t="str">
        <f t="shared" si="47"/>
        <v/>
      </c>
      <c r="S156" s="93" t="str">
        <f>+IF(AND(K156="",L156="",M156=""),"",SUM($R$20:R156))</f>
        <v/>
      </c>
      <c r="T156" s="5"/>
      <c r="Z156" s="97">
        <f t="shared" si="41"/>
        <v>0</v>
      </c>
      <c r="AB156" s="50">
        <f t="shared" si="42"/>
        <v>0</v>
      </c>
      <c r="AW156" s="3">
        <f t="shared" si="43"/>
        <v>0</v>
      </c>
    </row>
    <row r="157" spans="4:49" x14ac:dyDescent="0.25">
      <c r="D157" s="22" t="str">
        <f t="shared" ca="1" si="44"/>
        <v/>
      </c>
      <c r="E157" s="22">
        <f t="shared" ca="1" si="38"/>
        <v>5</v>
      </c>
      <c r="G157" s="4"/>
      <c r="H157" s="89">
        <f t="shared" ca="1" si="39"/>
        <v>46160</v>
      </c>
      <c r="I157" s="50">
        <f t="shared" ca="1" si="48"/>
        <v>1</v>
      </c>
      <c r="J157" s="90" t="s">
        <v>85</v>
      </c>
      <c r="K157" s="139"/>
      <c r="L157" s="36">
        <v>8</v>
      </c>
      <c r="M157" s="140">
        <v>37</v>
      </c>
      <c r="N157" s="91">
        <f t="shared" si="40"/>
        <v>0.35902777777777778</v>
      </c>
      <c r="O157" s="33">
        <f t="shared" ca="1" si="37"/>
        <v>1</v>
      </c>
      <c r="P157" s="46">
        <f t="shared" ca="1" si="45"/>
        <v>8.6166999999999998</v>
      </c>
      <c r="Q157" s="92">
        <f t="shared" ca="1" si="46"/>
        <v>8</v>
      </c>
      <c r="R157" s="46">
        <f t="shared" ca="1" si="47"/>
        <v>0.6166999999999998</v>
      </c>
      <c r="S157" s="93">
        <f ca="1">+IF(AND(K157="",L157="",M157=""),"",SUM($R$20:R157))</f>
        <v>-5.3834000000000035</v>
      </c>
      <c r="T157" s="5"/>
      <c r="Z157" s="97">
        <f t="shared" si="41"/>
        <v>0</v>
      </c>
      <c r="AB157" s="50">
        <f t="shared" si="42"/>
        <v>0</v>
      </c>
      <c r="AW157" s="3">
        <f t="shared" si="43"/>
        <v>0</v>
      </c>
    </row>
    <row r="158" spans="4:49" x14ac:dyDescent="0.25">
      <c r="D158" s="22" t="str">
        <f t="shared" ca="1" si="44"/>
        <v/>
      </c>
      <c r="E158" s="22">
        <f t="shared" ca="1" si="38"/>
        <v>5</v>
      </c>
      <c r="G158" s="4"/>
      <c r="H158" s="89">
        <f t="shared" ca="1" si="39"/>
        <v>46161</v>
      </c>
      <c r="I158" s="50">
        <f t="shared" ca="1" si="48"/>
        <v>2</v>
      </c>
      <c r="J158" s="90" t="s">
        <v>85</v>
      </c>
      <c r="K158" s="139"/>
      <c r="L158" s="36">
        <v>10</v>
      </c>
      <c r="M158" s="140">
        <v>22</v>
      </c>
      <c r="N158" s="91">
        <f t="shared" si="40"/>
        <v>0.43194444444444446</v>
      </c>
      <c r="O158" s="33">
        <f t="shared" ca="1" si="37"/>
        <v>1</v>
      </c>
      <c r="P158" s="46">
        <f t="shared" ca="1" si="45"/>
        <v>10.3667</v>
      </c>
      <c r="Q158" s="92">
        <f t="shared" ca="1" si="46"/>
        <v>8</v>
      </c>
      <c r="R158" s="46">
        <f t="shared" ca="1" si="47"/>
        <v>2.3666999999999998</v>
      </c>
      <c r="S158" s="93">
        <f ca="1">+IF(AND(K158="",L158="",M158=""),"",SUM($R$20:R158))</f>
        <v>-3.0167000000000037</v>
      </c>
      <c r="T158" s="5"/>
      <c r="Z158" s="97">
        <f t="shared" si="41"/>
        <v>0</v>
      </c>
      <c r="AB158" s="50">
        <f t="shared" si="42"/>
        <v>0</v>
      </c>
      <c r="AW158" s="3">
        <f t="shared" si="43"/>
        <v>0</v>
      </c>
    </row>
    <row r="159" spans="4:49" x14ac:dyDescent="0.25">
      <c r="D159" s="22" t="str">
        <f t="shared" ca="1" si="44"/>
        <v/>
      </c>
      <c r="E159" s="22">
        <f t="shared" ca="1" si="38"/>
        <v>5</v>
      </c>
      <c r="G159" s="4"/>
      <c r="H159" s="89">
        <f t="shared" ca="1" si="39"/>
        <v>46162</v>
      </c>
      <c r="I159" s="50">
        <f t="shared" ca="1" si="48"/>
        <v>3</v>
      </c>
      <c r="J159" s="90" t="s">
        <v>85</v>
      </c>
      <c r="K159" s="139"/>
      <c r="L159" s="36">
        <v>9</v>
      </c>
      <c r="M159" s="140">
        <v>1</v>
      </c>
      <c r="N159" s="91">
        <f t="shared" si="40"/>
        <v>0.37569444444444444</v>
      </c>
      <c r="O159" s="33">
        <f t="shared" ca="1" si="37"/>
        <v>1</v>
      </c>
      <c r="P159" s="46">
        <f t="shared" ca="1" si="45"/>
        <v>9.0167000000000002</v>
      </c>
      <c r="Q159" s="92">
        <f t="shared" ca="1" si="46"/>
        <v>8</v>
      </c>
      <c r="R159" s="46">
        <f t="shared" ca="1" si="47"/>
        <v>1.0167000000000002</v>
      </c>
      <c r="S159" s="93">
        <f ca="1">+IF(AND(K159="",L159="",M159=""),"",SUM($R$20:R159))</f>
        <v>-2.0000000000000036</v>
      </c>
      <c r="T159" s="5"/>
      <c r="Z159" s="97">
        <f t="shared" si="41"/>
        <v>0</v>
      </c>
      <c r="AB159" s="50">
        <f t="shared" si="42"/>
        <v>0</v>
      </c>
      <c r="AW159" s="3">
        <f t="shared" si="43"/>
        <v>0</v>
      </c>
    </row>
    <row r="160" spans="4:49" x14ac:dyDescent="0.25">
      <c r="D160" s="22" t="str">
        <f t="shared" ca="1" si="44"/>
        <v/>
      </c>
      <c r="E160" s="22">
        <f t="shared" ca="1" si="38"/>
        <v>5</v>
      </c>
      <c r="G160" s="4"/>
      <c r="H160" s="89">
        <f t="shared" ca="1" si="39"/>
        <v>46163</v>
      </c>
      <c r="I160" s="50">
        <f t="shared" ca="1" si="48"/>
        <v>4</v>
      </c>
      <c r="J160" s="90" t="s">
        <v>85</v>
      </c>
      <c r="K160" s="139"/>
      <c r="L160" s="36">
        <v>8</v>
      </c>
      <c r="M160" s="140">
        <v>2</v>
      </c>
      <c r="N160" s="91">
        <f t="shared" si="40"/>
        <v>0.3347222222222222</v>
      </c>
      <c r="O160" s="33">
        <f t="shared" ca="1" si="37"/>
        <v>1</v>
      </c>
      <c r="P160" s="46">
        <f t="shared" ca="1" si="45"/>
        <v>8.0333000000000006</v>
      </c>
      <c r="Q160" s="92">
        <f t="shared" ca="1" si="46"/>
        <v>8</v>
      </c>
      <c r="R160" s="46">
        <f t="shared" ca="1" si="47"/>
        <v>3.3300000000000551E-2</v>
      </c>
      <c r="S160" s="93">
        <f ca="1">+IF(AND(K160="",L160="",M160=""),"",SUM($R$20:R160))</f>
        <v>-1.966700000000003</v>
      </c>
      <c r="T160" s="5"/>
      <c r="Z160" s="97">
        <f t="shared" si="41"/>
        <v>0</v>
      </c>
      <c r="AB160" s="50">
        <f t="shared" si="42"/>
        <v>0</v>
      </c>
      <c r="AW160" s="3">
        <f t="shared" si="43"/>
        <v>0</v>
      </c>
    </row>
    <row r="161" spans="4:49" x14ac:dyDescent="0.25">
      <c r="D161" s="22" t="str">
        <f t="shared" ca="1" si="44"/>
        <v/>
      </c>
      <c r="E161" s="22">
        <f t="shared" ca="1" si="38"/>
        <v>5</v>
      </c>
      <c r="G161" s="4"/>
      <c r="H161" s="89">
        <f t="shared" ca="1" si="39"/>
        <v>46164</v>
      </c>
      <c r="I161" s="50">
        <f t="shared" ca="1" si="48"/>
        <v>5</v>
      </c>
      <c r="J161" s="90" t="s">
        <v>85</v>
      </c>
      <c r="K161" s="139"/>
      <c r="L161" s="36">
        <v>8</v>
      </c>
      <c r="M161" s="140">
        <v>9</v>
      </c>
      <c r="N161" s="91">
        <f t="shared" si="40"/>
        <v>0.33958333333333329</v>
      </c>
      <c r="O161" s="33">
        <f t="shared" ca="1" si="37"/>
        <v>1</v>
      </c>
      <c r="P161" s="46">
        <f t="shared" ca="1" si="45"/>
        <v>8.15</v>
      </c>
      <c r="Q161" s="92">
        <f t="shared" ca="1" si="46"/>
        <v>8</v>
      </c>
      <c r="R161" s="46">
        <f t="shared" ca="1" si="47"/>
        <v>0.15000000000000036</v>
      </c>
      <c r="S161" s="93">
        <f ca="1">+IF(AND(K161="",L161="",M161=""),"",SUM($R$20:R161))</f>
        <v>-1.8167000000000026</v>
      </c>
      <c r="T161" s="5"/>
      <c r="Z161" s="97">
        <f t="shared" si="41"/>
        <v>0</v>
      </c>
      <c r="AB161" s="50">
        <f t="shared" si="42"/>
        <v>0</v>
      </c>
      <c r="AW161" s="3">
        <f t="shared" si="43"/>
        <v>0</v>
      </c>
    </row>
    <row r="162" spans="4:49" x14ac:dyDescent="0.25">
      <c r="D162" s="22" t="str">
        <f t="shared" ca="1" si="44"/>
        <v/>
      </c>
      <c r="E162" s="22">
        <f t="shared" ca="1" si="38"/>
        <v>5</v>
      </c>
      <c r="G162" s="4"/>
      <c r="H162" s="89">
        <f t="shared" ca="1" si="39"/>
        <v>46165</v>
      </c>
      <c r="I162" s="50">
        <f t="shared" ca="1" si="48"/>
        <v>6</v>
      </c>
      <c r="J162" s="90" t="s">
        <v>85</v>
      </c>
      <c r="K162" s="139"/>
      <c r="L162" s="36" t="s">
        <v>62</v>
      </c>
      <c r="M162" s="140" t="s">
        <v>62</v>
      </c>
      <c r="N162" s="91">
        <f t="shared" si="40"/>
        <v>0</v>
      </c>
      <c r="O162" s="33">
        <f t="shared" ca="1" si="37"/>
        <v>1.25</v>
      </c>
      <c r="P162" s="46">
        <f t="shared" ca="1" si="45"/>
        <v>0</v>
      </c>
      <c r="Q162" s="92">
        <f t="shared" ca="1" si="46"/>
        <v>0</v>
      </c>
      <c r="R162" s="46" t="str">
        <f t="shared" si="47"/>
        <v/>
      </c>
      <c r="S162" s="93" t="str">
        <f>+IF(AND(K162="",L162="",M162=""),"",SUM($R$20:R162))</f>
        <v/>
      </c>
      <c r="T162" s="5"/>
      <c r="Z162" s="97">
        <f t="shared" si="41"/>
        <v>0</v>
      </c>
      <c r="AB162" s="50">
        <f t="shared" si="42"/>
        <v>0</v>
      </c>
      <c r="AW162" s="3">
        <f t="shared" si="43"/>
        <v>0</v>
      </c>
    </row>
    <row r="163" spans="4:49" x14ac:dyDescent="0.25">
      <c r="D163" s="22" t="str">
        <f t="shared" ca="1" si="44"/>
        <v/>
      </c>
      <c r="E163" s="22">
        <f t="shared" ca="1" si="38"/>
        <v>5</v>
      </c>
      <c r="G163" s="4"/>
      <c r="H163" s="89">
        <f t="shared" ca="1" si="39"/>
        <v>46166</v>
      </c>
      <c r="I163" s="50">
        <f t="shared" ca="1" si="48"/>
        <v>7</v>
      </c>
      <c r="J163" s="90" t="s">
        <v>85</v>
      </c>
      <c r="K163" s="139"/>
      <c r="L163" s="36" t="s">
        <v>62</v>
      </c>
      <c r="M163" s="140" t="s">
        <v>62</v>
      </c>
      <c r="N163" s="91">
        <f t="shared" si="40"/>
        <v>0</v>
      </c>
      <c r="O163" s="33">
        <f t="shared" ca="1" si="37"/>
        <v>1.25</v>
      </c>
      <c r="P163" s="46">
        <f t="shared" ca="1" si="45"/>
        <v>0</v>
      </c>
      <c r="Q163" s="92">
        <f t="shared" ca="1" si="46"/>
        <v>0</v>
      </c>
      <c r="R163" s="46" t="str">
        <f t="shared" si="47"/>
        <v/>
      </c>
      <c r="S163" s="93" t="str">
        <f>+IF(AND(K163="",L163="",M163=""),"",SUM($R$20:R163))</f>
        <v/>
      </c>
      <c r="T163" s="5"/>
      <c r="Z163" s="97">
        <f t="shared" si="41"/>
        <v>0</v>
      </c>
      <c r="AB163" s="50">
        <f t="shared" si="42"/>
        <v>0</v>
      </c>
      <c r="AW163" s="3">
        <f t="shared" si="43"/>
        <v>0</v>
      </c>
    </row>
    <row r="164" spans="4:49" x14ac:dyDescent="0.25">
      <c r="D164" s="22" t="str">
        <f t="shared" ca="1" si="44"/>
        <v/>
      </c>
      <c r="E164" s="22">
        <f t="shared" ca="1" si="38"/>
        <v>5</v>
      </c>
      <c r="G164" s="4"/>
      <c r="H164" s="89">
        <f t="shared" ca="1" si="39"/>
        <v>46167</v>
      </c>
      <c r="I164" s="50">
        <f t="shared" ca="1" si="48"/>
        <v>1</v>
      </c>
      <c r="J164" s="90" t="s">
        <v>85</v>
      </c>
      <c r="K164" s="139"/>
      <c r="L164" s="36">
        <v>6</v>
      </c>
      <c r="M164" s="140">
        <v>30</v>
      </c>
      <c r="N164" s="91">
        <f t="shared" si="40"/>
        <v>0.27083333333333331</v>
      </c>
      <c r="O164" s="33">
        <f t="shared" ca="1" si="37"/>
        <v>1</v>
      </c>
      <c r="P164" s="46">
        <f t="shared" ca="1" si="45"/>
        <v>6.5</v>
      </c>
      <c r="Q164" s="92">
        <f t="shared" ca="1" si="46"/>
        <v>8</v>
      </c>
      <c r="R164" s="46">
        <f t="shared" ca="1" si="47"/>
        <v>-1.5</v>
      </c>
      <c r="S164" s="93">
        <f ca="1">+IF(AND(K164="",L164="",M164=""),"",SUM($R$20:R164))</f>
        <v>-3.3167000000000026</v>
      </c>
      <c r="T164" s="5"/>
      <c r="Z164" s="97">
        <f t="shared" si="41"/>
        <v>0</v>
      </c>
      <c r="AB164" s="50">
        <f t="shared" si="42"/>
        <v>0</v>
      </c>
      <c r="AW164" s="3">
        <f t="shared" si="43"/>
        <v>0</v>
      </c>
    </row>
    <row r="165" spans="4:49" x14ac:dyDescent="0.25">
      <c r="D165" s="22" t="str">
        <f t="shared" ca="1" si="44"/>
        <v/>
      </c>
      <c r="E165" s="22">
        <f t="shared" ca="1" si="38"/>
        <v>5</v>
      </c>
      <c r="G165" s="4"/>
      <c r="H165" s="89">
        <f t="shared" ca="1" si="39"/>
        <v>46168</v>
      </c>
      <c r="I165" s="50">
        <f t="shared" ca="1" si="48"/>
        <v>2</v>
      </c>
      <c r="J165" s="90" t="s">
        <v>85</v>
      </c>
      <c r="K165" s="139"/>
      <c r="L165" s="36">
        <v>12</v>
      </c>
      <c r="M165" s="140">
        <v>44</v>
      </c>
      <c r="N165" s="91">
        <f t="shared" si="40"/>
        <v>0.53055555555555556</v>
      </c>
      <c r="O165" s="33">
        <f t="shared" ca="1" si="37"/>
        <v>1</v>
      </c>
      <c r="P165" s="46">
        <f t="shared" ca="1" si="45"/>
        <v>12.7333</v>
      </c>
      <c r="Q165" s="92">
        <f t="shared" ca="1" si="46"/>
        <v>8</v>
      </c>
      <c r="R165" s="46">
        <f t="shared" ca="1" si="47"/>
        <v>4.7332999999999998</v>
      </c>
      <c r="S165" s="93">
        <f ca="1">+IF(AND(K165="",L165="",M165=""),"",SUM($R$20:R165))</f>
        <v>1.4165999999999972</v>
      </c>
      <c r="T165" s="5"/>
      <c r="Z165" s="97">
        <f t="shared" si="41"/>
        <v>0</v>
      </c>
      <c r="AB165" s="50">
        <f t="shared" si="42"/>
        <v>0</v>
      </c>
      <c r="AW165" s="3">
        <f t="shared" si="43"/>
        <v>0</v>
      </c>
    </row>
    <row r="166" spans="4:49" x14ac:dyDescent="0.25">
      <c r="D166" s="22" t="str">
        <f t="shared" ca="1" si="44"/>
        <v/>
      </c>
      <c r="E166" s="22">
        <f t="shared" ca="1" si="38"/>
        <v>5</v>
      </c>
      <c r="G166" s="4"/>
      <c r="H166" s="89">
        <f t="shared" ca="1" si="39"/>
        <v>46169</v>
      </c>
      <c r="I166" s="50">
        <f t="shared" ca="1" si="48"/>
        <v>3</v>
      </c>
      <c r="J166" s="90" t="s">
        <v>85</v>
      </c>
      <c r="K166" s="139"/>
      <c r="L166" s="36">
        <v>6</v>
      </c>
      <c r="M166" s="140">
        <v>6</v>
      </c>
      <c r="N166" s="91">
        <f t="shared" si="40"/>
        <v>0.25416666666666665</v>
      </c>
      <c r="O166" s="33">
        <f t="shared" ca="1" si="37"/>
        <v>1</v>
      </c>
      <c r="P166" s="46">
        <f t="shared" ca="1" si="45"/>
        <v>6.1</v>
      </c>
      <c r="Q166" s="92">
        <f t="shared" ca="1" si="46"/>
        <v>8</v>
      </c>
      <c r="R166" s="46">
        <f t="shared" ca="1" si="47"/>
        <v>-1.9000000000000004</v>
      </c>
      <c r="S166" s="93">
        <f ca="1">+IF(AND(K166="",L166="",M166=""),"",SUM($R$20:R166))</f>
        <v>-0.48340000000000316</v>
      </c>
      <c r="T166" s="5"/>
      <c r="Z166" s="97">
        <f t="shared" si="41"/>
        <v>0</v>
      </c>
      <c r="AB166" s="50">
        <f t="shared" si="42"/>
        <v>0</v>
      </c>
      <c r="AW166" s="3">
        <f t="shared" si="43"/>
        <v>0</v>
      </c>
    </row>
    <row r="167" spans="4:49" x14ac:dyDescent="0.25">
      <c r="D167" s="22" t="str">
        <f t="shared" ca="1" si="44"/>
        <v/>
      </c>
      <c r="E167" s="22">
        <f t="shared" ca="1" si="38"/>
        <v>5</v>
      </c>
      <c r="G167" s="4"/>
      <c r="H167" s="89">
        <f t="shared" ca="1" si="39"/>
        <v>46170</v>
      </c>
      <c r="I167" s="50">
        <f t="shared" ca="1" si="48"/>
        <v>4</v>
      </c>
      <c r="J167" s="90" t="s">
        <v>85</v>
      </c>
      <c r="K167" s="139"/>
      <c r="L167" s="36">
        <v>3</v>
      </c>
      <c r="M167" s="140">
        <v>3</v>
      </c>
      <c r="N167" s="91">
        <f t="shared" si="40"/>
        <v>0.12708333333333333</v>
      </c>
      <c r="O167" s="33">
        <f t="shared" ca="1" si="37"/>
        <v>1</v>
      </c>
      <c r="P167" s="46">
        <f t="shared" ca="1" si="45"/>
        <v>3.05</v>
      </c>
      <c r="Q167" s="92">
        <f t="shared" ca="1" si="46"/>
        <v>8</v>
      </c>
      <c r="R167" s="46">
        <f t="shared" ca="1" si="47"/>
        <v>-4.95</v>
      </c>
      <c r="S167" s="93">
        <f ca="1">+IF(AND(K167="",L167="",M167=""),"",SUM($R$20:R167))</f>
        <v>-5.4334000000000033</v>
      </c>
      <c r="T167" s="5"/>
      <c r="Z167" s="97">
        <f t="shared" si="41"/>
        <v>0</v>
      </c>
      <c r="AB167" s="50">
        <f t="shared" si="42"/>
        <v>0</v>
      </c>
      <c r="AW167" s="3">
        <f t="shared" si="43"/>
        <v>0</v>
      </c>
    </row>
    <row r="168" spans="4:49" x14ac:dyDescent="0.25">
      <c r="D168" s="22" t="str">
        <f t="shared" ca="1" si="44"/>
        <v/>
      </c>
      <c r="E168" s="22">
        <f t="shared" ca="1" si="38"/>
        <v>5</v>
      </c>
      <c r="G168" s="4"/>
      <c r="H168" s="89">
        <f t="shared" ca="1" si="39"/>
        <v>46171</v>
      </c>
      <c r="I168" s="50">
        <f t="shared" ca="1" si="48"/>
        <v>5</v>
      </c>
      <c r="J168" s="90" t="s">
        <v>85</v>
      </c>
      <c r="K168" s="139"/>
      <c r="L168" s="36">
        <v>10</v>
      </c>
      <c r="M168" s="140">
        <v>47</v>
      </c>
      <c r="N168" s="91">
        <f t="shared" si="40"/>
        <v>0.44930555555555557</v>
      </c>
      <c r="O168" s="33">
        <f t="shared" ca="1" si="37"/>
        <v>1</v>
      </c>
      <c r="P168" s="46">
        <f t="shared" ca="1" si="45"/>
        <v>10.783300000000001</v>
      </c>
      <c r="Q168" s="92">
        <f t="shared" ca="1" si="46"/>
        <v>8</v>
      </c>
      <c r="R168" s="46">
        <f t="shared" ca="1" si="47"/>
        <v>2.7833000000000006</v>
      </c>
      <c r="S168" s="93">
        <f ca="1">+IF(AND(K168="",L168="",M168=""),"",SUM($R$20:R168))</f>
        <v>-2.6501000000000028</v>
      </c>
      <c r="T168" s="5"/>
      <c r="Z168" s="97">
        <f t="shared" si="41"/>
        <v>0</v>
      </c>
      <c r="AB168" s="50">
        <f t="shared" si="42"/>
        <v>0</v>
      </c>
      <c r="AW168" s="3">
        <f t="shared" si="43"/>
        <v>0</v>
      </c>
    </row>
    <row r="169" spans="4:49" x14ac:dyDescent="0.25">
      <c r="D169" s="22" t="str">
        <f t="shared" ca="1" si="44"/>
        <v/>
      </c>
      <c r="E169" s="22">
        <f t="shared" ca="1" si="38"/>
        <v>5</v>
      </c>
      <c r="G169" s="4"/>
      <c r="H169" s="89">
        <f t="shared" ca="1" si="39"/>
        <v>46172</v>
      </c>
      <c r="I169" s="50">
        <f t="shared" ca="1" si="48"/>
        <v>6</v>
      </c>
      <c r="J169" s="90" t="s">
        <v>85</v>
      </c>
      <c r="K169" s="139"/>
      <c r="L169" s="36" t="s">
        <v>62</v>
      </c>
      <c r="M169" s="140" t="s">
        <v>62</v>
      </c>
      <c r="N169" s="91">
        <f t="shared" si="40"/>
        <v>0</v>
      </c>
      <c r="O169" s="33">
        <f t="shared" ca="1" si="37"/>
        <v>1.25</v>
      </c>
      <c r="P169" s="46">
        <f t="shared" ca="1" si="45"/>
        <v>0</v>
      </c>
      <c r="Q169" s="92">
        <f t="shared" ca="1" si="46"/>
        <v>0</v>
      </c>
      <c r="R169" s="46" t="str">
        <f t="shared" si="47"/>
        <v/>
      </c>
      <c r="S169" s="93" t="str">
        <f>+IF(AND(K169="",L169="",M169=""),"",SUM($R$20:R169))</f>
        <v/>
      </c>
      <c r="T169" s="5"/>
      <c r="Z169" s="97">
        <f t="shared" si="41"/>
        <v>0</v>
      </c>
      <c r="AB169" s="50">
        <f t="shared" si="42"/>
        <v>0</v>
      </c>
      <c r="AW169" s="3">
        <f t="shared" si="43"/>
        <v>0</v>
      </c>
    </row>
    <row r="170" spans="4:49" x14ac:dyDescent="0.25">
      <c r="D170" s="22" t="str">
        <f t="shared" ca="1" si="44"/>
        <v/>
      </c>
      <c r="E170" s="22">
        <f t="shared" ca="1" si="38"/>
        <v>5</v>
      </c>
      <c r="G170" s="4"/>
      <c r="H170" s="89">
        <f t="shared" ca="1" si="39"/>
        <v>46173</v>
      </c>
      <c r="I170" s="50">
        <f t="shared" ca="1" si="48"/>
        <v>7</v>
      </c>
      <c r="J170" s="90" t="s">
        <v>85</v>
      </c>
      <c r="K170" s="139"/>
      <c r="L170" s="36" t="s">
        <v>62</v>
      </c>
      <c r="M170" s="140" t="s">
        <v>62</v>
      </c>
      <c r="N170" s="91">
        <f t="shared" si="40"/>
        <v>0</v>
      </c>
      <c r="O170" s="33">
        <f t="shared" ca="1" si="37"/>
        <v>1.25</v>
      </c>
      <c r="P170" s="46">
        <f t="shared" ca="1" si="45"/>
        <v>0</v>
      </c>
      <c r="Q170" s="92">
        <f t="shared" ca="1" si="46"/>
        <v>0</v>
      </c>
      <c r="R170" s="46" t="str">
        <f t="shared" si="47"/>
        <v/>
      </c>
      <c r="S170" s="93" t="str">
        <f>+IF(AND(K170="",L170="",M170=""),"",SUM($R$20:R170))</f>
        <v/>
      </c>
      <c r="T170" s="5"/>
      <c r="Z170" s="97">
        <f t="shared" si="41"/>
        <v>0</v>
      </c>
      <c r="AB170" s="50">
        <f t="shared" si="42"/>
        <v>0</v>
      </c>
      <c r="AW170" s="3">
        <f t="shared" si="43"/>
        <v>0</v>
      </c>
    </row>
    <row r="171" spans="4:49" x14ac:dyDescent="0.25">
      <c r="D171" s="22">
        <f t="shared" ca="1" si="44"/>
        <v>6</v>
      </c>
      <c r="E171" s="22">
        <f t="shared" ca="1" si="38"/>
        <v>6</v>
      </c>
      <c r="G171" s="4"/>
      <c r="H171" s="89">
        <f t="shared" ca="1" si="39"/>
        <v>46174</v>
      </c>
      <c r="I171" s="50">
        <f t="shared" ca="1" si="48"/>
        <v>1</v>
      </c>
      <c r="J171" s="90" t="s">
        <v>85</v>
      </c>
      <c r="K171" s="139"/>
      <c r="L171" s="36">
        <v>11</v>
      </c>
      <c r="M171" s="140">
        <v>16</v>
      </c>
      <c r="N171" s="91">
        <f t="shared" si="40"/>
        <v>0.46944444444444444</v>
      </c>
      <c r="O171" s="33">
        <f t="shared" ca="1" si="37"/>
        <v>1</v>
      </c>
      <c r="P171" s="46">
        <f t="shared" ca="1" si="45"/>
        <v>11.2667</v>
      </c>
      <c r="Q171" s="92">
        <f t="shared" ca="1" si="46"/>
        <v>8</v>
      </c>
      <c r="R171" s="46">
        <f t="shared" ca="1" si="47"/>
        <v>3.2667000000000002</v>
      </c>
      <c r="S171" s="93">
        <f ca="1">+IF(AND(K171="",L171="",M171=""),"",SUM($R$20:R171))</f>
        <v>0.61659999999999737</v>
      </c>
      <c r="T171" s="5"/>
      <c r="Z171" s="97">
        <f t="shared" si="41"/>
        <v>0</v>
      </c>
      <c r="AB171" s="50">
        <f t="shared" si="42"/>
        <v>0</v>
      </c>
      <c r="AW171" s="3">
        <f t="shared" si="43"/>
        <v>0</v>
      </c>
    </row>
    <row r="172" spans="4:49" x14ac:dyDescent="0.25">
      <c r="D172" s="22" t="str">
        <f t="shared" ca="1" si="44"/>
        <v/>
      </c>
      <c r="E172" s="22">
        <f t="shared" ca="1" si="38"/>
        <v>6</v>
      </c>
      <c r="G172" s="4"/>
      <c r="H172" s="89">
        <f t="shared" ca="1" si="39"/>
        <v>46175</v>
      </c>
      <c r="I172" s="50">
        <f t="shared" ca="1" si="48"/>
        <v>2</v>
      </c>
      <c r="J172" s="90" t="s">
        <v>85</v>
      </c>
      <c r="K172" s="139"/>
      <c r="L172" s="36">
        <v>9</v>
      </c>
      <c r="M172" s="140">
        <v>20</v>
      </c>
      <c r="N172" s="91">
        <f t="shared" si="40"/>
        <v>0.3888888888888889</v>
      </c>
      <c r="O172" s="33">
        <f t="shared" ca="1" si="37"/>
        <v>1</v>
      </c>
      <c r="P172" s="46">
        <f t="shared" ca="1" si="45"/>
        <v>9.3332999999999995</v>
      </c>
      <c r="Q172" s="92">
        <f t="shared" ca="1" si="46"/>
        <v>8</v>
      </c>
      <c r="R172" s="46">
        <f t="shared" ca="1" si="47"/>
        <v>1.3332999999999995</v>
      </c>
      <c r="S172" s="93">
        <f ca="1">+IF(AND(K172="",L172="",M172=""),"",SUM($R$20:R172))</f>
        <v>1.9498999999999969</v>
      </c>
      <c r="T172" s="5"/>
      <c r="Z172" s="97">
        <f t="shared" si="41"/>
        <v>0</v>
      </c>
      <c r="AB172" s="50">
        <f t="shared" si="42"/>
        <v>0</v>
      </c>
      <c r="AW172" s="3">
        <f t="shared" si="43"/>
        <v>0</v>
      </c>
    </row>
    <row r="173" spans="4:49" x14ac:dyDescent="0.25">
      <c r="D173" s="22" t="str">
        <f t="shared" ca="1" si="44"/>
        <v/>
      </c>
      <c r="E173" s="22">
        <f t="shared" ca="1" si="38"/>
        <v>6</v>
      </c>
      <c r="G173" s="4"/>
      <c r="H173" s="89">
        <f t="shared" ca="1" si="39"/>
        <v>46176</v>
      </c>
      <c r="I173" s="50">
        <f t="shared" ca="1" si="48"/>
        <v>3</v>
      </c>
      <c r="J173" s="90" t="s">
        <v>85</v>
      </c>
      <c r="K173" s="139"/>
      <c r="L173" s="36">
        <v>6</v>
      </c>
      <c r="M173" s="140">
        <v>16</v>
      </c>
      <c r="N173" s="91">
        <f t="shared" si="40"/>
        <v>0.26111111111111113</v>
      </c>
      <c r="O173" s="33">
        <f t="shared" ca="1" si="37"/>
        <v>1</v>
      </c>
      <c r="P173" s="46">
        <f t="shared" ca="1" si="45"/>
        <v>6.2667000000000002</v>
      </c>
      <c r="Q173" s="92">
        <f t="shared" ca="1" si="46"/>
        <v>8</v>
      </c>
      <c r="R173" s="46">
        <f t="shared" ca="1" si="47"/>
        <v>-1.7332999999999998</v>
      </c>
      <c r="S173" s="93">
        <f ca="1">+IF(AND(K173="",L173="",M173=""),"",SUM($R$20:R173))</f>
        <v>0.21659999999999702</v>
      </c>
      <c r="T173" s="5"/>
      <c r="Z173" s="97">
        <f t="shared" si="41"/>
        <v>0</v>
      </c>
      <c r="AB173" s="50">
        <f t="shared" si="42"/>
        <v>0</v>
      </c>
      <c r="AW173" s="3">
        <f t="shared" si="43"/>
        <v>0</v>
      </c>
    </row>
    <row r="174" spans="4:49" x14ac:dyDescent="0.25">
      <c r="D174" s="22" t="str">
        <f t="shared" ca="1" si="44"/>
        <v/>
      </c>
      <c r="E174" s="22">
        <f t="shared" ca="1" si="38"/>
        <v>6</v>
      </c>
      <c r="G174" s="4"/>
      <c r="H174" s="89">
        <f t="shared" ca="1" si="39"/>
        <v>46177</v>
      </c>
      <c r="I174" s="50">
        <f t="shared" ca="1" si="48"/>
        <v>4</v>
      </c>
      <c r="J174" s="90" t="s">
        <v>85</v>
      </c>
      <c r="K174" s="139"/>
      <c r="L174" s="36">
        <v>4</v>
      </c>
      <c r="M174" s="140">
        <v>2</v>
      </c>
      <c r="N174" s="91">
        <f t="shared" si="40"/>
        <v>0.16805555555555554</v>
      </c>
      <c r="O174" s="33">
        <f t="shared" ca="1" si="37"/>
        <v>1</v>
      </c>
      <c r="P174" s="46">
        <f t="shared" ca="1" si="45"/>
        <v>4.0332999999999997</v>
      </c>
      <c r="Q174" s="92">
        <f t="shared" ca="1" si="46"/>
        <v>8</v>
      </c>
      <c r="R174" s="46">
        <f t="shared" ca="1" si="47"/>
        <v>-3.9667000000000003</v>
      </c>
      <c r="S174" s="93">
        <f ca="1">+IF(AND(K174="",L174="",M174=""),"",SUM($R$20:R174))</f>
        <v>-3.7501000000000033</v>
      </c>
      <c r="T174" s="5"/>
      <c r="Z174" s="97">
        <f t="shared" si="41"/>
        <v>0</v>
      </c>
      <c r="AB174" s="50">
        <f t="shared" si="42"/>
        <v>0</v>
      </c>
      <c r="AW174" s="3">
        <f t="shared" si="43"/>
        <v>0</v>
      </c>
    </row>
    <row r="175" spans="4:49" x14ac:dyDescent="0.25">
      <c r="D175" s="22" t="str">
        <f t="shared" ca="1" si="44"/>
        <v/>
      </c>
      <c r="E175" s="22">
        <f t="shared" ca="1" si="38"/>
        <v>6</v>
      </c>
      <c r="G175" s="4"/>
      <c r="H175" s="89">
        <f t="shared" ca="1" si="39"/>
        <v>46178</v>
      </c>
      <c r="I175" s="50">
        <f t="shared" ca="1" si="48"/>
        <v>5</v>
      </c>
      <c r="J175" s="90" t="s">
        <v>85</v>
      </c>
      <c r="K175" s="139"/>
      <c r="L175" s="36">
        <v>12</v>
      </c>
      <c r="M175" s="140">
        <v>23</v>
      </c>
      <c r="N175" s="91">
        <f t="shared" si="40"/>
        <v>0.51597222222222228</v>
      </c>
      <c r="O175" s="33">
        <f t="shared" ca="1" si="37"/>
        <v>1</v>
      </c>
      <c r="P175" s="46">
        <f t="shared" ca="1" si="45"/>
        <v>12.3833</v>
      </c>
      <c r="Q175" s="92">
        <f t="shared" ca="1" si="46"/>
        <v>8</v>
      </c>
      <c r="R175" s="46">
        <f t="shared" ca="1" si="47"/>
        <v>4.3833000000000002</v>
      </c>
      <c r="S175" s="93">
        <f ca="1">+IF(AND(K175="",L175="",M175=""),"",SUM($R$20:R175))</f>
        <v>0.63319999999999688</v>
      </c>
      <c r="T175" s="5"/>
      <c r="Z175" s="97">
        <f t="shared" si="41"/>
        <v>0</v>
      </c>
      <c r="AB175" s="50">
        <f t="shared" si="42"/>
        <v>0</v>
      </c>
      <c r="AW175" s="3">
        <f t="shared" si="43"/>
        <v>0</v>
      </c>
    </row>
    <row r="176" spans="4:49" x14ac:dyDescent="0.25">
      <c r="D176" s="22" t="str">
        <f t="shared" ca="1" si="44"/>
        <v/>
      </c>
      <c r="E176" s="22">
        <f t="shared" ca="1" si="38"/>
        <v>6</v>
      </c>
      <c r="G176" s="4"/>
      <c r="H176" s="89">
        <f t="shared" ca="1" si="39"/>
        <v>46179</v>
      </c>
      <c r="I176" s="50">
        <f t="shared" ca="1" si="48"/>
        <v>6</v>
      </c>
      <c r="J176" s="90" t="s">
        <v>85</v>
      </c>
      <c r="K176" s="139"/>
      <c r="L176" s="36" t="s">
        <v>62</v>
      </c>
      <c r="M176" s="140" t="s">
        <v>62</v>
      </c>
      <c r="N176" s="91">
        <f t="shared" si="40"/>
        <v>0</v>
      </c>
      <c r="O176" s="33">
        <f t="shared" ca="1" si="37"/>
        <v>1.25</v>
      </c>
      <c r="P176" s="46">
        <f t="shared" ca="1" si="45"/>
        <v>0</v>
      </c>
      <c r="Q176" s="92">
        <f t="shared" ca="1" si="46"/>
        <v>0</v>
      </c>
      <c r="R176" s="46" t="str">
        <f t="shared" si="47"/>
        <v/>
      </c>
      <c r="S176" s="93" t="str">
        <f>+IF(AND(K176="",L176="",M176=""),"",SUM($R$20:R176))</f>
        <v/>
      </c>
      <c r="T176" s="5"/>
      <c r="Z176" s="97">
        <f t="shared" si="41"/>
        <v>0</v>
      </c>
      <c r="AB176" s="50">
        <f t="shared" si="42"/>
        <v>0</v>
      </c>
      <c r="AW176" s="3">
        <f t="shared" si="43"/>
        <v>0</v>
      </c>
    </row>
    <row r="177" spans="4:49" x14ac:dyDescent="0.25">
      <c r="D177" s="22" t="str">
        <f t="shared" ca="1" si="44"/>
        <v/>
      </c>
      <c r="E177" s="22">
        <f t="shared" ca="1" si="38"/>
        <v>6</v>
      </c>
      <c r="G177" s="4"/>
      <c r="H177" s="89">
        <f t="shared" ca="1" si="39"/>
        <v>46180</v>
      </c>
      <c r="I177" s="50">
        <f t="shared" ca="1" si="48"/>
        <v>7</v>
      </c>
      <c r="J177" s="90" t="s">
        <v>85</v>
      </c>
      <c r="K177" s="139"/>
      <c r="L177" s="36" t="s">
        <v>62</v>
      </c>
      <c r="M177" s="140" t="s">
        <v>62</v>
      </c>
      <c r="N177" s="91">
        <f t="shared" si="40"/>
        <v>0</v>
      </c>
      <c r="O177" s="33">
        <f t="shared" ca="1" si="37"/>
        <v>1.25</v>
      </c>
      <c r="P177" s="46">
        <f t="shared" ca="1" si="45"/>
        <v>0</v>
      </c>
      <c r="Q177" s="92">
        <f t="shared" ca="1" si="46"/>
        <v>0</v>
      </c>
      <c r="R177" s="46" t="str">
        <f t="shared" si="47"/>
        <v/>
      </c>
      <c r="S177" s="93" t="str">
        <f>+IF(AND(K177="",L177="",M177=""),"",SUM($R$20:R177))</f>
        <v/>
      </c>
      <c r="T177" s="5"/>
      <c r="Z177" s="97">
        <f t="shared" si="41"/>
        <v>0</v>
      </c>
      <c r="AB177" s="50">
        <f t="shared" si="42"/>
        <v>0</v>
      </c>
      <c r="AW177" s="3">
        <f t="shared" si="43"/>
        <v>0</v>
      </c>
    </row>
    <row r="178" spans="4:49" x14ac:dyDescent="0.25">
      <c r="D178" s="22" t="str">
        <f t="shared" ca="1" si="44"/>
        <v/>
      </c>
      <c r="E178" s="22">
        <f t="shared" ca="1" si="38"/>
        <v>6</v>
      </c>
      <c r="G178" s="4"/>
      <c r="H178" s="89">
        <f t="shared" ca="1" si="39"/>
        <v>46181</v>
      </c>
      <c r="I178" s="50">
        <f t="shared" ca="1" si="48"/>
        <v>1</v>
      </c>
      <c r="J178" s="90" t="s">
        <v>85</v>
      </c>
      <c r="K178" s="139">
        <v>1</v>
      </c>
      <c r="L178" s="36"/>
      <c r="M178" s="140"/>
      <c r="N178" s="91">
        <f t="shared" ca="1" si="40"/>
        <v>0.33333333333333331</v>
      </c>
      <c r="O178" s="33">
        <f t="shared" ca="1" si="37"/>
        <v>1</v>
      </c>
      <c r="P178" s="46">
        <f t="shared" ca="1" si="45"/>
        <v>8</v>
      </c>
      <c r="Q178" s="92">
        <f t="shared" ca="1" si="46"/>
        <v>8</v>
      </c>
      <c r="R178" s="46">
        <f t="shared" ca="1" si="47"/>
        <v>0</v>
      </c>
      <c r="S178" s="93">
        <f ca="1">+IF(AND(K178="",L178="",M178=""),"",SUM($R$20:R178))</f>
        <v>0.63319999999999688</v>
      </c>
      <c r="T178" s="5"/>
      <c r="Z178" s="97">
        <f t="shared" si="41"/>
        <v>0</v>
      </c>
      <c r="AB178" s="50">
        <f t="shared" ca="1" si="42"/>
        <v>8</v>
      </c>
      <c r="AW178" s="3">
        <f t="shared" si="43"/>
        <v>0</v>
      </c>
    </row>
    <row r="179" spans="4:49" x14ac:dyDescent="0.25">
      <c r="D179" s="22" t="str">
        <f t="shared" ca="1" si="44"/>
        <v/>
      </c>
      <c r="E179" s="22">
        <f t="shared" ca="1" si="38"/>
        <v>6</v>
      </c>
      <c r="G179" s="4"/>
      <c r="H179" s="89">
        <f t="shared" ca="1" si="39"/>
        <v>46182</v>
      </c>
      <c r="I179" s="50">
        <f t="shared" ca="1" si="48"/>
        <v>2</v>
      </c>
      <c r="J179" s="90" t="s">
        <v>85</v>
      </c>
      <c r="K179" s="139">
        <v>1</v>
      </c>
      <c r="L179" s="36"/>
      <c r="M179" s="140"/>
      <c r="N179" s="91">
        <f t="shared" ca="1" si="40"/>
        <v>0.33333333333333331</v>
      </c>
      <c r="O179" s="33">
        <f t="shared" ca="1" si="37"/>
        <v>1</v>
      </c>
      <c r="P179" s="46">
        <f t="shared" ca="1" si="45"/>
        <v>8</v>
      </c>
      <c r="Q179" s="92">
        <f t="shared" ca="1" si="46"/>
        <v>8</v>
      </c>
      <c r="R179" s="46">
        <f t="shared" ca="1" si="47"/>
        <v>0</v>
      </c>
      <c r="S179" s="93">
        <f ca="1">+IF(AND(K179="",L179="",M179=""),"",SUM($R$20:R179))</f>
        <v>0.63319999999999688</v>
      </c>
      <c r="T179" s="5"/>
      <c r="Z179" s="97">
        <f t="shared" si="41"/>
        <v>0</v>
      </c>
      <c r="AB179" s="50">
        <f t="shared" ca="1" si="42"/>
        <v>8</v>
      </c>
      <c r="AW179" s="3">
        <f t="shared" si="43"/>
        <v>0</v>
      </c>
    </row>
    <row r="180" spans="4:49" x14ac:dyDescent="0.25">
      <c r="D180" s="22" t="str">
        <f t="shared" ca="1" si="44"/>
        <v/>
      </c>
      <c r="E180" s="22">
        <f t="shared" ca="1" si="38"/>
        <v>6</v>
      </c>
      <c r="G180" s="4"/>
      <c r="H180" s="89">
        <f t="shared" ca="1" si="39"/>
        <v>46183</v>
      </c>
      <c r="I180" s="50">
        <f t="shared" ca="1" si="48"/>
        <v>3</v>
      </c>
      <c r="J180" s="90" t="s">
        <v>85</v>
      </c>
      <c r="K180" s="139">
        <v>1</v>
      </c>
      <c r="L180" s="36"/>
      <c r="M180" s="140"/>
      <c r="N180" s="91">
        <f t="shared" ca="1" si="40"/>
        <v>0.33333333333333331</v>
      </c>
      <c r="O180" s="33">
        <f t="shared" ca="1" si="37"/>
        <v>1</v>
      </c>
      <c r="P180" s="46">
        <f t="shared" ca="1" si="45"/>
        <v>8</v>
      </c>
      <c r="Q180" s="92">
        <f t="shared" ca="1" si="46"/>
        <v>8</v>
      </c>
      <c r="R180" s="46">
        <f t="shared" ca="1" si="47"/>
        <v>0</v>
      </c>
      <c r="S180" s="93">
        <f ca="1">+IF(AND(K180="",L180="",M180=""),"",SUM($R$20:R180))</f>
        <v>0.63319999999999688</v>
      </c>
      <c r="T180" s="5"/>
      <c r="Z180" s="97">
        <f t="shared" si="41"/>
        <v>0</v>
      </c>
      <c r="AB180" s="50">
        <f t="shared" ca="1" si="42"/>
        <v>8</v>
      </c>
      <c r="AW180" s="3">
        <f t="shared" si="43"/>
        <v>0</v>
      </c>
    </row>
    <row r="181" spans="4:49" x14ac:dyDescent="0.25">
      <c r="D181" s="22" t="str">
        <f t="shared" ca="1" si="44"/>
        <v/>
      </c>
      <c r="E181" s="22">
        <f t="shared" ca="1" si="38"/>
        <v>6</v>
      </c>
      <c r="G181" s="4"/>
      <c r="H181" s="89">
        <f t="shared" ca="1" si="39"/>
        <v>46184</v>
      </c>
      <c r="I181" s="50">
        <f t="shared" ca="1" si="48"/>
        <v>4</v>
      </c>
      <c r="J181" s="90" t="s">
        <v>85</v>
      </c>
      <c r="K181" s="139">
        <v>1</v>
      </c>
      <c r="L181" s="36"/>
      <c r="M181" s="140"/>
      <c r="N181" s="91">
        <f t="shared" ca="1" si="40"/>
        <v>0.33333333333333331</v>
      </c>
      <c r="O181" s="33">
        <f t="shared" ca="1" si="37"/>
        <v>1</v>
      </c>
      <c r="P181" s="46">
        <f t="shared" ca="1" si="45"/>
        <v>8</v>
      </c>
      <c r="Q181" s="92">
        <f t="shared" ca="1" si="46"/>
        <v>8</v>
      </c>
      <c r="R181" s="46">
        <f t="shared" ca="1" si="47"/>
        <v>0</v>
      </c>
      <c r="S181" s="93">
        <f ca="1">+IF(AND(K181="",L181="",M181=""),"",SUM($R$20:R181))</f>
        <v>0.63319999999999688</v>
      </c>
      <c r="T181" s="5"/>
      <c r="Z181" s="97">
        <f t="shared" si="41"/>
        <v>0</v>
      </c>
      <c r="AB181" s="50">
        <f t="shared" ca="1" si="42"/>
        <v>8</v>
      </c>
      <c r="AW181" s="3">
        <f t="shared" si="43"/>
        <v>0</v>
      </c>
    </row>
    <row r="182" spans="4:49" x14ac:dyDescent="0.25">
      <c r="D182" s="22" t="str">
        <f t="shared" ca="1" si="44"/>
        <v/>
      </c>
      <c r="E182" s="22">
        <f t="shared" ca="1" si="38"/>
        <v>6</v>
      </c>
      <c r="G182" s="4"/>
      <c r="H182" s="89">
        <f t="shared" ca="1" si="39"/>
        <v>46185</v>
      </c>
      <c r="I182" s="50">
        <f t="shared" ca="1" si="48"/>
        <v>5</v>
      </c>
      <c r="J182" s="90" t="s">
        <v>85</v>
      </c>
      <c r="K182" s="139">
        <v>1</v>
      </c>
      <c r="L182" s="36"/>
      <c r="M182" s="140"/>
      <c r="N182" s="91">
        <f t="shared" ca="1" si="40"/>
        <v>0.33333333333333331</v>
      </c>
      <c r="O182" s="33">
        <f t="shared" ca="1" si="37"/>
        <v>1</v>
      </c>
      <c r="P182" s="46">
        <f t="shared" ca="1" si="45"/>
        <v>8</v>
      </c>
      <c r="Q182" s="92">
        <f t="shared" ca="1" si="46"/>
        <v>8</v>
      </c>
      <c r="R182" s="46">
        <f t="shared" ca="1" si="47"/>
        <v>0</v>
      </c>
      <c r="S182" s="93">
        <f ca="1">+IF(AND(K182="",L182="",M182=""),"",SUM($R$20:R182))</f>
        <v>0.63319999999999688</v>
      </c>
      <c r="T182" s="5"/>
      <c r="Z182" s="97">
        <f t="shared" si="41"/>
        <v>0</v>
      </c>
      <c r="AB182" s="50">
        <f t="shared" ca="1" si="42"/>
        <v>8</v>
      </c>
      <c r="AW182" s="3">
        <f t="shared" si="43"/>
        <v>0</v>
      </c>
    </row>
    <row r="183" spans="4:49" x14ac:dyDescent="0.25">
      <c r="D183" s="22" t="str">
        <f t="shared" ca="1" si="44"/>
        <v/>
      </c>
      <c r="E183" s="22">
        <f t="shared" ca="1" si="38"/>
        <v>6</v>
      </c>
      <c r="G183" s="4"/>
      <c r="H183" s="89">
        <f t="shared" ca="1" si="39"/>
        <v>46186</v>
      </c>
      <c r="I183" s="50">
        <f t="shared" ca="1" si="48"/>
        <v>6</v>
      </c>
      <c r="J183" s="90" t="s">
        <v>85</v>
      </c>
      <c r="K183" s="139"/>
      <c r="L183" s="36" t="s">
        <v>62</v>
      </c>
      <c r="M183" s="140" t="s">
        <v>62</v>
      </c>
      <c r="N183" s="91">
        <f t="shared" si="40"/>
        <v>0</v>
      </c>
      <c r="O183" s="33">
        <f t="shared" ca="1" si="37"/>
        <v>1.25</v>
      </c>
      <c r="P183" s="46">
        <f t="shared" ca="1" si="45"/>
        <v>0</v>
      </c>
      <c r="Q183" s="92">
        <f t="shared" ca="1" si="46"/>
        <v>0</v>
      </c>
      <c r="R183" s="46" t="str">
        <f t="shared" si="47"/>
        <v/>
      </c>
      <c r="S183" s="93" t="str">
        <f>+IF(AND(K183="",L183="",M183=""),"",SUM($R$20:R183))</f>
        <v/>
      </c>
      <c r="T183" s="5"/>
      <c r="Z183" s="97">
        <f t="shared" si="41"/>
        <v>0</v>
      </c>
      <c r="AB183" s="50">
        <f t="shared" si="42"/>
        <v>0</v>
      </c>
      <c r="AW183" s="3">
        <f t="shared" si="43"/>
        <v>0</v>
      </c>
    </row>
    <row r="184" spans="4:49" x14ac:dyDescent="0.25">
      <c r="D184" s="22" t="str">
        <f t="shared" ca="1" si="44"/>
        <v/>
      </c>
      <c r="E184" s="22">
        <f t="shared" ca="1" si="38"/>
        <v>6</v>
      </c>
      <c r="G184" s="4"/>
      <c r="H184" s="89">
        <f t="shared" ca="1" si="39"/>
        <v>46187</v>
      </c>
      <c r="I184" s="50">
        <f t="shared" ca="1" si="48"/>
        <v>7</v>
      </c>
      <c r="J184" s="90" t="s">
        <v>85</v>
      </c>
      <c r="K184" s="139"/>
      <c r="L184" s="36" t="s">
        <v>62</v>
      </c>
      <c r="M184" s="140" t="s">
        <v>62</v>
      </c>
      <c r="N184" s="91">
        <f t="shared" si="40"/>
        <v>0</v>
      </c>
      <c r="O184" s="33">
        <f t="shared" ca="1" si="37"/>
        <v>1.25</v>
      </c>
      <c r="P184" s="46">
        <f t="shared" ca="1" si="45"/>
        <v>0</v>
      </c>
      <c r="Q184" s="92">
        <f t="shared" ca="1" si="46"/>
        <v>0</v>
      </c>
      <c r="R184" s="46" t="str">
        <f t="shared" si="47"/>
        <v/>
      </c>
      <c r="S184" s="93" t="str">
        <f>+IF(AND(K184="",L184="",M184=""),"",SUM($R$20:R184))</f>
        <v/>
      </c>
      <c r="T184" s="5"/>
      <c r="Z184" s="97">
        <f t="shared" si="41"/>
        <v>0</v>
      </c>
      <c r="AB184" s="50">
        <f t="shared" si="42"/>
        <v>0</v>
      </c>
      <c r="AW184" s="3">
        <f t="shared" si="43"/>
        <v>0</v>
      </c>
    </row>
    <row r="185" spans="4:49" x14ac:dyDescent="0.25">
      <c r="D185" s="22" t="str">
        <f t="shared" ca="1" si="44"/>
        <v/>
      </c>
      <c r="E185" s="22">
        <f t="shared" ca="1" si="38"/>
        <v>6</v>
      </c>
      <c r="G185" s="4"/>
      <c r="H185" s="89">
        <f t="shared" ca="1" si="39"/>
        <v>46188</v>
      </c>
      <c r="I185" s="50">
        <f t="shared" ca="1" si="48"/>
        <v>1</v>
      </c>
      <c r="J185" s="90" t="s">
        <v>85</v>
      </c>
      <c r="K185" s="139">
        <v>1</v>
      </c>
      <c r="L185" s="36"/>
      <c r="M185" s="140"/>
      <c r="N185" s="91">
        <f t="shared" ca="1" si="40"/>
        <v>0.33333333333333331</v>
      </c>
      <c r="O185" s="33">
        <f t="shared" ca="1" si="37"/>
        <v>1</v>
      </c>
      <c r="P185" s="46">
        <f t="shared" ca="1" si="45"/>
        <v>8</v>
      </c>
      <c r="Q185" s="92">
        <f t="shared" ca="1" si="46"/>
        <v>8</v>
      </c>
      <c r="R185" s="46">
        <f t="shared" ca="1" si="47"/>
        <v>0</v>
      </c>
      <c r="S185" s="93">
        <f ca="1">+IF(AND(K185="",L185="",M185=""),"",SUM($R$20:R185))</f>
        <v>0.63319999999999688</v>
      </c>
      <c r="T185" s="5"/>
      <c r="Z185" s="97">
        <f t="shared" si="41"/>
        <v>0</v>
      </c>
      <c r="AB185" s="50">
        <f t="shared" ca="1" si="42"/>
        <v>8</v>
      </c>
      <c r="AW185" s="3">
        <f t="shared" si="43"/>
        <v>0</v>
      </c>
    </row>
    <row r="186" spans="4:49" x14ac:dyDescent="0.25">
      <c r="D186" s="22" t="str">
        <f t="shared" ca="1" si="44"/>
        <v/>
      </c>
      <c r="E186" s="22">
        <f t="shared" ca="1" si="38"/>
        <v>6</v>
      </c>
      <c r="G186" s="4"/>
      <c r="H186" s="89">
        <f t="shared" ca="1" si="39"/>
        <v>46189</v>
      </c>
      <c r="I186" s="50">
        <f t="shared" ca="1" si="48"/>
        <v>2</v>
      </c>
      <c r="J186" s="90" t="s">
        <v>85</v>
      </c>
      <c r="K186" s="139">
        <v>1</v>
      </c>
      <c r="L186" s="36"/>
      <c r="M186" s="140"/>
      <c r="N186" s="91">
        <f t="shared" ca="1" si="40"/>
        <v>0.33333333333333331</v>
      </c>
      <c r="O186" s="33">
        <f t="shared" ca="1" si="37"/>
        <v>1</v>
      </c>
      <c r="P186" s="46">
        <f t="shared" ca="1" si="45"/>
        <v>8</v>
      </c>
      <c r="Q186" s="92">
        <f t="shared" ca="1" si="46"/>
        <v>8</v>
      </c>
      <c r="R186" s="46">
        <f t="shared" ca="1" si="47"/>
        <v>0</v>
      </c>
      <c r="S186" s="93">
        <f ca="1">+IF(AND(K186="",L186="",M186=""),"",SUM($R$20:R186))</f>
        <v>0.63319999999999688</v>
      </c>
      <c r="T186" s="5"/>
      <c r="Z186" s="97">
        <f t="shared" si="41"/>
        <v>0</v>
      </c>
      <c r="AB186" s="50">
        <f t="shared" ca="1" si="42"/>
        <v>8</v>
      </c>
      <c r="AW186" s="3">
        <f t="shared" si="43"/>
        <v>0</v>
      </c>
    </row>
    <row r="187" spans="4:49" x14ac:dyDescent="0.25">
      <c r="D187" s="22" t="str">
        <f t="shared" ca="1" si="44"/>
        <v/>
      </c>
      <c r="E187" s="22">
        <f t="shared" ca="1" si="38"/>
        <v>6</v>
      </c>
      <c r="G187" s="4"/>
      <c r="H187" s="89">
        <f t="shared" ca="1" si="39"/>
        <v>46190</v>
      </c>
      <c r="I187" s="50">
        <f t="shared" ca="1" si="48"/>
        <v>3</v>
      </c>
      <c r="J187" s="90" t="s">
        <v>85</v>
      </c>
      <c r="K187" s="139">
        <v>1</v>
      </c>
      <c r="L187" s="36"/>
      <c r="M187" s="140"/>
      <c r="N187" s="91">
        <f t="shared" ca="1" si="40"/>
        <v>0.33333333333333331</v>
      </c>
      <c r="O187" s="33">
        <f t="shared" ca="1" si="37"/>
        <v>1</v>
      </c>
      <c r="P187" s="46">
        <f t="shared" ca="1" si="45"/>
        <v>8</v>
      </c>
      <c r="Q187" s="92">
        <f t="shared" ca="1" si="46"/>
        <v>8</v>
      </c>
      <c r="R187" s="46">
        <f t="shared" ca="1" si="47"/>
        <v>0</v>
      </c>
      <c r="S187" s="93">
        <f ca="1">+IF(AND(K187="",L187="",M187=""),"",SUM($R$20:R187))</f>
        <v>0.63319999999999688</v>
      </c>
      <c r="T187" s="5"/>
      <c r="Z187" s="97">
        <f t="shared" si="41"/>
        <v>0</v>
      </c>
      <c r="AB187" s="50">
        <f t="shared" ca="1" si="42"/>
        <v>8</v>
      </c>
      <c r="AW187" s="3">
        <f t="shared" si="43"/>
        <v>0</v>
      </c>
    </row>
    <row r="188" spans="4:49" x14ac:dyDescent="0.25">
      <c r="D188" s="22" t="str">
        <f t="shared" ca="1" si="44"/>
        <v/>
      </c>
      <c r="E188" s="22">
        <f t="shared" ca="1" si="38"/>
        <v>6</v>
      </c>
      <c r="G188" s="4"/>
      <c r="H188" s="89">
        <f t="shared" ca="1" si="39"/>
        <v>46191</v>
      </c>
      <c r="I188" s="50">
        <f t="shared" ca="1" si="48"/>
        <v>4</v>
      </c>
      <c r="J188" s="90" t="s">
        <v>85</v>
      </c>
      <c r="K188" s="139">
        <v>1</v>
      </c>
      <c r="L188" s="36"/>
      <c r="M188" s="140"/>
      <c r="N188" s="91">
        <f t="shared" ca="1" si="40"/>
        <v>0.33333333333333331</v>
      </c>
      <c r="O188" s="33">
        <f t="shared" ca="1" si="37"/>
        <v>1</v>
      </c>
      <c r="P188" s="46">
        <f t="shared" ca="1" si="45"/>
        <v>8</v>
      </c>
      <c r="Q188" s="92">
        <f t="shared" ca="1" si="46"/>
        <v>8</v>
      </c>
      <c r="R188" s="46">
        <f t="shared" ca="1" si="47"/>
        <v>0</v>
      </c>
      <c r="S188" s="93">
        <f ca="1">+IF(AND(K188="",L188="",M188=""),"",SUM($R$20:R188))</f>
        <v>0.63319999999999688</v>
      </c>
      <c r="T188" s="5"/>
      <c r="Z188" s="97">
        <f t="shared" si="41"/>
        <v>0</v>
      </c>
      <c r="AB188" s="50">
        <f t="shared" ca="1" si="42"/>
        <v>8</v>
      </c>
      <c r="AW188" s="3">
        <f t="shared" si="43"/>
        <v>0</v>
      </c>
    </row>
    <row r="189" spans="4:49" x14ac:dyDescent="0.25">
      <c r="D189" s="22" t="str">
        <f t="shared" ca="1" si="44"/>
        <v/>
      </c>
      <c r="E189" s="22">
        <f t="shared" ca="1" si="38"/>
        <v>6</v>
      </c>
      <c r="G189" s="4"/>
      <c r="H189" s="89">
        <f t="shared" ca="1" si="39"/>
        <v>46192</v>
      </c>
      <c r="I189" s="50">
        <f t="shared" ca="1" si="48"/>
        <v>5</v>
      </c>
      <c r="J189" s="90" t="s">
        <v>85</v>
      </c>
      <c r="K189" s="139">
        <v>1</v>
      </c>
      <c r="L189" s="36"/>
      <c r="M189" s="140"/>
      <c r="N189" s="91">
        <f t="shared" ca="1" si="40"/>
        <v>0.33333333333333331</v>
      </c>
      <c r="O189" s="33">
        <f t="shared" ca="1" si="37"/>
        <v>1</v>
      </c>
      <c r="P189" s="46">
        <f t="shared" ca="1" si="45"/>
        <v>8</v>
      </c>
      <c r="Q189" s="92">
        <f t="shared" ca="1" si="46"/>
        <v>8</v>
      </c>
      <c r="R189" s="46">
        <f t="shared" ca="1" si="47"/>
        <v>0</v>
      </c>
      <c r="S189" s="93">
        <f ca="1">+IF(AND(K189="",L189="",M189=""),"",SUM($R$20:R189))</f>
        <v>0.63319999999999688</v>
      </c>
      <c r="T189" s="5"/>
      <c r="Z189" s="97">
        <f t="shared" si="41"/>
        <v>0</v>
      </c>
      <c r="AB189" s="50">
        <f t="shared" ca="1" si="42"/>
        <v>8</v>
      </c>
      <c r="AW189" s="3">
        <f t="shared" si="43"/>
        <v>0</v>
      </c>
    </row>
    <row r="190" spans="4:49" x14ac:dyDescent="0.25">
      <c r="D190" s="22" t="str">
        <f t="shared" ca="1" si="44"/>
        <v/>
      </c>
      <c r="E190" s="22">
        <f t="shared" ca="1" si="38"/>
        <v>6</v>
      </c>
      <c r="G190" s="4"/>
      <c r="H190" s="89">
        <f t="shared" ca="1" si="39"/>
        <v>46193</v>
      </c>
      <c r="I190" s="50">
        <f t="shared" ca="1" si="48"/>
        <v>6</v>
      </c>
      <c r="J190" s="90" t="s">
        <v>85</v>
      </c>
      <c r="K190" s="139"/>
      <c r="L190" s="36" t="s">
        <v>62</v>
      </c>
      <c r="M190" s="140" t="s">
        <v>62</v>
      </c>
      <c r="N190" s="91">
        <f t="shared" si="40"/>
        <v>0</v>
      </c>
      <c r="O190" s="33">
        <f t="shared" ca="1" si="37"/>
        <v>1.25</v>
      </c>
      <c r="P190" s="46">
        <f t="shared" ca="1" si="45"/>
        <v>0</v>
      </c>
      <c r="Q190" s="92">
        <f t="shared" ca="1" si="46"/>
        <v>0</v>
      </c>
      <c r="R190" s="46" t="str">
        <f t="shared" si="47"/>
        <v/>
      </c>
      <c r="S190" s="93" t="str">
        <f>+IF(AND(K190="",L190="",M190=""),"",SUM($R$20:R190))</f>
        <v/>
      </c>
      <c r="T190" s="5"/>
      <c r="Z190" s="97">
        <f t="shared" si="41"/>
        <v>0</v>
      </c>
      <c r="AB190" s="50">
        <f t="shared" si="42"/>
        <v>0</v>
      </c>
      <c r="AW190" s="3">
        <f t="shared" si="43"/>
        <v>0</v>
      </c>
    </row>
    <row r="191" spans="4:49" x14ac:dyDescent="0.25">
      <c r="D191" s="22" t="str">
        <f t="shared" ca="1" si="44"/>
        <v/>
      </c>
      <c r="E191" s="22">
        <f t="shared" ca="1" si="38"/>
        <v>6</v>
      </c>
      <c r="G191" s="4"/>
      <c r="H191" s="89">
        <f t="shared" ca="1" si="39"/>
        <v>46194</v>
      </c>
      <c r="I191" s="50">
        <f t="shared" ca="1" si="48"/>
        <v>7</v>
      </c>
      <c r="J191" s="90" t="s">
        <v>85</v>
      </c>
      <c r="K191" s="139"/>
      <c r="L191" s="36" t="s">
        <v>62</v>
      </c>
      <c r="M191" s="140" t="s">
        <v>62</v>
      </c>
      <c r="N191" s="91">
        <f t="shared" si="40"/>
        <v>0</v>
      </c>
      <c r="O191" s="33">
        <f t="shared" ca="1" si="37"/>
        <v>1.25</v>
      </c>
      <c r="P191" s="46">
        <f t="shared" ca="1" si="45"/>
        <v>0</v>
      </c>
      <c r="Q191" s="92">
        <f t="shared" ca="1" si="46"/>
        <v>0</v>
      </c>
      <c r="R191" s="46" t="str">
        <f t="shared" si="47"/>
        <v/>
      </c>
      <c r="S191" s="93" t="str">
        <f>+IF(AND(K191="",L191="",M191=""),"",SUM($R$20:R191))</f>
        <v/>
      </c>
      <c r="T191" s="5"/>
      <c r="Z191" s="97">
        <f t="shared" si="41"/>
        <v>0</v>
      </c>
      <c r="AB191" s="50">
        <f t="shared" si="42"/>
        <v>0</v>
      </c>
      <c r="AW191" s="3">
        <f t="shared" si="43"/>
        <v>0</v>
      </c>
    </row>
    <row r="192" spans="4:49" x14ac:dyDescent="0.25">
      <c r="D192" s="22" t="str">
        <f t="shared" ca="1" si="44"/>
        <v/>
      </c>
      <c r="E192" s="22">
        <f t="shared" ca="1" si="38"/>
        <v>6</v>
      </c>
      <c r="G192" s="4"/>
      <c r="H192" s="89">
        <f t="shared" ca="1" si="39"/>
        <v>46195</v>
      </c>
      <c r="I192" s="50">
        <f t="shared" ca="1" si="48"/>
        <v>1</v>
      </c>
      <c r="J192" s="90" t="s">
        <v>85</v>
      </c>
      <c r="K192" s="139">
        <v>1</v>
      </c>
      <c r="L192" s="36"/>
      <c r="M192" s="140"/>
      <c r="N192" s="91">
        <f t="shared" ca="1" si="40"/>
        <v>0.33333333333333331</v>
      </c>
      <c r="O192" s="33">
        <f t="shared" ca="1" si="37"/>
        <v>1</v>
      </c>
      <c r="P192" s="46">
        <f t="shared" ca="1" si="45"/>
        <v>8</v>
      </c>
      <c r="Q192" s="92">
        <f t="shared" ca="1" si="46"/>
        <v>8</v>
      </c>
      <c r="R192" s="46">
        <f t="shared" ca="1" si="47"/>
        <v>0</v>
      </c>
      <c r="S192" s="93">
        <f ca="1">+IF(AND(K192="",L192="",M192=""),"",SUM($R$20:R192))</f>
        <v>0.63319999999999688</v>
      </c>
      <c r="T192" s="5"/>
      <c r="Z192" s="97">
        <f t="shared" si="41"/>
        <v>0</v>
      </c>
      <c r="AB192" s="50">
        <f t="shared" ca="1" si="42"/>
        <v>8</v>
      </c>
      <c r="AW192" s="3">
        <f t="shared" si="43"/>
        <v>0</v>
      </c>
    </row>
    <row r="193" spans="4:49" x14ac:dyDescent="0.25">
      <c r="D193" s="22" t="str">
        <f t="shared" ca="1" si="44"/>
        <v/>
      </c>
      <c r="E193" s="22">
        <f t="shared" ca="1" si="38"/>
        <v>6</v>
      </c>
      <c r="G193" s="4"/>
      <c r="H193" s="89">
        <f t="shared" ca="1" si="39"/>
        <v>46196</v>
      </c>
      <c r="I193" s="50">
        <f t="shared" ca="1" si="48"/>
        <v>2</v>
      </c>
      <c r="J193" s="90" t="s">
        <v>85</v>
      </c>
      <c r="K193" s="139">
        <v>1</v>
      </c>
      <c r="L193" s="36"/>
      <c r="M193" s="140"/>
      <c r="N193" s="91">
        <f t="shared" ca="1" si="40"/>
        <v>0.33333333333333331</v>
      </c>
      <c r="O193" s="33">
        <f t="shared" ca="1" si="37"/>
        <v>1</v>
      </c>
      <c r="P193" s="46">
        <f t="shared" ca="1" si="45"/>
        <v>8</v>
      </c>
      <c r="Q193" s="92">
        <f t="shared" ca="1" si="46"/>
        <v>8</v>
      </c>
      <c r="R193" s="46">
        <f t="shared" ca="1" si="47"/>
        <v>0</v>
      </c>
      <c r="S193" s="93">
        <f ca="1">+IF(AND(K193="",L193="",M193=""),"",SUM($R$20:R193))</f>
        <v>0.63319999999999688</v>
      </c>
      <c r="T193" s="5"/>
      <c r="Z193" s="97">
        <f t="shared" si="41"/>
        <v>0</v>
      </c>
      <c r="AB193" s="50">
        <f t="shared" ca="1" si="42"/>
        <v>8</v>
      </c>
      <c r="AW193" s="3">
        <f t="shared" si="43"/>
        <v>0</v>
      </c>
    </row>
    <row r="194" spans="4:49" x14ac:dyDescent="0.25">
      <c r="D194" s="22" t="str">
        <f t="shared" ca="1" si="44"/>
        <v/>
      </c>
      <c r="E194" s="22">
        <f t="shared" ca="1" si="38"/>
        <v>6</v>
      </c>
      <c r="G194" s="4"/>
      <c r="H194" s="89">
        <f t="shared" ca="1" si="39"/>
        <v>46197</v>
      </c>
      <c r="I194" s="50">
        <f t="shared" ca="1" si="48"/>
        <v>3</v>
      </c>
      <c r="J194" s="90" t="s">
        <v>85</v>
      </c>
      <c r="K194" s="139">
        <v>1</v>
      </c>
      <c r="L194" s="36"/>
      <c r="M194" s="140"/>
      <c r="N194" s="91">
        <f t="shared" ca="1" si="40"/>
        <v>0.33333333333333331</v>
      </c>
      <c r="O194" s="33">
        <f t="shared" ca="1" si="37"/>
        <v>1</v>
      </c>
      <c r="P194" s="46">
        <f t="shared" ca="1" si="45"/>
        <v>8</v>
      </c>
      <c r="Q194" s="92">
        <f t="shared" ca="1" si="46"/>
        <v>8</v>
      </c>
      <c r="R194" s="46">
        <f t="shared" ca="1" si="47"/>
        <v>0</v>
      </c>
      <c r="S194" s="93">
        <f ca="1">+IF(AND(K194="",L194="",M194=""),"",SUM($R$20:R194))</f>
        <v>0.63319999999999688</v>
      </c>
      <c r="T194" s="5"/>
      <c r="Z194" s="97">
        <f t="shared" si="41"/>
        <v>0</v>
      </c>
      <c r="AB194" s="50">
        <f t="shared" ca="1" si="42"/>
        <v>8</v>
      </c>
      <c r="AW194" s="3">
        <f t="shared" si="43"/>
        <v>0</v>
      </c>
    </row>
    <row r="195" spans="4:49" x14ac:dyDescent="0.25">
      <c r="D195" s="22" t="str">
        <f t="shared" ca="1" si="44"/>
        <v/>
      </c>
      <c r="E195" s="22">
        <f t="shared" ca="1" si="38"/>
        <v>6</v>
      </c>
      <c r="G195" s="4"/>
      <c r="H195" s="89">
        <f t="shared" ca="1" si="39"/>
        <v>46198</v>
      </c>
      <c r="I195" s="50">
        <f t="shared" ca="1" si="48"/>
        <v>4</v>
      </c>
      <c r="J195" s="90" t="s">
        <v>85</v>
      </c>
      <c r="K195" s="139">
        <v>1</v>
      </c>
      <c r="L195" s="36"/>
      <c r="M195" s="140"/>
      <c r="N195" s="91">
        <f t="shared" ca="1" si="40"/>
        <v>0.33333333333333331</v>
      </c>
      <c r="O195" s="33">
        <f t="shared" ca="1" si="37"/>
        <v>1</v>
      </c>
      <c r="P195" s="46">
        <f t="shared" ca="1" si="45"/>
        <v>8</v>
      </c>
      <c r="Q195" s="92">
        <f t="shared" ca="1" si="46"/>
        <v>8</v>
      </c>
      <c r="R195" s="46">
        <f t="shared" ca="1" si="47"/>
        <v>0</v>
      </c>
      <c r="S195" s="93">
        <f ca="1">+IF(AND(K195="",L195="",M195=""),"",SUM($R$20:R195))</f>
        <v>0.63319999999999688</v>
      </c>
      <c r="T195" s="5"/>
      <c r="Z195" s="97">
        <f t="shared" si="41"/>
        <v>0</v>
      </c>
      <c r="AB195" s="50">
        <f t="shared" ca="1" si="42"/>
        <v>8</v>
      </c>
      <c r="AW195" s="3">
        <f t="shared" si="43"/>
        <v>0</v>
      </c>
    </row>
    <row r="196" spans="4:49" x14ac:dyDescent="0.25">
      <c r="D196" s="22" t="str">
        <f t="shared" ca="1" si="44"/>
        <v/>
      </c>
      <c r="E196" s="22">
        <f t="shared" ca="1" si="38"/>
        <v>6</v>
      </c>
      <c r="G196" s="4"/>
      <c r="H196" s="89">
        <f t="shared" ca="1" si="39"/>
        <v>46199</v>
      </c>
      <c r="I196" s="50">
        <f t="shared" ca="1" si="48"/>
        <v>5</v>
      </c>
      <c r="J196" s="90" t="s">
        <v>85</v>
      </c>
      <c r="K196" s="139">
        <v>1</v>
      </c>
      <c r="L196" s="36"/>
      <c r="M196" s="140"/>
      <c r="N196" s="91">
        <f t="shared" ca="1" si="40"/>
        <v>0.33333333333333331</v>
      </c>
      <c r="O196" s="33">
        <f t="shared" ca="1" si="37"/>
        <v>1</v>
      </c>
      <c r="P196" s="46">
        <f t="shared" ca="1" si="45"/>
        <v>8</v>
      </c>
      <c r="Q196" s="92">
        <f t="shared" ca="1" si="46"/>
        <v>8</v>
      </c>
      <c r="R196" s="46">
        <f t="shared" ca="1" si="47"/>
        <v>0</v>
      </c>
      <c r="S196" s="93">
        <f ca="1">+IF(AND(K196="",L196="",M196=""),"",SUM($R$20:R196))</f>
        <v>0.63319999999999688</v>
      </c>
      <c r="T196" s="5"/>
      <c r="Z196" s="97">
        <f t="shared" si="41"/>
        <v>0</v>
      </c>
      <c r="AB196" s="50">
        <f t="shared" ca="1" si="42"/>
        <v>8</v>
      </c>
      <c r="AW196" s="3">
        <f t="shared" si="43"/>
        <v>0</v>
      </c>
    </row>
    <row r="197" spans="4:49" x14ac:dyDescent="0.25">
      <c r="D197" s="22" t="str">
        <f t="shared" ca="1" si="44"/>
        <v/>
      </c>
      <c r="E197" s="22">
        <f t="shared" ca="1" si="38"/>
        <v>6</v>
      </c>
      <c r="G197" s="4"/>
      <c r="H197" s="89">
        <f t="shared" ca="1" si="39"/>
        <v>46200</v>
      </c>
      <c r="I197" s="50">
        <f t="shared" ca="1" si="48"/>
        <v>6</v>
      </c>
      <c r="J197" s="90" t="s">
        <v>85</v>
      </c>
      <c r="K197" s="139"/>
      <c r="L197" s="36" t="s">
        <v>62</v>
      </c>
      <c r="M197" s="140" t="s">
        <v>62</v>
      </c>
      <c r="N197" s="91">
        <f t="shared" si="40"/>
        <v>0</v>
      </c>
      <c r="O197" s="33">
        <f t="shared" ca="1" si="37"/>
        <v>1.25</v>
      </c>
      <c r="P197" s="46">
        <f t="shared" ca="1" si="45"/>
        <v>0</v>
      </c>
      <c r="Q197" s="92">
        <f t="shared" ca="1" si="46"/>
        <v>0</v>
      </c>
      <c r="R197" s="46" t="str">
        <f t="shared" si="47"/>
        <v/>
      </c>
      <c r="S197" s="93" t="str">
        <f>+IF(AND(K197="",L197="",M197=""),"",SUM($R$20:R197))</f>
        <v/>
      </c>
      <c r="T197" s="5"/>
      <c r="Z197" s="97">
        <f t="shared" si="41"/>
        <v>0</v>
      </c>
      <c r="AB197" s="50">
        <f t="shared" si="42"/>
        <v>0</v>
      </c>
      <c r="AW197" s="3">
        <f t="shared" si="43"/>
        <v>0</v>
      </c>
    </row>
    <row r="198" spans="4:49" x14ac:dyDescent="0.25">
      <c r="D198" s="22" t="str">
        <f t="shared" ca="1" si="44"/>
        <v/>
      </c>
      <c r="E198" s="22">
        <f t="shared" ca="1" si="38"/>
        <v>6</v>
      </c>
      <c r="G198" s="4"/>
      <c r="H198" s="89">
        <f t="shared" ca="1" si="39"/>
        <v>46201</v>
      </c>
      <c r="I198" s="50">
        <f t="shared" ca="1" si="48"/>
        <v>7</v>
      </c>
      <c r="J198" s="90" t="s">
        <v>85</v>
      </c>
      <c r="K198" s="139"/>
      <c r="L198" s="36" t="s">
        <v>62</v>
      </c>
      <c r="M198" s="140" t="s">
        <v>62</v>
      </c>
      <c r="N198" s="91">
        <f t="shared" si="40"/>
        <v>0</v>
      </c>
      <c r="O198" s="33">
        <f t="shared" ca="1" si="37"/>
        <v>1.25</v>
      </c>
      <c r="P198" s="46">
        <f t="shared" ca="1" si="45"/>
        <v>0</v>
      </c>
      <c r="Q198" s="92">
        <f t="shared" ca="1" si="46"/>
        <v>0</v>
      </c>
      <c r="R198" s="46" t="str">
        <f t="shared" si="47"/>
        <v/>
      </c>
      <c r="S198" s="93" t="str">
        <f>+IF(AND(K198="",L198="",M198=""),"",SUM($R$20:R198))</f>
        <v/>
      </c>
      <c r="T198" s="5"/>
      <c r="Z198" s="97">
        <f t="shared" si="41"/>
        <v>0</v>
      </c>
      <c r="AB198" s="50">
        <f t="shared" si="42"/>
        <v>0</v>
      </c>
      <c r="AW198" s="3">
        <f t="shared" si="43"/>
        <v>0</v>
      </c>
    </row>
    <row r="199" spans="4:49" x14ac:dyDescent="0.25">
      <c r="D199" s="22" t="str">
        <f t="shared" ca="1" si="44"/>
        <v/>
      </c>
      <c r="E199" s="22">
        <f t="shared" ca="1" si="38"/>
        <v>6</v>
      </c>
      <c r="G199" s="4"/>
      <c r="H199" s="89">
        <f t="shared" ca="1" si="39"/>
        <v>46202</v>
      </c>
      <c r="I199" s="50">
        <f t="shared" ca="1" si="48"/>
        <v>1</v>
      </c>
      <c r="J199" s="90" t="s">
        <v>85</v>
      </c>
      <c r="K199" s="139"/>
      <c r="L199" s="36">
        <v>5</v>
      </c>
      <c r="M199" s="140">
        <v>47</v>
      </c>
      <c r="N199" s="91">
        <f t="shared" si="40"/>
        <v>0.24097222222222223</v>
      </c>
      <c r="O199" s="33">
        <f t="shared" ca="1" si="37"/>
        <v>1</v>
      </c>
      <c r="P199" s="46">
        <f t="shared" ca="1" si="45"/>
        <v>5.7832999999999997</v>
      </c>
      <c r="Q199" s="92">
        <f t="shared" ca="1" si="46"/>
        <v>8</v>
      </c>
      <c r="R199" s="46">
        <f t="shared" ca="1" si="47"/>
        <v>-2.2167000000000003</v>
      </c>
      <c r="S199" s="93">
        <f ca="1">+IF(AND(K199="",L199="",M199=""),"",SUM($R$20:R199))</f>
        <v>-1.5835000000000035</v>
      </c>
      <c r="T199" s="5"/>
      <c r="Z199" s="97">
        <f t="shared" si="41"/>
        <v>0</v>
      </c>
      <c r="AB199" s="50">
        <f t="shared" si="42"/>
        <v>0</v>
      </c>
      <c r="AW199" s="3">
        <f t="shared" si="43"/>
        <v>0</v>
      </c>
    </row>
    <row r="200" spans="4:49" x14ac:dyDescent="0.25">
      <c r="D200" s="22" t="str">
        <f t="shared" ca="1" si="44"/>
        <v/>
      </c>
      <c r="E200" s="22">
        <f t="shared" ca="1" si="38"/>
        <v>6</v>
      </c>
      <c r="G200" s="4"/>
      <c r="H200" s="89">
        <f t="shared" ca="1" si="39"/>
        <v>46203</v>
      </c>
      <c r="I200" s="50">
        <f t="shared" ca="1" si="48"/>
        <v>2</v>
      </c>
      <c r="J200" s="90" t="s">
        <v>85</v>
      </c>
      <c r="K200" s="139"/>
      <c r="L200" s="36">
        <v>10</v>
      </c>
      <c r="M200" s="140">
        <v>25</v>
      </c>
      <c r="N200" s="91">
        <f t="shared" si="40"/>
        <v>0.43402777777777779</v>
      </c>
      <c r="O200" s="33">
        <f t="shared" ca="1" si="37"/>
        <v>1</v>
      </c>
      <c r="P200" s="46">
        <f t="shared" ca="1" si="45"/>
        <v>10.416700000000001</v>
      </c>
      <c r="Q200" s="92">
        <f t="shared" ca="1" si="46"/>
        <v>8</v>
      </c>
      <c r="R200" s="46">
        <f t="shared" ca="1" si="47"/>
        <v>2.4167000000000005</v>
      </c>
      <c r="S200" s="93">
        <f ca="1">+IF(AND(K200="",L200="",M200=""),"",SUM($R$20:R200))</f>
        <v>0.83319999999999705</v>
      </c>
      <c r="T200" s="5"/>
      <c r="Z200" s="97">
        <f t="shared" si="41"/>
        <v>0</v>
      </c>
      <c r="AB200" s="50">
        <f t="shared" si="42"/>
        <v>0</v>
      </c>
      <c r="AW200" s="3">
        <f t="shared" si="43"/>
        <v>0</v>
      </c>
    </row>
    <row r="201" spans="4:49" x14ac:dyDescent="0.25">
      <c r="D201" s="22">
        <f t="shared" ca="1" si="44"/>
        <v>7</v>
      </c>
      <c r="E201" s="22">
        <f t="shared" ca="1" si="38"/>
        <v>7</v>
      </c>
      <c r="G201" s="4"/>
      <c r="H201" s="89">
        <f t="shared" ca="1" si="39"/>
        <v>46204</v>
      </c>
      <c r="I201" s="50">
        <f t="shared" ca="1" si="48"/>
        <v>3</v>
      </c>
      <c r="J201" s="90" t="s">
        <v>85</v>
      </c>
      <c r="K201" s="139"/>
      <c r="L201" s="36">
        <v>9</v>
      </c>
      <c r="M201" s="140">
        <v>35</v>
      </c>
      <c r="N201" s="91">
        <f t="shared" si="40"/>
        <v>0.39930555555555558</v>
      </c>
      <c r="O201" s="33">
        <f t="shared" ca="1" si="37"/>
        <v>1</v>
      </c>
      <c r="P201" s="46">
        <f t="shared" ca="1" si="45"/>
        <v>9.5832999999999995</v>
      </c>
      <c r="Q201" s="92">
        <f t="shared" ca="1" si="46"/>
        <v>8</v>
      </c>
      <c r="R201" s="46">
        <f t="shared" ca="1" si="47"/>
        <v>1.5832999999999995</v>
      </c>
      <c r="S201" s="93">
        <f ca="1">+IF(AND(K201="",L201="",M201=""),"",SUM($R$20:R201))</f>
        <v>2.4164999999999965</v>
      </c>
      <c r="T201" s="5"/>
      <c r="Z201" s="97">
        <f t="shared" si="41"/>
        <v>0</v>
      </c>
      <c r="AB201" s="50">
        <f t="shared" si="42"/>
        <v>0</v>
      </c>
      <c r="AW201" s="3">
        <f t="shared" si="43"/>
        <v>0</v>
      </c>
    </row>
    <row r="202" spans="4:49" x14ac:dyDescent="0.25">
      <c r="D202" s="22" t="str">
        <f t="shared" ca="1" si="44"/>
        <v/>
      </c>
      <c r="E202" s="22">
        <f t="shared" ca="1" si="38"/>
        <v>7</v>
      </c>
      <c r="G202" s="4"/>
      <c r="H202" s="89">
        <f t="shared" ca="1" si="39"/>
        <v>46205</v>
      </c>
      <c r="I202" s="50">
        <f t="shared" ca="1" si="48"/>
        <v>4</v>
      </c>
      <c r="J202" s="90" t="s">
        <v>85</v>
      </c>
      <c r="K202" s="139"/>
      <c r="L202" s="36">
        <v>2</v>
      </c>
      <c r="M202" s="140">
        <v>27</v>
      </c>
      <c r="N202" s="91">
        <f t="shared" si="40"/>
        <v>0.10208333333333333</v>
      </c>
      <c r="O202" s="33">
        <f t="shared" ca="1" si="37"/>
        <v>1</v>
      </c>
      <c r="P202" s="46">
        <f t="shared" ca="1" si="45"/>
        <v>2.4500000000000002</v>
      </c>
      <c r="Q202" s="92">
        <f t="shared" ca="1" si="46"/>
        <v>8</v>
      </c>
      <c r="R202" s="46">
        <f t="shared" ca="1" si="47"/>
        <v>-5.55</v>
      </c>
      <c r="S202" s="93">
        <f ca="1">+IF(AND(K202="",L202="",M202=""),"",SUM($R$20:R202))</f>
        <v>-3.1335000000000033</v>
      </c>
      <c r="T202" s="5"/>
      <c r="Z202" s="97">
        <f t="shared" si="41"/>
        <v>0</v>
      </c>
      <c r="AB202" s="50">
        <f t="shared" si="42"/>
        <v>0</v>
      </c>
      <c r="AW202" s="3">
        <f t="shared" si="43"/>
        <v>0</v>
      </c>
    </row>
    <row r="203" spans="4:49" x14ac:dyDescent="0.25">
      <c r="D203" s="22" t="str">
        <f t="shared" ca="1" si="44"/>
        <v/>
      </c>
      <c r="E203" s="22">
        <f t="shared" ca="1" si="38"/>
        <v>7</v>
      </c>
      <c r="G203" s="4"/>
      <c r="H203" s="89">
        <f t="shared" ca="1" si="39"/>
        <v>46206</v>
      </c>
      <c r="I203" s="50">
        <f t="shared" ca="1" si="48"/>
        <v>5</v>
      </c>
      <c r="J203" s="90" t="s">
        <v>85</v>
      </c>
      <c r="K203" s="139"/>
      <c r="L203" s="36">
        <v>6</v>
      </c>
      <c r="M203" s="140">
        <v>12</v>
      </c>
      <c r="N203" s="91">
        <f t="shared" si="40"/>
        <v>0.25833333333333336</v>
      </c>
      <c r="O203" s="33">
        <f t="shared" ca="1" si="37"/>
        <v>1</v>
      </c>
      <c r="P203" s="46">
        <f t="shared" ca="1" si="45"/>
        <v>6.2</v>
      </c>
      <c r="Q203" s="92">
        <f t="shared" ca="1" si="46"/>
        <v>8</v>
      </c>
      <c r="R203" s="46">
        <f t="shared" ca="1" si="47"/>
        <v>-1.7999999999999998</v>
      </c>
      <c r="S203" s="93">
        <f ca="1">+IF(AND(K203="",L203="",M203=""),"",SUM($R$20:R203))</f>
        <v>-4.9335000000000031</v>
      </c>
      <c r="T203" s="5"/>
      <c r="Z203" s="97">
        <f t="shared" si="41"/>
        <v>0</v>
      </c>
      <c r="AB203" s="50">
        <f t="shared" si="42"/>
        <v>0</v>
      </c>
      <c r="AW203" s="3">
        <f t="shared" si="43"/>
        <v>0</v>
      </c>
    </row>
    <row r="204" spans="4:49" x14ac:dyDescent="0.25">
      <c r="D204" s="22" t="str">
        <f t="shared" ca="1" si="44"/>
        <v/>
      </c>
      <c r="E204" s="22">
        <f t="shared" ca="1" si="38"/>
        <v>7</v>
      </c>
      <c r="G204" s="4"/>
      <c r="H204" s="89">
        <f t="shared" ca="1" si="39"/>
        <v>46207</v>
      </c>
      <c r="I204" s="50">
        <f t="shared" ca="1" si="48"/>
        <v>6</v>
      </c>
      <c r="J204" s="90" t="s">
        <v>85</v>
      </c>
      <c r="K204" s="139"/>
      <c r="L204" s="36" t="s">
        <v>62</v>
      </c>
      <c r="M204" s="140" t="s">
        <v>62</v>
      </c>
      <c r="N204" s="91">
        <f t="shared" si="40"/>
        <v>0</v>
      </c>
      <c r="O204" s="33">
        <f t="shared" ca="1" si="37"/>
        <v>1.25</v>
      </c>
      <c r="P204" s="46">
        <f t="shared" ca="1" si="45"/>
        <v>0</v>
      </c>
      <c r="Q204" s="92">
        <f t="shared" ca="1" si="46"/>
        <v>0</v>
      </c>
      <c r="R204" s="46" t="str">
        <f t="shared" si="47"/>
        <v/>
      </c>
      <c r="S204" s="93" t="str">
        <f>+IF(AND(K204="",L204="",M204=""),"",SUM($R$20:R204))</f>
        <v/>
      </c>
      <c r="T204" s="5"/>
      <c r="Z204" s="97">
        <f t="shared" si="41"/>
        <v>0</v>
      </c>
      <c r="AB204" s="50">
        <f t="shared" si="42"/>
        <v>0</v>
      </c>
      <c r="AW204" s="3">
        <f t="shared" si="43"/>
        <v>0</v>
      </c>
    </row>
    <row r="205" spans="4:49" x14ac:dyDescent="0.25">
      <c r="D205" s="22" t="str">
        <f t="shared" ca="1" si="44"/>
        <v/>
      </c>
      <c r="E205" s="22">
        <f t="shared" ca="1" si="38"/>
        <v>7</v>
      </c>
      <c r="G205" s="4"/>
      <c r="H205" s="89">
        <f t="shared" ca="1" si="39"/>
        <v>46208</v>
      </c>
      <c r="I205" s="50">
        <f t="shared" ca="1" si="48"/>
        <v>7</v>
      </c>
      <c r="J205" s="90" t="s">
        <v>85</v>
      </c>
      <c r="K205" s="139"/>
      <c r="L205" s="36" t="s">
        <v>62</v>
      </c>
      <c r="M205" s="140" t="s">
        <v>62</v>
      </c>
      <c r="N205" s="91">
        <f t="shared" si="40"/>
        <v>0</v>
      </c>
      <c r="O205" s="33">
        <f t="shared" ca="1" si="37"/>
        <v>1.25</v>
      </c>
      <c r="P205" s="46">
        <f t="shared" ca="1" si="45"/>
        <v>0</v>
      </c>
      <c r="Q205" s="92">
        <f t="shared" ca="1" si="46"/>
        <v>0</v>
      </c>
      <c r="R205" s="46" t="str">
        <f t="shared" si="47"/>
        <v/>
      </c>
      <c r="S205" s="93" t="str">
        <f>+IF(AND(K205="",L205="",M205=""),"",SUM($R$20:R205))</f>
        <v/>
      </c>
      <c r="T205" s="5"/>
      <c r="Z205" s="97">
        <f t="shared" si="41"/>
        <v>0</v>
      </c>
      <c r="AB205" s="50">
        <f t="shared" si="42"/>
        <v>0</v>
      </c>
      <c r="AW205" s="3">
        <f t="shared" si="43"/>
        <v>0</v>
      </c>
    </row>
    <row r="206" spans="4:49" x14ac:dyDescent="0.25">
      <c r="D206" s="22" t="str">
        <f t="shared" ca="1" si="44"/>
        <v/>
      </c>
      <c r="E206" s="22">
        <f t="shared" ca="1" si="38"/>
        <v>7</v>
      </c>
      <c r="G206" s="4"/>
      <c r="H206" s="89">
        <f t="shared" ca="1" si="39"/>
        <v>46209</v>
      </c>
      <c r="I206" s="50">
        <f t="shared" ca="1" si="48"/>
        <v>1</v>
      </c>
      <c r="J206" s="90" t="s">
        <v>85</v>
      </c>
      <c r="K206" s="139"/>
      <c r="L206" s="36">
        <v>10</v>
      </c>
      <c r="M206" s="140">
        <v>13</v>
      </c>
      <c r="N206" s="91">
        <f t="shared" si="40"/>
        <v>0.42569444444444449</v>
      </c>
      <c r="O206" s="33">
        <f t="shared" ca="1" si="37"/>
        <v>1</v>
      </c>
      <c r="P206" s="46">
        <f t="shared" ca="1" si="45"/>
        <v>10.216699999999999</v>
      </c>
      <c r="Q206" s="92">
        <f t="shared" ca="1" si="46"/>
        <v>8</v>
      </c>
      <c r="R206" s="46">
        <f t="shared" ca="1" si="47"/>
        <v>2.2166999999999994</v>
      </c>
      <c r="S206" s="93">
        <f ca="1">+IF(AND(K206="",L206="",M206=""),"",SUM($R$20:R206))</f>
        <v>-2.7168000000000037</v>
      </c>
      <c r="T206" s="5"/>
      <c r="Z206" s="97">
        <f t="shared" si="41"/>
        <v>0</v>
      </c>
      <c r="AB206" s="50">
        <f t="shared" si="42"/>
        <v>0</v>
      </c>
      <c r="AW206" s="3">
        <f t="shared" si="43"/>
        <v>0</v>
      </c>
    </row>
    <row r="207" spans="4:49" x14ac:dyDescent="0.25">
      <c r="D207" s="22" t="str">
        <f t="shared" ca="1" si="44"/>
        <v/>
      </c>
      <c r="E207" s="22">
        <f t="shared" ca="1" si="38"/>
        <v>7</v>
      </c>
      <c r="G207" s="4"/>
      <c r="H207" s="89">
        <f t="shared" ca="1" si="39"/>
        <v>46210</v>
      </c>
      <c r="I207" s="50">
        <f t="shared" ca="1" si="48"/>
        <v>2</v>
      </c>
      <c r="J207" s="90" t="s">
        <v>85</v>
      </c>
      <c r="K207" s="139"/>
      <c r="L207" s="36">
        <v>2</v>
      </c>
      <c r="M207" s="140">
        <v>7</v>
      </c>
      <c r="N207" s="91">
        <f t="shared" si="40"/>
        <v>8.8194444444444436E-2</v>
      </c>
      <c r="O207" s="33">
        <f t="shared" ca="1" si="37"/>
        <v>1</v>
      </c>
      <c r="P207" s="46">
        <f t="shared" ca="1" si="45"/>
        <v>2.1166999999999998</v>
      </c>
      <c r="Q207" s="92">
        <f t="shared" ca="1" si="46"/>
        <v>8</v>
      </c>
      <c r="R207" s="46">
        <f t="shared" ca="1" si="47"/>
        <v>-5.8833000000000002</v>
      </c>
      <c r="S207" s="93">
        <f ca="1">+IF(AND(K207="",L207="",M207=""),"",SUM($R$20:R207))</f>
        <v>-8.6001000000000047</v>
      </c>
      <c r="T207" s="5"/>
      <c r="Z207" s="97">
        <f t="shared" si="41"/>
        <v>0</v>
      </c>
      <c r="AB207" s="50">
        <f t="shared" si="42"/>
        <v>0</v>
      </c>
      <c r="AW207" s="3">
        <f t="shared" si="43"/>
        <v>0</v>
      </c>
    </row>
    <row r="208" spans="4:49" x14ac:dyDescent="0.25">
      <c r="D208" s="22" t="str">
        <f t="shared" ca="1" si="44"/>
        <v/>
      </c>
      <c r="E208" s="22">
        <f t="shared" ca="1" si="38"/>
        <v>7</v>
      </c>
      <c r="G208" s="4"/>
      <c r="H208" s="89">
        <f t="shared" ca="1" si="39"/>
        <v>46211</v>
      </c>
      <c r="I208" s="50">
        <f t="shared" ca="1" si="48"/>
        <v>3</v>
      </c>
      <c r="J208" s="90" t="s">
        <v>85</v>
      </c>
      <c r="K208" s="139"/>
      <c r="L208" s="36">
        <v>6</v>
      </c>
      <c r="M208" s="140">
        <v>38</v>
      </c>
      <c r="N208" s="91">
        <f t="shared" si="40"/>
        <v>0.27638888888888891</v>
      </c>
      <c r="O208" s="33">
        <f t="shared" ca="1" si="37"/>
        <v>1</v>
      </c>
      <c r="P208" s="46">
        <f t="shared" ca="1" si="45"/>
        <v>6.6333000000000002</v>
      </c>
      <c r="Q208" s="92">
        <f t="shared" ca="1" si="46"/>
        <v>8</v>
      </c>
      <c r="R208" s="46">
        <f t="shared" ca="1" si="47"/>
        <v>-1.3666999999999998</v>
      </c>
      <c r="S208" s="93">
        <f ca="1">+IF(AND(K208="",L208="",M208=""),"",SUM($R$20:R208))</f>
        <v>-9.9668000000000045</v>
      </c>
      <c r="T208" s="5"/>
      <c r="Z208" s="97">
        <f t="shared" si="41"/>
        <v>0</v>
      </c>
      <c r="AB208" s="50">
        <f t="shared" si="42"/>
        <v>0</v>
      </c>
      <c r="AW208" s="3">
        <f t="shared" si="43"/>
        <v>0</v>
      </c>
    </row>
    <row r="209" spans="4:49" x14ac:dyDescent="0.25">
      <c r="D209" s="22" t="str">
        <f t="shared" ca="1" si="44"/>
        <v/>
      </c>
      <c r="E209" s="22">
        <f t="shared" ca="1" si="38"/>
        <v>7</v>
      </c>
      <c r="G209" s="4"/>
      <c r="H209" s="89">
        <f t="shared" ca="1" si="39"/>
        <v>46212</v>
      </c>
      <c r="I209" s="50">
        <f t="shared" ca="1" si="48"/>
        <v>4</v>
      </c>
      <c r="J209" s="90" t="s">
        <v>85</v>
      </c>
      <c r="K209" s="139"/>
      <c r="L209" s="36">
        <v>10</v>
      </c>
      <c r="M209" s="140">
        <v>24</v>
      </c>
      <c r="N209" s="91">
        <f t="shared" si="40"/>
        <v>0.43333333333333335</v>
      </c>
      <c r="O209" s="33">
        <f t="shared" ca="1" si="37"/>
        <v>1</v>
      </c>
      <c r="P209" s="46">
        <f t="shared" ca="1" si="45"/>
        <v>10.4</v>
      </c>
      <c r="Q209" s="92">
        <f t="shared" ca="1" si="46"/>
        <v>8</v>
      </c>
      <c r="R209" s="46">
        <f t="shared" ca="1" si="47"/>
        <v>2.4000000000000004</v>
      </c>
      <c r="S209" s="93">
        <f ca="1">+IF(AND(K209="",L209="",M209=""),"",SUM($R$20:R209))</f>
        <v>-7.5668000000000042</v>
      </c>
      <c r="T209" s="5"/>
      <c r="Z209" s="97">
        <f t="shared" si="41"/>
        <v>0</v>
      </c>
      <c r="AB209" s="50">
        <f t="shared" si="42"/>
        <v>0</v>
      </c>
      <c r="AW209" s="3">
        <f t="shared" si="43"/>
        <v>0</v>
      </c>
    </row>
    <row r="210" spans="4:49" x14ac:dyDescent="0.25">
      <c r="D210" s="22" t="str">
        <f t="shared" ca="1" si="44"/>
        <v/>
      </c>
      <c r="E210" s="22">
        <f t="shared" ca="1" si="38"/>
        <v>7</v>
      </c>
      <c r="G210" s="4"/>
      <c r="H210" s="89">
        <f t="shared" ca="1" si="39"/>
        <v>46213</v>
      </c>
      <c r="I210" s="50">
        <f t="shared" ca="1" si="48"/>
        <v>5</v>
      </c>
      <c r="J210" s="90" t="s">
        <v>85</v>
      </c>
      <c r="K210" s="139"/>
      <c r="L210" s="36">
        <v>8</v>
      </c>
      <c r="M210" s="140">
        <v>12</v>
      </c>
      <c r="N210" s="91">
        <f t="shared" si="40"/>
        <v>0.34166666666666667</v>
      </c>
      <c r="O210" s="33">
        <f t="shared" ca="1" si="37"/>
        <v>1</v>
      </c>
      <c r="P210" s="46">
        <f t="shared" ca="1" si="45"/>
        <v>8.1999999999999993</v>
      </c>
      <c r="Q210" s="92">
        <f t="shared" ca="1" si="46"/>
        <v>8</v>
      </c>
      <c r="R210" s="46">
        <f t="shared" ca="1" si="47"/>
        <v>0.19999999999999929</v>
      </c>
      <c r="S210" s="93">
        <f ca="1">+IF(AND(K210="",L210="",M210=""),"",SUM($R$20:R210))</f>
        <v>-7.3668000000000049</v>
      </c>
      <c r="T210" s="5"/>
      <c r="Z210" s="97">
        <f t="shared" si="41"/>
        <v>0</v>
      </c>
      <c r="AB210" s="50">
        <f t="shared" si="42"/>
        <v>0</v>
      </c>
      <c r="AW210" s="3">
        <f t="shared" si="43"/>
        <v>0</v>
      </c>
    </row>
    <row r="211" spans="4:49" x14ac:dyDescent="0.25">
      <c r="D211" s="22" t="str">
        <f t="shared" ca="1" si="44"/>
        <v/>
      </c>
      <c r="E211" s="22">
        <f t="shared" ca="1" si="38"/>
        <v>7</v>
      </c>
      <c r="G211" s="4"/>
      <c r="H211" s="89">
        <f t="shared" ca="1" si="39"/>
        <v>46214</v>
      </c>
      <c r="I211" s="50">
        <f t="shared" ca="1" si="48"/>
        <v>6</v>
      </c>
      <c r="J211" s="90" t="s">
        <v>85</v>
      </c>
      <c r="K211" s="139"/>
      <c r="L211" s="36" t="s">
        <v>62</v>
      </c>
      <c r="M211" s="140" t="s">
        <v>62</v>
      </c>
      <c r="N211" s="91">
        <f t="shared" si="40"/>
        <v>0</v>
      </c>
      <c r="O211" s="33">
        <f t="shared" ca="1" si="37"/>
        <v>1.25</v>
      </c>
      <c r="P211" s="46">
        <f t="shared" ca="1" si="45"/>
        <v>0</v>
      </c>
      <c r="Q211" s="92">
        <f t="shared" ca="1" si="46"/>
        <v>0</v>
      </c>
      <c r="R211" s="46" t="str">
        <f t="shared" si="47"/>
        <v/>
      </c>
      <c r="S211" s="93" t="str">
        <f>+IF(AND(K211="",L211="",M211=""),"",SUM($R$20:R211))</f>
        <v/>
      </c>
      <c r="T211" s="5"/>
      <c r="Z211" s="97">
        <f t="shared" si="41"/>
        <v>0</v>
      </c>
      <c r="AB211" s="50">
        <f t="shared" si="42"/>
        <v>0</v>
      </c>
      <c r="AW211" s="3">
        <f t="shared" si="43"/>
        <v>0</v>
      </c>
    </row>
    <row r="212" spans="4:49" x14ac:dyDescent="0.25">
      <c r="D212" s="22" t="str">
        <f t="shared" ca="1" si="44"/>
        <v/>
      </c>
      <c r="E212" s="22">
        <f t="shared" ca="1" si="38"/>
        <v>7</v>
      </c>
      <c r="G212" s="4"/>
      <c r="H212" s="89">
        <f t="shared" ca="1" si="39"/>
        <v>46215</v>
      </c>
      <c r="I212" s="50">
        <f t="shared" ca="1" si="48"/>
        <v>7</v>
      </c>
      <c r="J212" s="90" t="s">
        <v>85</v>
      </c>
      <c r="K212" s="139"/>
      <c r="L212" s="36" t="s">
        <v>62</v>
      </c>
      <c r="M212" s="140" t="s">
        <v>62</v>
      </c>
      <c r="N212" s="91">
        <f t="shared" si="40"/>
        <v>0</v>
      </c>
      <c r="O212" s="33">
        <f t="shared" ref="O212:O275" ca="1" si="49">IF(OR(I212=6,I212=7),IF(ISBLANK($K$13),1,$K$13),1)</f>
        <v>1.25</v>
      </c>
      <c r="P212" s="46">
        <f t="shared" ca="1" si="45"/>
        <v>0</v>
      </c>
      <c r="Q212" s="92">
        <f t="shared" ca="1" si="46"/>
        <v>0</v>
      </c>
      <c r="R212" s="46" t="str">
        <f t="shared" si="47"/>
        <v/>
      </c>
      <c r="S212" s="93" t="str">
        <f>+IF(AND(K212="",L212="",M212=""),"",SUM($R$20:R212))</f>
        <v/>
      </c>
      <c r="T212" s="5"/>
      <c r="Z212" s="97">
        <f t="shared" si="41"/>
        <v>0</v>
      </c>
      <c r="AB212" s="50">
        <f t="shared" si="42"/>
        <v>0</v>
      </c>
      <c r="AW212" s="3">
        <f t="shared" si="43"/>
        <v>0</v>
      </c>
    </row>
    <row r="213" spans="4:49" x14ac:dyDescent="0.25">
      <c r="D213" s="22" t="str">
        <f t="shared" ca="1" si="44"/>
        <v/>
      </c>
      <c r="E213" s="22">
        <f t="shared" ref="E213:E276" ca="1" si="50">+MONTH(H213)</f>
        <v>7</v>
      </c>
      <c r="G213" s="4"/>
      <c r="H213" s="89">
        <f t="shared" ref="H213:H276" ca="1" si="51">+H212+1</f>
        <v>46216</v>
      </c>
      <c r="I213" s="50">
        <f t="shared" ca="1" si="48"/>
        <v>1</v>
      </c>
      <c r="J213" s="90" t="s">
        <v>85</v>
      </c>
      <c r="K213" s="139"/>
      <c r="L213" s="36">
        <v>13</v>
      </c>
      <c r="M213" s="140">
        <v>39</v>
      </c>
      <c r="N213" s="91">
        <f t="shared" ref="N213:N276" si="52">IF(ISERROR(IF(K213&gt;=0.5,VLOOKUP(I213,$W$20:$X$26,2,FALSE)/24*K213+(L213/24+M213/(24*60)),L213/24+M213/(24*60))),0,IF(K213&gt;=0.5,VLOOKUP(I213,$W$20:$X$26,2,FALSE)/24*K213+(L213/24+M213/(24*60)),L213/24+M213/(24*60)))</f>
        <v>0.56874999999999998</v>
      </c>
      <c r="O213" s="33">
        <f t="shared" ca="1" si="49"/>
        <v>1</v>
      </c>
      <c r="P213" s="46">
        <f t="shared" ca="1" si="45"/>
        <v>13.65</v>
      </c>
      <c r="Q213" s="92">
        <f t="shared" ca="1" si="46"/>
        <v>8</v>
      </c>
      <c r="R213" s="46">
        <f t="shared" ca="1" si="47"/>
        <v>5.65</v>
      </c>
      <c r="S213" s="93">
        <f ca="1">+IF(AND(K213="",L213="",M213=""),"",SUM($R$20:R213))</f>
        <v>-1.7168000000000045</v>
      </c>
      <c r="T213" s="5"/>
      <c r="Z213" s="97">
        <f t="shared" ref="Z213:Z276" si="53">+IF(AND(ISNUMBER(K213),OR(ISNUMBER(L213),ISNUMBER(M213))),1,0)</f>
        <v>0</v>
      </c>
      <c r="AB213" s="50">
        <f t="shared" ref="AB213:AB276" si="54">+IF(ISNUMBER(K213),K213*VLOOKUP(I213,$W$20:$X$26,2,FALSE),0)</f>
        <v>0</v>
      </c>
      <c r="AW213" s="3">
        <f t="shared" ref="AW213:AW276" si="55">+IF(AND(L213=24,M213&gt;0),1,0)</f>
        <v>0</v>
      </c>
    </row>
    <row r="214" spans="4:49" x14ac:dyDescent="0.25">
      <c r="D214" s="22" t="str">
        <f t="shared" ref="D214:D277" ca="1" si="56">+IF(E214=E213,"",E214)</f>
        <v/>
      </c>
      <c r="E214" s="22">
        <f t="shared" ca="1" si="50"/>
        <v>7</v>
      </c>
      <c r="G214" s="4"/>
      <c r="H214" s="89">
        <f t="shared" ca="1" si="51"/>
        <v>46217</v>
      </c>
      <c r="I214" s="50">
        <f t="shared" ca="1" si="48"/>
        <v>2</v>
      </c>
      <c r="J214" s="90" t="s">
        <v>85</v>
      </c>
      <c r="K214" s="139"/>
      <c r="L214" s="36">
        <v>10</v>
      </c>
      <c r="M214" s="140">
        <v>6</v>
      </c>
      <c r="N214" s="91">
        <f t="shared" si="52"/>
        <v>0.42083333333333334</v>
      </c>
      <c r="O214" s="33">
        <f t="shared" ca="1" si="49"/>
        <v>1</v>
      </c>
      <c r="P214" s="46">
        <f t="shared" ca="1" si="45"/>
        <v>10.1</v>
      </c>
      <c r="Q214" s="92">
        <f t="shared" ca="1" si="46"/>
        <v>8</v>
      </c>
      <c r="R214" s="46">
        <f t="shared" ca="1" si="47"/>
        <v>2.0999999999999996</v>
      </c>
      <c r="S214" s="93">
        <f ca="1">+IF(AND(K214="",L214="",M214=""),"",SUM($R$20:R214))</f>
        <v>0.3831999999999951</v>
      </c>
      <c r="T214" s="5"/>
      <c r="Z214" s="97">
        <f t="shared" si="53"/>
        <v>0</v>
      </c>
      <c r="AB214" s="50">
        <f t="shared" si="54"/>
        <v>0</v>
      </c>
      <c r="AW214" s="3">
        <f t="shared" si="55"/>
        <v>0</v>
      </c>
    </row>
    <row r="215" spans="4:49" x14ac:dyDescent="0.25">
      <c r="D215" s="22" t="str">
        <f t="shared" ca="1" si="56"/>
        <v/>
      </c>
      <c r="E215" s="22">
        <f t="shared" ca="1" si="50"/>
        <v>7</v>
      </c>
      <c r="G215" s="4"/>
      <c r="H215" s="89">
        <f t="shared" ca="1" si="51"/>
        <v>46218</v>
      </c>
      <c r="I215" s="50">
        <f t="shared" ca="1" si="48"/>
        <v>3</v>
      </c>
      <c r="J215" s="90" t="s">
        <v>85</v>
      </c>
      <c r="K215" s="139"/>
      <c r="L215" s="36">
        <v>14</v>
      </c>
      <c r="M215" s="140">
        <v>18</v>
      </c>
      <c r="N215" s="91">
        <f t="shared" si="52"/>
        <v>0.59583333333333333</v>
      </c>
      <c r="O215" s="33">
        <f t="shared" ca="1" si="49"/>
        <v>1</v>
      </c>
      <c r="P215" s="46">
        <f t="shared" ref="P215:P278" ca="1" si="57">IF(ISERROR(ROUND(N215*24*O215,4)),0,ROUND(N215*24*O215,4))</f>
        <v>14.3</v>
      </c>
      <c r="Q215" s="92">
        <f t="shared" ref="Q215:Q278" ca="1" si="58">+VLOOKUP(I215,$W$20:$X$26,2,FALSE)</f>
        <v>8</v>
      </c>
      <c r="R215" s="46">
        <f t="shared" ref="R215:R278" ca="1" si="59">IF(AND(K215="",L215="",M215=""),"",+P215-Q215)</f>
        <v>6.3000000000000007</v>
      </c>
      <c r="S215" s="93">
        <f ca="1">+IF(AND(K215="",L215="",M215=""),"",SUM($R$20:R215))</f>
        <v>6.6831999999999958</v>
      </c>
      <c r="T215" s="5"/>
      <c r="Z215" s="97">
        <f t="shared" si="53"/>
        <v>0</v>
      </c>
      <c r="AB215" s="50">
        <f t="shared" si="54"/>
        <v>0</v>
      </c>
      <c r="AW215" s="3">
        <f t="shared" si="55"/>
        <v>0</v>
      </c>
    </row>
    <row r="216" spans="4:49" x14ac:dyDescent="0.25">
      <c r="D216" s="22" t="str">
        <f t="shared" ca="1" si="56"/>
        <v/>
      </c>
      <c r="E216" s="22">
        <f t="shared" ca="1" si="50"/>
        <v>7</v>
      </c>
      <c r="G216" s="4"/>
      <c r="H216" s="89">
        <f t="shared" ca="1" si="51"/>
        <v>46219</v>
      </c>
      <c r="I216" s="50">
        <f t="shared" ca="1" si="48"/>
        <v>4</v>
      </c>
      <c r="J216" s="90" t="s">
        <v>85</v>
      </c>
      <c r="K216" s="139"/>
      <c r="L216" s="36">
        <v>14</v>
      </c>
      <c r="M216" s="140">
        <v>3</v>
      </c>
      <c r="N216" s="91">
        <f t="shared" si="52"/>
        <v>0.5854166666666667</v>
      </c>
      <c r="O216" s="33">
        <f t="shared" ca="1" si="49"/>
        <v>1</v>
      </c>
      <c r="P216" s="46">
        <f t="shared" ca="1" si="57"/>
        <v>14.05</v>
      </c>
      <c r="Q216" s="92">
        <f t="shared" ca="1" si="58"/>
        <v>8</v>
      </c>
      <c r="R216" s="46">
        <f t="shared" ca="1" si="59"/>
        <v>6.0500000000000007</v>
      </c>
      <c r="S216" s="93">
        <f ca="1">+IF(AND(K216="",L216="",M216=""),"",SUM($R$20:R216))</f>
        <v>12.733199999999997</v>
      </c>
      <c r="T216" s="5"/>
      <c r="Z216" s="97">
        <f t="shared" si="53"/>
        <v>0</v>
      </c>
      <c r="AB216" s="50">
        <f t="shared" si="54"/>
        <v>0</v>
      </c>
      <c r="AW216" s="3">
        <f t="shared" si="55"/>
        <v>0</v>
      </c>
    </row>
    <row r="217" spans="4:49" x14ac:dyDescent="0.25">
      <c r="D217" s="22" t="str">
        <f t="shared" ca="1" si="56"/>
        <v/>
      </c>
      <c r="E217" s="22">
        <f t="shared" ca="1" si="50"/>
        <v>7</v>
      </c>
      <c r="G217" s="4"/>
      <c r="H217" s="89">
        <f t="shared" ca="1" si="51"/>
        <v>46220</v>
      </c>
      <c r="I217" s="50">
        <f t="shared" ref="I217:I280" ca="1" si="60">+WEEKDAY(H217,2)</f>
        <v>5</v>
      </c>
      <c r="J217" s="90" t="s">
        <v>85</v>
      </c>
      <c r="K217" s="139"/>
      <c r="L217" s="36">
        <v>8</v>
      </c>
      <c r="M217" s="140">
        <v>19</v>
      </c>
      <c r="N217" s="91">
        <f t="shared" si="52"/>
        <v>0.34652777777777777</v>
      </c>
      <c r="O217" s="33">
        <f t="shared" ca="1" si="49"/>
        <v>1</v>
      </c>
      <c r="P217" s="46">
        <f t="shared" ca="1" si="57"/>
        <v>8.3167000000000009</v>
      </c>
      <c r="Q217" s="92">
        <f t="shared" ca="1" si="58"/>
        <v>8</v>
      </c>
      <c r="R217" s="46">
        <f t="shared" ca="1" si="59"/>
        <v>0.31670000000000087</v>
      </c>
      <c r="S217" s="93">
        <f ca="1">+IF(AND(K217="",L217="",M217=""),"",SUM($R$20:R217))</f>
        <v>13.049899999999997</v>
      </c>
      <c r="T217" s="5"/>
      <c r="Z217" s="97">
        <f t="shared" si="53"/>
        <v>0</v>
      </c>
      <c r="AB217" s="50">
        <f t="shared" si="54"/>
        <v>0</v>
      </c>
      <c r="AW217" s="3">
        <f t="shared" si="55"/>
        <v>0</v>
      </c>
    </row>
    <row r="218" spans="4:49" x14ac:dyDescent="0.25">
      <c r="D218" s="22" t="str">
        <f t="shared" ca="1" si="56"/>
        <v/>
      </c>
      <c r="E218" s="22">
        <f t="shared" ca="1" si="50"/>
        <v>7</v>
      </c>
      <c r="G218" s="4"/>
      <c r="H218" s="89">
        <f t="shared" ca="1" si="51"/>
        <v>46221</v>
      </c>
      <c r="I218" s="50">
        <f t="shared" ca="1" si="60"/>
        <v>6</v>
      </c>
      <c r="J218" s="90" t="s">
        <v>85</v>
      </c>
      <c r="K218" s="139"/>
      <c r="L218" s="36" t="s">
        <v>62</v>
      </c>
      <c r="M218" s="140" t="s">
        <v>62</v>
      </c>
      <c r="N218" s="91">
        <f t="shared" si="52"/>
        <v>0</v>
      </c>
      <c r="O218" s="33">
        <f t="shared" ca="1" si="49"/>
        <v>1.25</v>
      </c>
      <c r="P218" s="46">
        <f t="shared" ca="1" si="57"/>
        <v>0</v>
      </c>
      <c r="Q218" s="92">
        <f t="shared" ca="1" si="58"/>
        <v>0</v>
      </c>
      <c r="R218" s="46" t="str">
        <f t="shared" si="59"/>
        <v/>
      </c>
      <c r="S218" s="93" t="str">
        <f>+IF(AND(K218="",L218="",M218=""),"",SUM($R$20:R218))</f>
        <v/>
      </c>
      <c r="T218" s="5"/>
      <c r="Z218" s="97">
        <f t="shared" si="53"/>
        <v>0</v>
      </c>
      <c r="AB218" s="50">
        <f t="shared" si="54"/>
        <v>0</v>
      </c>
      <c r="AW218" s="3">
        <f t="shared" si="55"/>
        <v>0</v>
      </c>
    </row>
    <row r="219" spans="4:49" x14ac:dyDescent="0.25">
      <c r="D219" s="22" t="str">
        <f t="shared" ca="1" si="56"/>
        <v/>
      </c>
      <c r="E219" s="22">
        <f t="shared" ca="1" si="50"/>
        <v>7</v>
      </c>
      <c r="G219" s="4"/>
      <c r="H219" s="89">
        <f t="shared" ca="1" si="51"/>
        <v>46222</v>
      </c>
      <c r="I219" s="50">
        <f t="shared" ca="1" si="60"/>
        <v>7</v>
      </c>
      <c r="J219" s="90" t="s">
        <v>85</v>
      </c>
      <c r="K219" s="139"/>
      <c r="L219" s="36" t="s">
        <v>62</v>
      </c>
      <c r="M219" s="140" t="s">
        <v>62</v>
      </c>
      <c r="N219" s="91">
        <f t="shared" si="52"/>
        <v>0</v>
      </c>
      <c r="O219" s="33">
        <f t="shared" ca="1" si="49"/>
        <v>1.25</v>
      </c>
      <c r="P219" s="46">
        <f t="shared" ca="1" si="57"/>
        <v>0</v>
      </c>
      <c r="Q219" s="92">
        <f t="shared" ca="1" si="58"/>
        <v>0</v>
      </c>
      <c r="R219" s="46" t="str">
        <f t="shared" si="59"/>
        <v/>
      </c>
      <c r="S219" s="93" t="str">
        <f>+IF(AND(K219="",L219="",M219=""),"",SUM($R$20:R219))</f>
        <v/>
      </c>
      <c r="T219" s="5"/>
      <c r="Z219" s="97">
        <f t="shared" si="53"/>
        <v>0</v>
      </c>
      <c r="AB219" s="50">
        <f t="shared" si="54"/>
        <v>0</v>
      </c>
      <c r="AW219" s="3">
        <f t="shared" si="55"/>
        <v>0</v>
      </c>
    </row>
    <row r="220" spans="4:49" x14ac:dyDescent="0.25">
      <c r="D220" s="22" t="str">
        <f t="shared" ca="1" si="56"/>
        <v/>
      </c>
      <c r="E220" s="22">
        <f t="shared" ca="1" si="50"/>
        <v>7</v>
      </c>
      <c r="G220" s="4"/>
      <c r="H220" s="89">
        <f t="shared" ca="1" si="51"/>
        <v>46223</v>
      </c>
      <c r="I220" s="50">
        <f t="shared" ca="1" si="60"/>
        <v>1</v>
      </c>
      <c r="J220" s="90" t="s">
        <v>85</v>
      </c>
      <c r="K220" s="139"/>
      <c r="L220" s="36">
        <v>4</v>
      </c>
      <c r="M220" s="140">
        <v>12</v>
      </c>
      <c r="N220" s="91">
        <f t="shared" si="52"/>
        <v>0.17499999999999999</v>
      </c>
      <c r="O220" s="33">
        <f t="shared" ca="1" si="49"/>
        <v>1</v>
      </c>
      <c r="P220" s="46">
        <f t="shared" ca="1" si="57"/>
        <v>4.2</v>
      </c>
      <c r="Q220" s="92">
        <f t="shared" ca="1" si="58"/>
        <v>8</v>
      </c>
      <c r="R220" s="46">
        <f t="shared" ca="1" si="59"/>
        <v>-3.8</v>
      </c>
      <c r="S220" s="93">
        <f ca="1">+IF(AND(K220="",L220="",M220=""),"",SUM($R$20:R220))</f>
        <v>9.2498999999999967</v>
      </c>
      <c r="T220" s="5"/>
      <c r="Z220" s="97">
        <f t="shared" si="53"/>
        <v>0</v>
      </c>
      <c r="AB220" s="50">
        <f t="shared" si="54"/>
        <v>0</v>
      </c>
      <c r="AW220" s="3">
        <f t="shared" si="55"/>
        <v>0</v>
      </c>
    </row>
    <row r="221" spans="4:49" x14ac:dyDescent="0.25">
      <c r="D221" s="22" t="str">
        <f t="shared" ca="1" si="56"/>
        <v/>
      </c>
      <c r="E221" s="22">
        <f t="shared" ca="1" si="50"/>
        <v>7</v>
      </c>
      <c r="G221" s="4"/>
      <c r="H221" s="89">
        <f t="shared" ca="1" si="51"/>
        <v>46224</v>
      </c>
      <c r="I221" s="50">
        <f t="shared" ca="1" si="60"/>
        <v>2</v>
      </c>
      <c r="J221" s="90" t="s">
        <v>85</v>
      </c>
      <c r="K221" s="139"/>
      <c r="L221" s="36">
        <v>11</v>
      </c>
      <c r="M221" s="140">
        <v>13</v>
      </c>
      <c r="N221" s="91">
        <f t="shared" si="52"/>
        <v>0.46736111111111112</v>
      </c>
      <c r="O221" s="33">
        <f t="shared" ca="1" si="49"/>
        <v>1</v>
      </c>
      <c r="P221" s="46">
        <f t="shared" ca="1" si="57"/>
        <v>11.216699999999999</v>
      </c>
      <c r="Q221" s="92">
        <f t="shared" ca="1" si="58"/>
        <v>8</v>
      </c>
      <c r="R221" s="46">
        <f t="shared" ca="1" si="59"/>
        <v>3.2166999999999994</v>
      </c>
      <c r="S221" s="93">
        <f ca="1">+IF(AND(K221="",L221="",M221=""),"",SUM($R$20:R221))</f>
        <v>12.466599999999996</v>
      </c>
      <c r="T221" s="5"/>
      <c r="Z221" s="97">
        <f t="shared" si="53"/>
        <v>0</v>
      </c>
      <c r="AB221" s="50">
        <f t="shared" si="54"/>
        <v>0</v>
      </c>
      <c r="AW221" s="3">
        <f t="shared" si="55"/>
        <v>0</v>
      </c>
    </row>
    <row r="222" spans="4:49" x14ac:dyDescent="0.25">
      <c r="D222" s="22" t="str">
        <f t="shared" ca="1" si="56"/>
        <v/>
      </c>
      <c r="E222" s="22">
        <f t="shared" ca="1" si="50"/>
        <v>7</v>
      </c>
      <c r="G222" s="4"/>
      <c r="H222" s="89">
        <f t="shared" ca="1" si="51"/>
        <v>46225</v>
      </c>
      <c r="I222" s="50">
        <f t="shared" ca="1" si="60"/>
        <v>3</v>
      </c>
      <c r="J222" s="90" t="s">
        <v>85</v>
      </c>
      <c r="K222" s="139"/>
      <c r="L222" s="36">
        <v>4</v>
      </c>
      <c r="M222" s="140">
        <v>14</v>
      </c>
      <c r="N222" s="91">
        <f t="shared" si="52"/>
        <v>0.17638888888888887</v>
      </c>
      <c r="O222" s="33">
        <f t="shared" ca="1" si="49"/>
        <v>1</v>
      </c>
      <c r="P222" s="46">
        <f t="shared" ca="1" si="57"/>
        <v>4.2332999999999998</v>
      </c>
      <c r="Q222" s="92">
        <f t="shared" ca="1" si="58"/>
        <v>8</v>
      </c>
      <c r="R222" s="46">
        <f t="shared" ca="1" si="59"/>
        <v>-3.7667000000000002</v>
      </c>
      <c r="S222" s="93">
        <f ca="1">+IF(AND(K222="",L222="",M222=""),"",SUM($R$20:R222))</f>
        <v>8.699899999999996</v>
      </c>
      <c r="T222" s="5"/>
      <c r="Z222" s="97">
        <f t="shared" si="53"/>
        <v>0</v>
      </c>
      <c r="AB222" s="50">
        <f t="shared" si="54"/>
        <v>0</v>
      </c>
      <c r="AW222" s="3">
        <f t="shared" si="55"/>
        <v>0</v>
      </c>
    </row>
    <row r="223" spans="4:49" x14ac:dyDescent="0.25">
      <c r="D223" s="22" t="str">
        <f t="shared" ca="1" si="56"/>
        <v/>
      </c>
      <c r="E223" s="22">
        <f t="shared" ca="1" si="50"/>
        <v>7</v>
      </c>
      <c r="G223" s="4"/>
      <c r="H223" s="89">
        <f t="shared" ca="1" si="51"/>
        <v>46226</v>
      </c>
      <c r="I223" s="50">
        <f t="shared" ca="1" si="60"/>
        <v>4</v>
      </c>
      <c r="J223" s="90" t="s">
        <v>85</v>
      </c>
      <c r="K223" s="139"/>
      <c r="L223" s="36">
        <v>9</v>
      </c>
      <c r="M223" s="140">
        <v>18</v>
      </c>
      <c r="N223" s="91">
        <f t="shared" si="52"/>
        <v>0.38750000000000001</v>
      </c>
      <c r="O223" s="33">
        <f t="shared" ca="1" si="49"/>
        <v>1</v>
      </c>
      <c r="P223" s="46">
        <f t="shared" ca="1" si="57"/>
        <v>9.3000000000000007</v>
      </c>
      <c r="Q223" s="92">
        <f t="shared" ca="1" si="58"/>
        <v>8</v>
      </c>
      <c r="R223" s="46">
        <f t="shared" ca="1" si="59"/>
        <v>1.3000000000000007</v>
      </c>
      <c r="S223" s="93">
        <f ca="1">+IF(AND(K223="",L223="",M223=""),"",SUM($R$20:R223))</f>
        <v>9.9998999999999967</v>
      </c>
      <c r="T223" s="5"/>
      <c r="Z223" s="97">
        <f t="shared" si="53"/>
        <v>0</v>
      </c>
      <c r="AB223" s="50">
        <f t="shared" si="54"/>
        <v>0</v>
      </c>
      <c r="AW223" s="3">
        <f t="shared" si="55"/>
        <v>0</v>
      </c>
    </row>
    <row r="224" spans="4:49" x14ac:dyDescent="0.25">
      <c r="D224" s="22" t="str">
        <f t="shared" ca="1" si="56"/>
        <v/>
      </c>
      <c r="E224" s="22">
        <f t="shared" ca="1" si="50"/>
        <v>7</v>
      </c>
      <c r="G224" s="4"/>
      <c r="H224" s="89">
        <f t="shared" ca="1" si="51"/>
        <v>46227</v>
      </c>
      <c r="I224" s="50">
        <f t="shared" ca="1" si="60"/>
        <v>5</v>
      </c>
      <c r="J224" s="90" t="s">
        <v>85</v>
      </c>
      <c r="K224" s="139"/>
      <c r="L224" s="36">
        <v>6</v>
      </c>
      <c r="M224" s="140">
        <v>25</v>
      </c>
      <c r="N224" s="91">
        <f t="shared" si="52"/>
        <v>0.2673611111111111</v>
      </c>
      <c r="O224" s="33">
        <f t="shared" ca="1" si="49"/>
        <v>1</v>
      </c>
      <c r="P224" s="46">
        <f t="shared" ca="1" si="57"/>
        <v>6.4166999999999996</v>
      </c>
      <c r="Q224" s="92">
        <f t="shared" ca="1" si="58"/>
        <v>8</v>
      </c>
      <c r="R224" s="46">
        <f t="shared" ca="1" si="59"/>
        <v>-1.5833000000000004</v>
      </c>
      <c r="S224" s="93">
        <f ca="1">+IF(AND(K224="",L224="",M224=""),"",SUM($R$20:R224))</f>
        <v>8.4165999999999954</v>
      </c>
      <c r="T224" s="5"/>
      <c r="Z224" s="97">
        <f t="shared" si="53"/>
        <v>0</v>
      </c>
      <c r="AB224" s="50">
        <f t="shared" si="54"/>
        <v>0</v>
      </c>
      <c r="AW224" s="3">
        <f t="shared" si="55"/>
        <v>0</v>
      </c>
    </row>
    <row r="225" spans="4:49" x14ac:dyDescent="0.25">
      <c r="D225" s="22" t="str">
        <f t="shared" ca="1" si="56"/>
        <v/>
      </c>
      <c r="E225" s="22">
        <f t="shared" ca="1" si="50"/>
        <v>7</v>
      </c>
      <c r="G225" s="4"/>
      <c r="H225" s="89">
        <f t="shared" ca="1" si="51"/>
        <v>46228</v>
      </c>
      <c r="I225" s="50">
        <f t="shared" ca="1" si="60"/>
        <v>6</v>
      </c>
      <c r="J225" s="90" t="s">
        <v>85</v>
      </c>
      <c r="K225" s="139"/>
      <c r="L225" s="36" t="s">
        <v>62</v>
      </c>
      <c r="M225" s="140" t="s">
        <v>62</v>
      </c>
      <c r="N225" s="91">
        <f t="shared" si="52"/>
        <v>0</v>
      </c>
      <c r="O225" s="33">
        <f t="shared" ca="1" si="49"/>
        <v>1.25</v>
      </c>
      <c r="P225" s="46">
        <f t="shared" ca="1" si="57"/>
        <v>0</v>
      </c>
      <c r="Q225" s="92">
        <f t="shared" ca="1" si="58"/>
        <v>0</v>
      </c>
      <c r="R225" s="46" t="str">
        <f t="shared" si="59"/>
        <v/>
      </c>
      <c r="S225" s="93" t="str">
        <f>+IF(AND(K225="",L225="",M225=""),"",SUM($R$20:R225))</f>
        <v/>
      </c>
      <c r="T225" s="5"/>
      <c r="Z225" s="97">
        <f t="shared" si="53"/>
        <v>0</v>
      </c>
      <c r="AB225" s="50">
        <f t="shared" si="54"/>
        <v>0</v>
      </c>
      <c r="AW225" s="3">
        <f t="shared" si="55"/>
        <v>0</v>
      </c>
    </row>
    <row r="226" spans="4:49" x14ac:dyDescent="0.25">
      <c r="D226" s="22" t="str">
        <f t="shared" ca="1" si="56"/>
        <v/>
      </c>
      <c r="E226" s="22">
        <f t="shared" ca="1" si="50"/>
        <v>7</v>
      </c>
      <c r="G226" s="4"/>
      <c r="H226" s="89">
        <f t="shared" ca="1" si="51"/>
        <v>46229</v>
      </c>
      <c r="I226" s="50">
        <f t="shared" ca="1" si="60"/>
        <v>7</v>
      </c>
      <c r="J226" s="90" t="s">
        <v>85</v>
      </c>
      <c r="K226" s="139"/>
      <c r="L226" s="36" t="s">
        <v>62</v>
      </c>
      <c r="M226" s="140" t="s">
        <v>62</v>
      </c>
      <c r="N226" s="91">
        <f t="shared" si="52"/>
        <v>0</v>
      </c>
      <c r="O226" s="33">
        <f t="shared" ca="1" si="49"/>
        <v>1.25</v>
      </c>
      <c r="P226" s="46">
        <f t="shared" ca="1" si="57"/>
        <v>0</v>
      </c>
      <c r="Q226" s="92">
        <f t="shared" ca="1" si="58"/>
        <v>0</v>
      </c>
      <c r="R226" s="46" t="str">
        <f t="shared" si="59"/>
        <v/>
      </c>
      <c r="S226" s="93" t="str">
        <f>+IF(AND(K226="",L226="",M226=""),"",SUM($R$20:R226))</f>
        <v/>
      </c>
      <c r="T226" s="5"/>
      <c r="Z226" s="97">
        <f t="shared" si="53"/>
        <v>0</v>
      </c>
      <c r="AB226" s="50">
        <f t="shared" si="54"/>
        <v>0</v>
      </c>
      <c r="AW226" s="3">
        <f t="shared" si="55"/>
        <v>0</v>
      </c>
    </row>
    <row r="227" spans="4:49" x14ac:dyDescent="0.25">
      <c r="D227" s="22" t="str">
        <f t="shared" ca="1" si="56"/>
        <v/>
      </c>
      <c r="E227" s="22">
        <f t="shared" ca="1" si="50"/>
        <v>7</v>
      </c>
      <c r="G227" s="4"/>
      <c r="H227" s="89">
        <f t="shared" ca="1" si="51"/>
        <v>46230</v>
      </c>
      <c r="I227" s="50">
        <f t="shared" ca="1" si="60"/>
        <v>1</v>
      </c>
      <c r="J227" s="90" t="s">
        <v>85</v>
      </c>
      <c r="K227" s="139"/>
      <c r="L227" s="36">
        <v>5</v>
      </c>
      <c r="M227" s="140">
        <v>43</v>
      </c>
      <c r="N227" s="91">
        <f t="shared" si="52"/>
        <v>0.23819444444444446</v>
      </c>
      <c r="O227" s="33">
        <f t="shared" ca="1" si="49"/>
        <v>1</v>
      </c>
      <c r="P227" s="46">
        <f t="shared" ca="1" si="57"/>
        <v>5.7167000000000003</v>
      </c>
      <c r="Q227" s="92">
        <f t="shared" ca="1" si="58"/>
        <v>8</v>
      </c>
      <c r="R227" s="46">
        <f t="shared" ca="1" si="59"/>
        <v>-2.2832999999999997</v>
      </c>
      <c r="S227" s="93">
        <f ca="1">+IF(AND(K227="",L227="",M227=""),"",SUM($R$20:R227))</f>
        <v>6.1332999999999958</v>
      </c>
      <c r="T227" s="5"/>
      <c r="Z227" s="97">
        <f t="shared" si="53"/>
        <v>0</v>
      </c>
      <c r="AB227" s="50">
        <f t="shared" si="54"/>
        <v>0</v>
      </c>
      <c r="AW227" s="3">
        <f t="shared" si="55"/>
        <v>0</v>
      </c>
    </row>
    <row r="228" spans="4:49" x14ac:dyDescent="0.25">
      <c r="D228" s="22" t="str">
        <f t="shared" ca="1" si="56"/>
        <v/>
      </c>
      <c r="E228" s="22">
        <f t="shared" ca="1" si="50"/>
        <v>7</v>
      </c>
      <c r="G228" s="4"/>
      <c r="H228" s="89">
        <f t="shared" ca="1" si="51"/>
        <v>46231</v>
      </c>
      <c r="I228" s="50">
        <f t="shared" ca="1" si="60"/>
        <v>2</v>
      </c>
      <c r="J228" s="90" t="s">
        <v>85</v>
      </c>
      <c r="K228" s="139"/>
      <c r="L228" s="36">
        <v>5</v>
      </c>
      <c r="M228" s="140">
        <v>37</v>
      </c>
      <c r="N228" s="91">
        <f t="shared" si="52"/>
        <v>0.23402777777777778</v>
      </c>
      <c r="O228" s="33">
        <f t="shared" ca="1" si="49"/>
        <v>1</v>
      </c>
      <c r="P228" s="46">
        <f t="shared" ca="1" si="57"/>
        <v>5.6166999999999998</v>
      </c>
      <c r="Q228" s="92">
        <f t="shared" ca="1" si="58"/>
        <v>8</v>
      </c>
      <c r="R228" s="46">
        <f t="shared" ca="1" si="59"/>
        <v>-2.3833000000000002</v>
      </c>
      <c r="S228" s="93">
        <f ca="1">+IF(AND(K228="",L228="",M228=""),"",SUM($R$20:R228))</f>
        <v>3.7499999999999956</v>
      </c>
      <c r="T228" s="5"/>
      <c r="Z228" s="97">
        <f t="shared" si="53"/>
        <v>0</v>
      </c>
      <c r="AB228" s="50">
        <f t="shared" si="54"/>
        <v>0</v>
      </c>
      <c r="AW228" s="3">
        <f t="shared" si="55"/>
        <v>0</v>
      </c>
    </row>
    <row r="229" spans="4:49" x14ac:dyDescent="0.25">
      <c r="D229" s="22" t="str">
        <f t="shared" ca="1" si="56"/>
        <v/>
      </c>
      <c r="E229" s="22">
        <f t="shared" ca="1" si="50"/>
        <v>7</v>
      </c>
      <c r="G229" s="4"/>
      <c r="H229" s="89">
        <f t="shared" ca="1" si="51"/>
        <v>46232</v>
      </c>
      <c r="I229" s="50">
        <f t="shared" ca="1" si="60"/>
        <v>3</v>
      </c>
      <c r="J229" s="90" t="s">
        <v>85</v>
      </c>
      <c r="K229" s="139"/>
      <c r="L229" s="36">
        <v>14</v>
      </c>
      <c r="M229" s="140">
        <v>48</v>
      </c>
      <c r="N229" s="91">
        <f t="shared" si="52"/>
        <v>0.6166666666666667</v>
      </c>
      <c r="O229" s="33">
        <f t="shared" ca="1" si="49"/>
        <v>1</v>
      </c>
      <c r="P229" s="46">
        <f t="shared" ca="1" si="57"/>
        <v>14.8</v>
      </c>
      <c r="Q229" s="92">
        <f t="shared" ca="1" si="58"/>
        <v>8</v>
      </c>
      <c r="R229" s="46">
        <f t="shared" ca="1" si="59"/>
        <v>6.8000000000000007</v>
      </c>
      <c r="S229" s="93">
        <f ca="1">+IF(AND(K229="",L229="",M229=""),"",SUM($R$20:R229))</f>
        <v>10.549999999999997</v>
      </c>
      <c r="T229" s="5"/>
      <c r="Z229" s="97">
        <f t="shared" si="53"/>
        <v>0</v>
      </c>
      <c r="AB229" s="50">
        <f t="shared" si="54"/>
        <v>0</v>
      </c>
      <c r="AW229" s="3">
        <f t="shared" si="55"/>
        <v>0</v>
      </c>
    </row>
    <row r="230" spans="4:49" x14ac:dyDescent="0.25">
      <c r="D230" s="22" t="str">
        <f t="shared" ca="1" si="56"/>
        <v/>
      </c>
      <c r="E230" s="22">
        <f t="shared" ca="1" si="50"/>
        <v>7</v>
      </c>
      <c r="G230" s="4"/>
      <c r="H230" s="89">
        <f t="shared" ca="1" si="51"/>
        <v>46233</v>
      </c>
      <c r="I230" s="50">
        <f t="shared" ca="1" si="60"/>
        <v>4</v>
      </c>
      <c r="J230" s="90" t="s">
        <v>85</v>
      </c>
      <c r="K230" s="139"/>
      <c r="L230" s="36">
        <v>7</v>
      </c>
      <c r="M230" s="140">
        <v>17</v>
      </c>
      <c r="N230" s="91">
        <f t="shared" si="52"/>
        <v>0.30347222222222225</v>
      </c>
      <c r="O230" s="33">
        <f t="shared" ca="1" si="49"/>
        <v>1</v>
      </c>
      <c r="P230" s="46">
        <f t="shared" ca="1" si="57"/>
        <v>7.2832999999999997</v>
      </c>
      <c r="Q230" s="92">
        <f t="shared" ca="1" si="58"/>
        <v>8</v>
      </c>
      <c r="R230" s="46">
        <f t="shared" ca="1" si="59"/>
        <v>-0.71670000000000034</v>
      </c>
      <c r="S230" s="93">
        <f ca="1">+IF(AND(K230="",L230="",M230=""),"",SUM($R$20:R230))</f>
        <v>9.8332999999999977</v>
      </c>
      <c r="T230" s="5"/>
      <c r="Z230" s="97">
        <f t="shared" si="53"/>
        <v>0</v>
      </c>
      <c r="AB230" s="50">
        <f t="shared" si="54"/>
        <v>0</v>
      </c>
      <c r="AW230" s="3">
        <f t="shared" si="55"/>
        <v>0</v>
      </c>
    </row>
    <row r="231" spans="4:49" x14ac:dyDescent="0.25">
      <c r="D231" s="22" t="str">
        <f t="shared" ca="1" si="56"/>
        <v/>
      </c>
      <c r="E231" s="22">
        <f t="shared" ca="1" si="50"/>
        <v>7</v>
      </c>
      <c r="G231" s="4"/>
      <c r="H231" s="89">
        <f t="shared" ca="1" si="51"/>
        <v>46234</v>
      </c>
      <c r="I231" s="50">
        <f t="shared" ca="1" si="60"/>
        <v>5</v>
      </c>
      <c r="J231" s="90" t="s">
        <v>85</v>
      </c>
      <c r="K231" s="139"/>
      <c r="L231" s="36">
        <v>13</v>
      </c>
      <c r="M231" s="140">
        <v>17</v>
      </c>
      <c r="N231" s="91">
        <f t="shared" si="52"/>
        <v>0.55347222222222214</v>
      </c>
      <c r="O231" s="33">
        <f t="shared" ca="1" si="49"/>
        <v>1</v>
      </c>
      <c r="P231" s="46">
        <f t="shared" ca="1" si="57"/>
        <v>13.283300000000001</v>
      </c>
      <c r="Q231" s="92">
        <f t="shared" ca="1" si="58"/>
        <v>8</v>
      </c>
      <c r="R231" s="46">
        <f t="shared" ca="1" si="59"/>
        <v>5.2833000000000006</v>
      </c>
      <c r="S231" s="93">
        <f ca="1">+IF(AND(K231="",L231="",M231=""),"",SUM($R$20:R231))</f>
        <v>15.116599999999998</v>
      </c>
      <c r="T231" s="5"/>
      <c r="Z231" s="97">
        <f t="shared" si="53"/>
        <v>0</v>
      </c>
      <c r="AB231" s="50">
        <f t="shared" si="54"/>
        <v>0</v>
      </c>
      <c r="AW231" s="3">
        <f t="shared" si="55"/>
        <v>0</v>
      </c>
    </row>
    <row r="232" spans="4:49" x14ac:dyDescent="0.25">
      <c r="D232" s="22">
        <f t="shared" ca="1" si="56"/>
        <v>8</v>
      </c>
      <c r="E232" s="22">
        <f t="shared" ca="1" si="50"/>
        <v>8</v>
      </c>
      <c r="G232" s="4"/>
      <c r="H232" s="89">
        <f t="shared" ca="1" si="51"/>
        <v>46235</v>
      </c>
      <c r="I232" s="50">
        <f t="shared" ca="1" si="60"/>
        <v>6</v>
      </c>
      <c r="J232" s="90" t="s">
        <v>85</v>
      </c>
      <c r="K232" s="139"/>
      <c r="L232" s="36" t="s">
        <v>62</v>
      </c>
      <c r="M232" s="140" t="s">
        <v>62</v>
      </c>
      <c r="N232" s="91">
        <f t="shared" si="52"/>
        <v>0</v>
      </c>
      <c r="O232" s="33">
        <f t="shared" ca="1" si="49"/>
        <v>1.25</v>
      </c>
      <c r="P232" s="46">
        <f t="shared" ca="1" si="57"/>
        <v>0</v>
      </c>
      <c r="Q232" s="92">
        <f t="shared" ca="1" si="58"/>
        <v>0</v>
      </c>
      <c r="R232" s="46" t="str">
        <f t="shared" si="59"/>
        <v/>
      </c>
      <c r="S232" s="93" t="str">
        <f>+IF(AND(K232="",L232="",M232=""),"",SUM($R$20:R232))</f>
        <v/>
      </c>
      <c r="T232" s="5"/>
      <c r="Z232" s="97">
        <f t="shared" si="53"/>
        <v>0</v>
      </c>
      <c r="AB232" s="50">
        <f t="shared" si="54"/>
        <v>0</v>
      </c>
      <c r="AW232" s="3">
        <f t="shared" si="55"/>
        <v>0</v>
      </c>
    </row>
    <row r="233" spans="4:49" x14ac:dyDescent="0.25">
      <c r="D233" s="22" t="str">
        <f t="shared" ca="1" si="56"/>
        <v/>
      </c>
      <c r="E233" s="22">
        <f t="shared" ca="1" si="50"/>
        <v>8</v>
      </c>
      <c r="G233" s="4"/>
      <c r="H233" s="89">
        <f t="shared" ca="1" si="51"/>
        <v>46236</v>
      </c>
      <c r="I233" s="50">
        <f t="shared" ca="1" si="60"/>
        <v>7</v>
      </c>
      <c r="J233" s="90" t="s">
        <v>85</v>
      </c>
      <c r="K233" s="139"/>
      <c r="L233" s="36" t="s">
        <v>62</v>
      </c>
      <c r="M233" s="140" t="s">
        <v>62</v>
      </c>
      <c r="N233" s="91">
        <f t="shared" si="52"/>
        <v>0</v>
      </c>
      <c r="O233" s="33">
        <f t="shared" ca="1" si="49"/>
        <v>1.25</v>
      </c>
      <c r="P233" s="46">
        <f t="shared" ca="1" si="57"/>
        <v>0</v>
      </c>
      <c r="Q233" s="92">
        <f t="shared" ca="1" si="58"/>
        <v>0</v>
      </c>
      <c r="R233" s="46" t="str">
        <f t="shared" si="59"/>
        <v/>
      </c>
      <c r="S233" s="93" t="str">
        <f>+IF(AND(K233="",L233="",M233=""),"",SUM($R$20:R233))</f>
        <v/>
      </c>
      <c r="T233" s="5"/>
      <c r="Z233" s="97">
        <f t="shared" si="53"/>
        <v>0</v>
      </c>
      <c r="AB233" s="50">
        <f t="shared" si="54"/>
        <v>0</v>
      </c>
      <c r="AW233" s="3">
        <f t="shared" si="55"/>
        <v>0</v>
      </c>
    </row>
    <row r="234" spans="4:49" x14ac:dyDescent="0.25">
      <c r="D234" s="22" t="str">
        <f t="shared" ca="1" si="56"/>
        <v/>
      </c>
      <c r="E234" s="22">
        <f t="shared" ca="1" si="50"/>
        <v>8</v>
      </c>
      <c r="G234" s="4"/>
      <c r="H234" s="89">
        <f t="shared" ca="1" si="51"/>
        <v>46237</v>
      </c>
      <c r="I234" s="50">
        <f t="shared" ca="1" si="60"/>
        <v>1</v>
      </c>
      <c r="J234" s="90" t="s">
        <v>85</v>
      </c>
      <c r="K234" s="139"/>
      <c r="L234" s="36">
        <v>5</v>
      </c>
      <c r="M234" s="140">
        <v>2</v>
      </c>
      <c r="N234" s="91">
        <f t="shared" si="52"/>
        <v>0.20972222222222223</v>
      </c>
      <c r="O234" s="33">
        <f t="shared" ca="1" si="49"/>
        <v>1</v>
      </c>
      <c r="P234" s="46">
        <f t="shared" ca="1" si="57"/>
        <v>5.0332999999999997</v>
      </c>
      <c r="Q234" s="92">
        <f t="shared" ca="1" si="58"/>
        <v>8</v>
      </c>
      <c r="R234" s="46">
        <f t="shared" ca="1" si="59"/>
        <v>-2.9667000000000003</v>
      </c>
      <c r="S234" s="93">
        <f ca="1">+IF(AND(K234="",L234="",M234=""),"",SUM($R$20:R234))</f>
        <v>12.149899999999999</v>
      </c>
      <c r="T234" s="5"/>
      <c r="Z234" s="97">
        <f t="shared" si="53"/>
        <v>0</v>
      </c>
      <c r="AB234" s="50">
        <f t="shared" si="54"/>
        <v>0</v>
      </c>
      <c r="AW234" s="3">
        <f t="shared" si="55"/>
        <v>0</v>
      </c>
    </row>
    <row r="235" spans="4:49" x14ac:dyDescent="0.25">
      <c r="D235" s="22" t="str">
        <f t="shared" ca="1" si="56"/>
        <v/>
      </c>
      <c r="E235" s="22">
        <f t="shared" ca="1" si="50"/>
        <v>8</v>
      </c>
      <c r="G235" s="4"/>
      <c r="H235" s="89">
        <f t="shared" ca="1" si="51"/>
        <v>46238</v>
      </c>
      <c r="I235" s="50">
        <f t="shared" ca="1" si="60"/>
        <v>2</v>
      </c>
      <c r="J235" s="90" t="s">
        <v>85</v>
      </c>
      <c r="K235" s="139"/>
      <c r="L235" s="36">
        <v>10</v>
      </c>
      <c r="M235" s="140">
        <v>49</v>
      </c>
      <c r="N235" s="91">
        <f t="shared" si="52"/>
        <v>0.45069444444444445</v>
      </c>
      <c r="O235" s="33">
        <f t="shared" ca="1" si="49"/>
        <v>1</v>
      </c>
      <c r="P235" s="46">
        <f t="shared" ca="1" si="57"/>
        <v>10.816700000000001</v>
      </c>
      <c r="Q235" s="92">
        <f t="shared" ca="1" si="58"/>
        <v>8</v>
      </c>
      <c r="R235" s="46">
        <f t="shared" ca="1" si="59"/>
        <v>2.8167000000000009</v>
      </c>
      <c r="S235" s="93">
        <f ca="1">+IF(AND(K235="",L235="",M235=""),"",SUM($R$20:R235))</f>
        <v>14.9666</v>
      </c>
      <c r="T235" s="5"/>
      <c r="Z235" s="97">
        <f t="shared" si="53"/>
        <v>0</v>
      </c>
      <c r="AB235" s="50">
        <f t="shared" si="54"/>
        <v>0</v>
      </c>
      <c r="AW235" s="3">
        <f t="shared" si="55"/>
        <v>0</v>
      </c>
    </row>
    <row r="236" spans="4:49" x14ac:dyDescent="0.25">
      <c r="D236" s="22" t="str">
        <f t="shared" ca="1" si="56"/>
        <v/>
      </c>
      <c r="E236" s="22">
        <f t="shared" ca="1" si="50"/>
        <v>8</v>
      </c>
      <c r="G236" s="4"/>
      <c r="H236" s="89">
        <f t="shared" ca="1" si="51"/>
        <v>46239</v>
      </c>
      <c r="I236" s="50">
        <f t="shared" ca="1" si="60"/>
        <v>3</v>
      </c>
      <c r="J236" s="90" t="s">
        <v>85</v>
      </c>
      <c r="K236" s="139"/>
      <c r="L236" s="36">
        <v>11</v>
      </c>
      <c r="M236" s="140">
        <v>29</v>
      </c>
      <c r="N236" s="91">
        <f t="shared" si="52"/>
        <v>0.47847222222222219</v>
      </c>
      <c r="O236" s="33">
        <f t="shared" ca="1" si="49"/>
        <v>1</v>
      </c>
      <c r="P236" s="46">
        <f t="shared" ca="1" si="57"/>
        <v>11.4833</v>
      </c>
      <c r="Q236" s="92">
        <f t="shared" ca="1" si="58"/>
        <v>8</v>
      </c>
      <c r="R236" s="46">
        <f t="shared" ca="1" si="59"/>
        <v>3.4832999999999998</v>
      </c>
      <c r="S236" s="93">
        <f ca="1">+IF(AND(K236="",L236="",M236=""),"",SUM($R$20:R236))</f>
        <v>18.4499</v>
      </c>
      <c r="T236" s="5"/>
      <c r="Z236" s="97">
        <f t="shared" si="53"/>
        <v>0</v>
      </c>
      <c r="AB236" s="50">
        <f t="shared" si="54"/>
        <v>0</v>
      </c>
      <c r="AW236" s="3">
        <f t="shared" si="55"/>
        <v>0</v>
      </c>
    </row>
    <row r="237" spans="4:49" x14ac:dyDescent="0.25">
      <c r="D237" s="22" t="str">
        <f t="shared" ca="1" si="56"/>
        <v/>
      </c>
      <c r="E237" s="22">
        <f t="shared" ca="1" si="50"/>
        <v>8</v>
      </c>
      <c r="G237" s="4"/>
      <c r="H237" s="89">
        <f t="shared" ca="1" si="51"/>
        <v>46240</v>
      </c>
      <c r="I237" s="50">
        <f t="shared" ca="1" si="60"/>
        <v>4</v>
      </c>
      <c r="J237" s="90" t="s">
        <v>85</v>
      </c>
      <c r="K237" s="139"/>
      <c r="L237" s="36">
        <v>11</v>
      </c>
      <c r="M237" s="140">
        <v>13</v>
      </c>
      <c r="N237" s="91">
        <f t="shared" si="52"/>
        <v>0.46736111111111112</v>
      </c>
      <c r="O237" s="33">
        <f t="shared" ca="1" si="49"/>
        <v>1</v>
      </c>
      <c r="P237" s="46">
        <f t="shared" ca="1" si="57"/>
        <v>11.216699999999999</v>
      </c>
      <c r="Q237" s="92">
        <f t="shared" ca="1" si="58"/>
        <v>8</v>
      </c>
      <c r="R237" s="46">
        <f t="shared" ca="1" si="59"/>
        <v>3.2166999999999994</v>
      </c>
      <c r="S237" s="93">
        <f ca="1">+IF(AND(K237="",L237="",M237=""),"",SUM($R$20:R237))</f>
        <v>21.666599999999999</v>
      </c>
      <c r="T237" s="5"/>
      <c r="Z237" s="97">
        <f t="shared" si="53"/>
        <v>0</v>
      </c>
      <c r="AB237" s="50">
        <f t="shared" si="54"/>
        <v>0</v>
      </c>
      <c r="AW237" s="3">
        <f t="shared" si="55"/>
        <v>0</v>
      </c>
    </row>
    <row r="238" spans="4:49" x14ac:dyDescent="0.25">
      <c r="D238" s="22" t="str">
        <f t="shared" ca="1" si="56"/>
        <v/>
      </c>
      <c r="E238" s="22">
        <f t="shared" ca="1" si="50"/>
        <v>8</v>
      </c>
      <c r="G238" s="4"/>
      <c r="H238" s="89">
        <f t="shared" ca="1" si="51"/>
        <v>46241</v>
      </c>
      <c r="I238" s="50">
        <f t="shared" ca="1" si="60"/>
        <v>5</v>
      </c>
      <c r="J238" s="90" t="s">
        <v>85</v>
      </c>
      <c r="K238" s="139"/>
      <c r="L238" s="36">
        <v>10</v>
      </c>
      <c r="M238" s="140">
        <v>46</v>
      </c>
      <c r="N238" s="91">
        <f t="shared" si="52"/>
        <v>0.44861111111111113</v>
      </c>
      <c r="O238" s="33">
        <f t="shared" ca="1" si="49"/>
        <v>1</v>
      </c>
      <c r="P238" s="46">
        <f t="shared" ca="1" si="57"/>
        <v>10.7667</v>
      </c>
      <c r="Q238" s="92">
        <f t="shared" ca="1" si="58"/>
        <v>8</v>
      </c>
      <c r="R238" s="46">
        <f t="shared" ca="1" si="59"/>
        <v>2.7667000000000002</v>
      </c>
      <c r="S238" s="93">
        <f ca="1">+IF(AND(K238="",L238="",M238=""),"",SUM($R$20:R238))</f>
        <v>24.433299999999999</v>
      </c>
      <c r="T238" s="5"/>
      <c r="Z238" s="97">
        <f t="shared" si="53"/>
        <v>0</v>
      </c>
      <c r="AB238" s="50">
        <f t="shared" si="54"/>
        <v>0</v>
      </c>
      <c r="AW238" s="3">
        <f t="shared" si="55"/>
        <v>0</v>
      </c>
    </row>
    <row r="239" spans="4:49" x14ac:dyDescent="0.25">
      <c r="D239" s="22" t="str">
        <f t="shared" ca="1" si="56"/>
        <v/>
      </c>
      <c r="E239" s="22">
        <f t="shared" ca="1" si="50"/>
        <v>8</v>
      </c>
      <c r="G239" s="4"/>
      <c r="H239" s="89">
        <f t="shared" ca="1" si="51"/>
        <v>46242</v>
      </c>
      <c r="I239" s="50">
        <f t="shared" ca="1" si="60"/>
        <v>6</v>
      </c>
      <c r="J239" s="90" t="s">
        <v>85</v>
      </c>
      <c r="K239" s="139"/>
      <c r="L239" s="36" t="s">
        <v>62</v>
      </c>
      <c r="M239" s="140" t="s">
        <v>62</v>
      </c>
      <c r="N239" s="91">
        <f t="shared" si="52"/>
        <v>0</v>
      </c>
      <c r="O239" s="33">
        <f t="shared" ca="1" si="49"/>
        <v>1.25</v>
      </c>
      <c r="P239" s="46">
        <f t="shared" ca="1" si="57"/>
        <v>0</v>
      </c>
      <c r="Q239" s="92">
        <f t="shared" ca="1" si="58"/>
        <v>0</v>
      </c>
      <c r="R239" s="46" t="str">
        <f t="shared" si="59"/>
        <v/>
      </c>
      <c r="S239" s="93" t="str">
        <f>+IF(AND(K239="",L239="",M239=""),"",SUM($R$20:R239))</f>
        <v/>
      </c>
      <c r="T239" s="5"/>
      <c r="Z239" s="97">
        <f t="shared" si="53"/>
        <v>0</v>
      </c>
      <c r="AB239" s="50">
        <f t="shared" si="54"/>
        <v>0</v>
      </c>
      <c r="AW239" s="3">
        <f t="shared" si="55"/>
        <v>0</v>
      </c>
    </row>
    <row r="240" spans="4:49" x14ac:dyDescent="0.25">
      <c r="D240" s="22" t="str">
        <f t="shared" ca="1" si="56"/>
        <v/>
      </c>
      <c r="E240" s="22">
        <f t="shared" ca="1" si="50"/>
        <v>8</v>
      </c>
      <c r="G240" s="4"/>
      <c r="H240" s="89">
        <f t="shared" ca="1" si="51"/>
        <v>46243</v>
      </c>
      <c r="I240" s="50">
        <f t="shared" ca="1" si="60"/>
        <v>7</v>
      </c>
      <c r="J240" s="90" t="s">
        <v>85</v>
      </c>
      <c r="K240" s="139"/>
      <c r="L240" s="36" t="s">
        <v>62</v>
      </c>
      <c r="M240" s="140" t="s">
        <v>62</v>
      </c>
      <c r="N240" s="91">
        <f t="shared" si="52"/>
        <v>0</v>
      </c>
      <c r="O240" s="33">
        <f t="shared" ca="1" si="49"/>
        <v>1.25</v>
      </c>
      <c r="P240" s="46">
        <f t="shared" ca="1" si="57"/>
        <v>0</v>
      </c>
      <c r="Q240" s="92">
        <f t="shared" ca="1" si="58"/>
        <v>0</v>
      </c>
      <c r="R240" s="46" t="str">
        <f t="shared" si="59"/>
        <v/>
      </c>
      <c r="S240" s="93" t="str">
        <f>+IF(AND(K240="",L240="",M240=""),"",SUM($R$20:R240))</f>
        <v/>
      </c>
      <c r="T240" s="5"/>
      <c r="Z240" s="97">
        <f t="shared" si="53"/>
        <v>0</v>
      </c>
      <c r="AB240" s="50">
        <f t="shared" si="54"/>
        <v>0</v>
      </c>
      <c r="AW240" s="3">
        <f t="shared" si="55"/>
        <v>0</v>
      </c>
    </row>
    <row r="241" spans="4:49" x14ac:dyDescent="0.25">
      <c r="D241" s="22" t="str">
        <f t="shared" ca="1" si="56"/>
        <v/>
      </c>
      <c r="E241" s="22">
        <f t="shared" ca="1" si="50"/>
        <v>8</v>
      </c>
      <c r="G241" s="4"/>
      <c r="H241" s="89">
        <f t="shared" ca="1" si="51"/>
        <v>46244</v>
      </c>
      <c r="I241" s="50">
        <f t="shared" ca="1" si="60"/>
        <v>1</v>
      </c>
      <c r="J241" s="90" t="s">
        <v>85</v>
      </c>
      <c r="K241" s="139"/>
      <c r="L241" s="36">
        <v>3</v>
      </c>
      <c r="M241" s="140">
        <v>10</v>
      </c>
      <c r="N241" s="91">
        <f t="shared" si="52"/>
        <v>0.13194444444444445</v>
      </c>
      <c r="O241" s="33">
        <f t="shared" ca="1" si="49"/>
        <v>1</v>
      </c>
      <c r="P241" s="46">
        <f t="shared" ca="1" si="57"/>
        <v>3.1667000000000001</v>
      </c>
      <c r="Q241" s="92">
        <f t="shared" ca="1" si="58"/>
        <v>8</v>
      </c>
      <c r="R241" s="46">
        <f t="shared" ca="1" si="59"/>
        <v>-4.8332999999999995</v>
      </c>
      <c r="S241" s="93">
        <f ca="1">+IF(AND(K241="",L241="",M241=""),"",SUM($R$20:R241))</f>
        <v>19.600000000000001</v>
      </c>
      <c r="T241" s="5"/>
      <c r="Z241" s="97">
        <f t="shared" si="53"/>
        <v>0</v>
      </c>
      <c r="AB241" s="50">
        <f t="shared" si="54"/>
        <v>0</v>
      </c>
      <c r="AW241" s="3">
        <f t="shared" si="55"/>
        <v>0</v>
      </c>
    </row>
    <row r="242" spans="4:49" x14ac:dyDescent="0.25">
      <c r="D242" s="22" t="str">
        <f t="shared" ca="1" si="56"/>
        <v/>
      </c>
      <c r="E242" s="22">
        <f t="shared" ca="1" si="50"/>
        <v>8</v>
      </c>
      <c r="G242" s="4"/>
      <c r="H242" s="89">
        <f t="shared" ca="1" si="51"/>
        <v>46245</v>
      </c>
      <c r="I242" s="50">
        <f t="shared" ca="1" si="60"/>
        <v>2</v>
      </c>
      <c r="J242" s="90" t="s">
        <v>85</v>
      </c>
      <c r="K242" s="139"/>
      <c r="L242" s="36">
        <v>14</v>
      </c>
      <c r="M242" s="140">
        <v>24</v>
      </c>
      <c r="N242" s="91">
        <f t="shared" si="52"/>
        <v>0.60000000000000009</v>
      </c>
      <c r="O242" s="33">
        <f t="shared" ca="1" si="49"/>
        <v>1</v>
      </c>
      <c r="P242" s="46">
        <f t="shared" ca="1" si="57"/>
        <v>14.4</v>
      </c>
      <c r="Q242" s="92">
        <f t="shared" ca="1" si="58"/>
        <v>8</v>
      </c>
      <c r="R242" s="46">
        <f t="shared" ca="1" si="59"/>
        <v>6.4</v>
      </c>
      <c r="S242" s="93">
        <f ca="1">+IF(AND(K242="",L242="",M242=""),"",SUM($R$20:R242))</f>
        <v>26</v>
      </c>
      <c r="T242" s="5"/>
      <c r="Z242" s="97">
        <f t="shared" si="53"/>
        <v>0</v>
      </c>
      <c r="AB242" s="50">
        <f t="shared" si="54"/>
        <v>0</v>
      </c>
      <c r="AW242" s="3">
        <f t="shared" si="55"/>
        <v>0</v>
      </c>
    </row>
    <row r="243" spans="4:49" x14ac:dyDescent="0.25">
      <c r="D243" s="22" t="str">
        <f t="shared" ca="1" si="56"/>
        <v/>
      </c>
      <c r="E243" s="22">
        <f t="shared" ca="1" si="50"/>
        <v>8</v>
      </c>
      <c r="G243" s="4"/>
      <c r="H243" s="89">
        <f t="shared" ca="1" si="51"/>
        <v>46246</v>
      </c>
      <c r="I243" s="50">
        <f t="shared" ca="1" si="60"/>
        <v>3</v>
      </c>
      <c r="J243" s="90" t="s">
        <v>85</v>
      </c>
      <c r="K243" s="139"/>
      <c r="L243" s="36">
        <v>2</v>
      </c>
      <c r="M243" s="140">
        <v>36</v>
      </c>
      <c r="N243" s="91">
        <f t="shared" si="52"/>
        <v>0.10833333333333334</v>
      </c>
      <c r="O243" s="33">
        <f t="shared" ca="1" si="49"/>
        <v>1</v>
      </c>
      <c r="P243" s="46">
        <f t="shared" ca="1" si="57"/>
        <v>2.6</v>
      </c>
      <c r="Q243" s="92">
        <f t="shared" ca="1" si="58"/>
        <v>8</v>
      </c>
      <c r="R243" s="46">
        <f t="shared" ca="1" si="59"/>
        <v>-5.4</v>
      </c>
      <c r="S243" s="93">
        <f ca="1">+IF(AND(K243="",L243="",M243=""),"",SUM($R$20:R243))</f>
        <v>20.6</v>
      </c>
      <c r="T243" s="5"/>
      <c r="Z243" s="97">
        <f t="shared" si="53"/>
        <v>0</v>
      </c>
      <c r="AB243" s="50">
        <f t="shared" si="54"/>
        <v>0</v>
      </c>
      <c r="AW243" s="3">
        <f t="shared" si="55"/>
        <v>0</v>
      </c>
    </row>
    <row r="244" spans="4:49" x14ac:dyDescent="0.25">
      <c r="D244" s="22" t="str">
        <f t="shared" ca="1" si="56"/>
        <v/>
      </c>
      <c r="E244" s="22">
        <f t="shared" ca="1" si="50"/>
        <v>8</v>
      </c>
      <c r="G244" s="4"/>
      <c r="H244" s="89">
        <f t="shared" ca="1" si="51"/>
        <v>46247</v>
      </c>
      <c r="I244" s="50">
        <f t="shared" ca="1" si="60"/>
        <v>4</v>
      </c>
      <c r="J244" s="90" t="s">
        <v>85</v>
      </c>
      <c r="K244" s="139"/>
      <c r="L244" s="36">
        <v>3</v>
      </c>
      <c r="M244" s="140">
        <v>17</v>
      </c>
      <c r="N244" s="91">
        <f t="shared" si="52"/>
        <v>0.13680555555555557</v>
      </c>
      <c r="O244" s="33">
        <f t="shared" ca="1" si="49"/>
        <v>1</v>
      </c>
      <c r="P244" s="46">
        <f t="shared" ca="1" si="57"/>
        <v>3.2833000000000001</v>
      </c>
      <c r="Q244" s="92">
        <f t="shared" ca="1" si="58"/>
        <v>8</v>
      </c>
      <c r="R244" s="46">
        <f t="shared" ca="1" si="59"/>
        <v>-4.7166999999999994</v>
      </c>
      <c r="S244" s="93">
        <f ca="1">+IF(AND(K244="",L244="",M244=""),"",SUM($R$20:R244))</f>
        <v>15.883300000000002</v>
      </c>
      <c r="T244" s="5"/>
      <c r="Z244" s="97">
        <f t="shared" si="53"/>
        <v>0</v>
      </c>
      <c r="AB244" s="50">
        <f t="shared" si="54"/>
        <v>0</v>
      </c>
      <c r="AW244" s="3">
        <f t="shared" si="55"/>
        <v>0</v>
      </c>
    </row>
    <row r="245" spans="4:49" x14ac:dyDescent="0.25">
      <c r="D245" s="22" t="str">
        <f t="shared" ca="1" si="56"/>
        <v/>
      </c>
      <c r="E245" s="22">
        <f t="shared" ca="1" si="50"/>
        <v>8</v>
      </c>
      <c r="G245" s="4"/>
      <c r="H245" s="89">
        <f t="shared" ca="1" si="51"/>
        <v>46248</v>
      </c>
      <c r="I245" s="50">
        <f t="shared" ca="1" si="60"/>
        <v>5</v>
      </c>
      <c r="J245" s="90" t="s">
        <v>85</v>
      </c>
      <c r="K245" s="139"/>
      <c r="L245" s="36">
        <v>2</v>
      </c>
      <c r="M245" s="140">
        <v>13</v>
      </c>
      <c r="N245" s="91">
        <f t="shared" si="52"/>
        <v>9.2361111111111102E-2</v>
      </c>
      <c r="O245" s="33">
        <f t="shared" ca="1" si="49"/>
        <v>1</v>
      </c>
      <c r="P245" s="46">
        <f t="shared" ca="1" si="57"/>
        <v>2.2166999999999999</v>
      </c>
      <c r="Q245" s="92">
        <f t="shared" ca="1" si="58"/>
        <v>8</v>
      </c>
      <c r="R245" s="46">
        <f t="shared" ca="1" si="59"/>
        <v>-5.7833000000000006</v>
      </c>
      <c r="S245" s="93">
        <f ca="1">+IF(AND(K245="",L245="",M245=""),"",SUM($R$20:R245))</f>
        <v>10.100000000000001</v>
      </c>
      <c r="T245" s="5"/>
      <c r="Z245" s="97">
        <f t="shared" si="53"/>
        <v>0</v>
      </c>
      <c r="AB245" s="50">
        <f t="shared" si="54"/>
        <v>0</v>
      </c>
      <c r="AW245" s="3">
        <f t="shared" si="55"/>
        <v>0</v>
      </c>
    </row>
    <row r="246" spans="4:49" x14ac:dyDescent="0.25">
      <c r="D246" s="22" t="str">
        <f t="shared" ca="1" si="56"/>
        <v/>
      </c>
      <c r="E246" s="22">
        <f t="shared" ca="1" si="50"/>
        <v>8</v>
      </c>
      <c r="G246" s="4"/>
      <c r="H246" s="89">
        <f t="shared" ca="1" si="51"/>
        <v>46249</v>
      </c>
      <c r="I246" s="50">
        <f t="shared" ca="1" si="60"/>
        <v>6</v>
      </c>
      <c r="J246" s="90" t="s">
        <v>85</v>
      </c>
      <c r="K246" s="139"/>
      <c r="L246" s="36" t="s">
        <v>62</v>
      </c>
      <c r="M246" s="140" t="s">
        <v>62</v>
      </c>
      <c r="N246" s="91">
        <f t="shared" si="52"/>
        <v>0</v>
      </c>
      <c r="O246" s="33">
        <f t="shared" ca="1" si="49"/>
        <v>1.25</v>
      </c>
      <c r="P246" s="46">
        <f t="shared" ca="1" si="57"/>
        <v>0</v>
      </c>
      <c r="Q246" s="92">
        <f t="shared" ca="1" si="58"/>
        <v>0</v>
      </c>
      <c r="R246" s="46" t="str">
        <f t="shared" si="59"/>
        <v/>
      </c>
      <c r="S246" s="93" t="str">
        <f>+IF(AND(K246="",L246="",M246=""),"",SUM($R$20:R246))</f>
        <v/>
      </c>
      <c r="T246" s="5"/>
      <c r="Z246" s="97">
        <f t="shared" si="53"/>
        <v>0</v>
      </c>
      <c r="AB246" s="50">
        <f t="shared" si="54"/>
        <v>0</v>
      </c>
      <c r="AW246" s="3">
        <f t="shared" si="55"/>
        <v>0</v>
      </c>
    </row>
    <row r="247" spans="4:49" x14ac:dyDescent="0.25">
      <c r="D247" s="22" t="str">
        <f t="shared" ca="1" si="56"/>
        <v/>
      </c>
      <c r="E247" s="22">
        <f t="shared" ca="1" si="50"/>
        <v>8</v>
      </c>
      <c r="G247" s="4"/>
      <c r="H247" s="89">
        <f t="shared" ca="1" si="51"/>
        <v>46250</v>
      </c>
      <c r="I247" s="50">
        <f t="shared" ca="1" si="60"/>
        <v>7</v>
      </c>
      <c r="J247" s="90" t="s">
        <v>85</v>
      </c>
      <c r="K247" s="139"/>
      <c r="L247" s="36" t="s">
        <v>62</v>
      </c>
      <c r="M247" s="140" t="s">
        <v>62</v>
      </c>
      <c r="N247" s="91">
        <f t="shared" si="52"/>
        <v>0</v>
      </c>
      <c r="O247" s="33">
        <f t="shared" ca="1" si="49"/>
        <v>1.25</v>
      </c>
      <c r="P247" s="46">
        <f t="shared" ca="1" si="57"/>
        <v>0</v>
      </c>
      <c r="Q247" s="92">
        <f t="shared" ca="1" si="58"/>
        <v>0</v>
      </c>
      <c r="R247" s="46" t="str">
        <f t="shared" si="59"/>
        <v/>
      </c>
      <c r="S247" s="93" t="str">
        <f>+IF(AND(K247="",L247="",M247=""),"",SUM($R$20:R247))</f>
        <v/>
      </c>
      <c r="T247" s="5"/>
      <c r="Z247" s="97">
        <f t="shared" si="53"/>
        <v>0</v>
      </c>
      <c r="AB247" s="50">
        <f t="shared" si="54"/>
        <v>0</v>
      </c>
      <c r="AW247" s="3">
        <f t="shared" si="55"/>
        <v>0</v>
      </c>
    </row>
    <row r="248" spans="4:49" x14ac:dyDescent="0.25">
      <c r="D248" s="22" t="str">
        <f t="shared" ca="1" si="56"/>
        <v/>
      </c>
      <c r="E248" s="22">
        <f t="shared" ca="1" si="50"/>
        <v>8</v>
      </c>
      <c r="G248" s="4"/>
      <c r="H248" s="89">
        <f t="shared" ca="1" si="51"/>
        <v>46251</v>
      </c>
      <c r="I248" s="50">
        <f t="shared" ca="1" si="60"/>
        <v>1</v>
      </c>
      <c r="J248" s="90" t="s">
        <v>85</v>
      </c>
      <c r="K248" s="139"/>
      <c r="L248" s="36">
        <v>12</v>
      </c>
      <c r="M248" s="140">
        <v>3</v>
      </c>
      <c r="N248" s="91">
        <f t="shared" si="52"/>
        <v>0.50208333333333333</v>
      </c>
      <c r="O248" s="33">
        <f t="shared" ca="1" si="49"/>
        <v>1</v>
      </c>
      <c r="P248" s="46">
        <f t="shared" ca="1" si="57"/>
        <v>12.05</v>
      </c>
      <c r="Q248" s="92">
        <f t="shared" ca="1" si="58"/>
        <v>8</v>
      </c>
      <c r="R248" s="46">
        <f t="shared" ca="1" si="59"/>
        <v>4.0500000000000007</v>
      </c>
      <c r="S248" s="93">
        <f ca="1">+IF(AND(K248="",L248="",M248=""),"",SUM($R$20:R248))</f>
        <v>14.150000000000002</v>
      </c>
      <c r="T248" s="5"/>
      <c r="Z248" s="97">
        <f t="shared" si="53"/>
        <v>0</v>
      </c>
      <c r="AB248" s="50">
        <f t="shared" si="54"/>
        <v>0</v>
      </c>
      <c r="AW248" s="3">
        <f t="shared" si="55"/>
        <v>0</v>
      </c>
    </row>
    <row r="249" spans="4:49" x14ac:dyDescent="0.25">
      <c r="D249" s="22" t="str">
        <f t="shared" ca="1" si="56"/>
        <v/>
      </c>
      <c r="E249" s="22">
        <f t="shared" ca="1" si="50"/>
        <v>8</v>
      </c>
      <c r="G249" s="4"/>
      <c r="H249" s="89">
        <f t="shared" ca="1" si="51"/>
        <v>46252</v>
      </c>
      <c r="I249" s="50">
        <f t="shared" ca="1" si="60"/>
        <v>2</v>
      </c>
      <c r="J249" s="90" t="s">
        <v>85</v>
      </c>
      <c r="K249" s="139"/>
      <c r="L249" s="36">
        <v>11</v>
      </c>
      <c r="M249" s="140">
        <v>33</v>
      </c>
      <c r="N249" s="91">
        <f t="shared" si="52"/>
        <v>0.48124999999999996</v>
      </c>
      <c r="O249" s="33">
        <f t="shared" ca="1" si="49"/>
        <v>1</v>
      </c>
      <c r="P249" s="46">
        <f t="shared" ca="1" si="57"/>
        <v>11.55</v>
      </c>
      <c r="Q249" s="92">
        <f t="shared" ca="1" si="58"/>
        <v>8</v>
      </c>
      <c r="R249" s="46">
        <f t="shared" ca="1" si="59"/>
        <v>3.5500000000000007</v>
      </c>
      <c r="S249" s="93">
        <f ca="1">+IF(AND(K249="",L249="",M249=""),"",SUM($R$20:R249))</f>
        <v>17.700000000000003</v>
      </c>
      <c r="T249" s="5"/>
      <c r="Z249" s="97">
        <f t="shared" si="53"/>
        <v>0</v>
      </c>
      <c r="AB249" s="50">
        <f t="shared" si="54"/>
        <v>0</v>
      </c>
      <c r="AW249" s="3">
        <f t="shared" si="55"/>
        <v>0</v>
      </c>
    </row>
    <row r="250" spans="4:49" x14ac:dyDescent="0.25">
      <c r="D250" s="22" t="str">
        <f t="shared" ca="1" si="56"/>
        <v/>
      </c>
      <c r="E250" s="22">
        <f t="shared" ca="1" si="50"/>
        <v>8</v>
      </c>
      <c r="G250" s="4"/>
      <c r="H250" s="89">
        <f t="shared" ca="1" si="51"/>
        <v>46253</v>
      </c>
      <c r="I250" s="50">
        <f t="shared" ca="1" si="60"/>
        <v>3</v>
      </c>
      <c r="J250" s="90" t="s">
        <v>85</v>
      </c>
      <c r="K250" s="139"/>
      <c r="L250" s="36">
        <v>4</v>
      </c>
      <c r="M250" s="140">
        <v>24</v>
      </c>
      <c r="N250" s="91">
        <f t="shared" si="52"/>
        <v>0.18333333333333332</v>
      </c>
      <c r="O250" s="33">
        <f t="shared" ca="1" si="49"/>
        <v>1</v>
      </c>
      <c r="P250" s="46">
        <f t="shared" ca="1" si="57"/>
        <v>4.4000000000000004</v>
      </c>
      <c r="Q250" s="92">
        <f t="shared" ca="1" si="58"/>
        <v>8</v>
      </c>
      <c r="R250" s="46">
        <f t="shared" ca="1" si="59"/>
        <v>-3.5999999999999996</v>
      </c>
      <c r="S250" s="93">
        <f ca="1">+IF(AND(K250="",L250="",M250=""),"",SUM($R$20:R250))</f>
        <v>14.100000000000003</v>
      </c>
      <c r="T250" s="5"/>
      <c r="Z250" s="97">
        <f t="shared" si="53"/>
        <v>0</v>
      </c>
      <c r="AB250" s="50">
        <f t="shared" si="54"/>
        <v>0</v>
      </c>
      <c r="AW250" s="3">
        <f t="shared" si="55"/>
        <v>0</v>
      </c>
    </row>
    <row r="251" spans="4:49" x14ac:dyDescent="0.25">
      <c r="D251" s="22" t="str">
        <f t="shared" ca="1" si="56"/>
        <v/>
      </c>
      <c r="E251" s="22">
        <f t="shared" ca="1" si="50"/>
        <v>8</v>
      </c>
      <c r="G251" s="4"/>
      <c r="H251" s="89">
        <f t="shared" ca="1" si="51"/>
        <v>46254</v>
      </c>
      <c r="I251" s="50">
        <f t="shared" ca="1" si="60"/>
        <v>4</v>
      </c>
      <c r="J251" s="90" t="s">
        <v>85</v>
      </c>
      <c r="K251" s="139"/>
      <c r="L251" s="36">
        <v>14</v>
      </c>
      <c r="M251" s="140">
        <v>46</v>
      </c>
      <c r="N251" s="91">
        <f t="shared" si="52"/>
        <v>0.61527777777777781</v>
      </c>
      <c r="O251" s="33">
        <f t="shared" ca="1" si="49"/>
        <v>1</v>
      </c>
      <c r="P251" s="46">
        <f t="shared" ca="1" si="57"/>
        <v>14.7667</v>
      </c>
      <c r="Q251" s="92">
        <f t="shared" ca="1" si="58"/>
        <v>8</v>
      </c>
      <c r="R251" s="46">
        <f t="shared" ca="1" si="59"/>
        <v>6.7667000000000002</v>
      </c>
      <c r="S251" s="93">
        <f ca="1">+IF(AND(K251="",L251="",M251=""),"",SUM($R$20:R251))</f>
        <v>20.866700000000002</v>
      </c>
      <c r="T251" s="5"/>
      <c r="Z251" s="97">
        <f t="shared" si="53"/>
        <v>0</v>
      </c>
      <c r="AB251" s="50">
        <f t="shared" si="54"/>
        <v>0</v>
      </c>
      <c r="AW251" s="3">
        <f t="shared" si="55"/>
        <v>0</v>
      </c>
    </row>
    <row r="252" spans="4:49" x14ac:dyDescent="0.25">
      <c r="D252" s="22" t="str">
        <f t="shared" ca="1" si="56"/>
        <v/>
      </c>
      <c r="E252" s="22">
        <f t="shared" ca="1" si="50"/>
        <v>8</v>
      </c>
      <c r="G252" s="4"/>
      <c r="H252" s="89">
        <f t="shared" ca="1" si="51"/>
        <v>46255</v>
      </c>
      <c r="I252" s="50">
        <f t="shared" ca="1" si="60"/>
        <v>5</v>
      </c>
      <c r="J252" s="90" t="s">
        <v>85</v>
      </c>
      <c r="K252" s="139"/>
      <c r="L252" s="36">
        <v>3</v>
      </c>
      <c r="M252" s="140">
        <v>48</v>
      </c>
      <c r="N252" s="91">
        <f t="shared" si="52"/>
        <v>0.15833333333333333</v>
      </c>
      <c r="O252" s="33">
        <f t="shared" ca="1" si="49"/>
        <v>1</v>
      </c>
      <c r="P252" s="46">
        <f t="shared" ca="1" si="57"/>
        <v>3.8</v>
      </c>
      <c r="Q252" s="92">
        <f t="shared" ca="1" si="58"/>
        <v>8</v>
      </c>
      <c r="R252" s="46">
        <f t="shared" ca="1" si="59"/>
        <v>-4.2</v>
      </c>
      <c r="S252" s="93">
        <f ca="1">+IF(AND(K252="",L252="",M252=""),"",SUM($R$20:R252))</f>
        <v>16.666700000000002</v>
      </c>
      <c r="T252" s="5"/>
      <c r="Z252" s="97">
        <f t="shared" si="53"/>
        <v>0</v>
      </c>
      <c r="AB252" s="50">
        <f t="shared" si="54"/>
        <v>0</v>
      </c>
      <c r="AW252" s="3">
        <f t="shared" si="55"/>
        <v>0</v>
      </c>
    </row>
    <row r="253" spans="4:49" x14ac:dyDescent="0.25">
      <c r="D253" s="22" t="str">
        <f t="shared" ca="1" si="56"/>
        <v/>
      </c>
      <c r="E253" s="22">
        <f t="shared" ca="1" si="50"/>
        <v>8</v>
      </c>
      <c r="G253" s="4"/>
      <c r="H253" s="89">
        <f t="shared" ca="1" si="51"/>
        <v>46256</v>
      </c>
      <c r="I253" s="50">
        <f t="shared" ca="1" si="60"/>
        <v>6</v>
      </c>
      <c r="J253" s="90" t="s">
        <v>85</v>
      </c>
      <c r="K253" s="139"/>
      <c r="L253" s="36" t="s">
        <v>62</v>
      </c>
      <c r="M253" s="140" t="s">
        <v>62</v>
      </c>
      <c r="N253" s="91">
        <f t="shared" si="52"/>
        <v>0</v>
      </c>
      <c r="O253" s="33">
        <f t="shared" ca="1" si="49"/>
        <v>1.25</v>
      </c>
      <c r="P253" s="46">
        <f t="shared" ca="1" si="57"/>
        <v>0</v>
      </c>
      <c r="Q253" s="92">
        <f t="shared" ca="1" si="58"/>
        <v>0</v>
      </c>
      <c r="R253" s="46" t="str">
        <f t="shared" si="59"/>
        <v/>
      </c>
      <c r="S253" s="93" t="str">
        <f>+IF(AND(K253="",L253="",M253=""),"",SUM($R$20:R253))</f>
        <v/>
      </c>
      <c r="T253" s="5"/>
      <c r="Z253" s="97">
        <f t="shared" si="53"/>
        <v>0</v>
      </c>
      <c r="AB253" s="50">
        <f t="shared" si="54"/>
        <v>0</v>
      </c>
      <c r="AW253" s="3">
        <f t="shared" si="55"/>
        <v>0</v>
      </c>
    </row>
    <row r="254" spans="4:49" x14ac:dyDescent="0.25">
      <c r="D254" s="22" t="str">
        <f t="shared" ca="1" si="56"/>
        <v/>
      </c>
      <c r="E254" s="22">
        <f t="shared" ca="1" si="50"/>
        <v>8</v>
      </c>
      <c r="G254" s="4"/>
      <c r="H254" s="89">
        <f t="shared" ca="1" si="51"/>
        <v>46257</v>
      </c>
      <c r="I254" s="50">
        <f t="shared" ca="1" si="60"/>
        <v>7</v>
      </c>
      <c r="J254" s="90" t="s">
        <v>85</v>
      </c>
      <c r="K254" s="139"/>
      <c r="L254" s="36" t="s">
        <v>62</v>
      </c>
      <c r="M254" s="140" t="s">
        <v>62</v>
      </c>
      <c r="N254" s="91">
        <f t="shared" si="52"/>
        <v>0</v>
      </c>
      <c r="O254" s="33">
        <f t="shared" ca="1" si="49"/>
        <v>1.25</v>
      </c>
      <c r="P254" s="46">
        <f t="shared" ca="1" si="57"/>
        <v>0</v>
      </c>
      <c r="Q254" s="92">
        <f t="shared" ca="1" si="58"/>
        <v>0</v>
      </c>
      <c r="R254" s="46" t="str">
        <f t="shared" si="59"/>
        <v/>
      </c>
      <c r="S254" s="93" t="str">
        <f>+IF(AND(K254="",L254="",M254=""),"",SUM($R$20:R254))</f>
        <v/>
      </c>
      <c r="T254" s="5"/>
      <c r="Z254" s="97">
        <f t="shared" si="53"/>
        <v>0</v>
      </c>
      <c r="AB254" s="50">
        <f t="shared" si="54"/>
        <v>0</v>
      </c>
      <c r="AW254" s="3">
        <f t="shared" si="55"/>
        <v>0</v>
      </c>
    </row>
    <row r="255" spans="4:49" x14ac:dyDescent="0.25">
      <c r="D255" s="22" t="str">
        <f t="shared" ca="1" si="56"/>
        <v/>
      </c>
      <c r="E255" s="22">
        <f t="shared" ca="1" si="50"/>
        <v>8</v>
      </c>
      <c r="G255" s="4"/>
      <c r="H255" s="89">
        <f t="shared" ca="1" si="51"/>
        <v>46258</v>
      </c>
      <c r="I255" s="50">
        <f t="shared" ca="1" si="60"/>
        <v>1</v>
      </c>
      <c r="J255" s="90" t="s">
        <v>85</v>
      </c>
      <c r="K255" s="139"/>
      <c r="L255" s="36">
        <v>11</v>
      </c>
      <c r="M255" s="140">
        <v>30</v>
      </c>
      <c r="N255" s="91">
        <f t="shared" si="52"/>
        <v>0.47916666666666663</v>
      </c>
      <c r="O255" s="33">
        <f t="shared" ca="1" si="49"/>
        <v>1</v>
      </c>
      <c r="P255" s="46">
        <f t="shared" ca="1" si="57"/>
        <v>11.5</v>
      </c>
      <c r="Q255" s="92">
        <f t="shared" ca="1" si="58"/>
        <v>8</v>
      </c>
      <c r="R255" s="46">
        <f t="shared" ca="1" si="59"/>
        <v>3.5</v>
      </c>
      <c r="S255" s="93">
        <f ca="1">+IF(AND(K255="",L255="",M255=""),"",SUM($R$20:R255))</f>
        <v>20.166700000000002</v>
      </c>
      <c r="T255" s="5"/>
      <c r="Z255" s="97">
        <f t="shared" si="53"/>
        <v>0</v>
      </c>
      <c r="AB255" s="50">
        <f t="shared" si="54"/>
        <v>0</v>
      </c>
      <c r="AW255" s="3">
        <f t="shared" si="55"/>
        <v>0</v>
      </c>
    </row>
    <row r="256" spans="4:49" x14ac:dyDescent="0.25">
      <c r="D256" s="22" t="str">
        <f t="shared" ca="1" si="56"/>
        <v/>
      </c>
      <c r="E256" s="22">
        <f t="shared" ca="1" si="50"/>
        <v>8</v>
      </c>
      <c r="G256" s="4"/>
      <c r="H256" s="89">
        <f t="shared" ca="1" si="51"/>
        <v>46259</v>
      </c>
      <c r="I256" s="50">
        <f t="shared" ca="1" si="60"/>
        <v>2</v>
      </c>
      <c r="J256" s="90" t="s">
        <v>85</v>
      </c>
      <c r="K256" s="139"/>
      <c r="L256" s="36">
        <v>12</v>
      </c>
      <c r="M256" s="140">
        <v>32</v>
      </c>
      <c r="N256" s="91">
        <f t="shared" si="52"/>
        <v>0.52222222222222225</v>
      </c>
      <c r="O256" s="33">
        <f t="shared" ca="1" si="49"/>
        <v>1</v>
      </c>
      <c r="P256" s="46">
        <f t="shared" ca="1" si="57"/>
        <v>12.533300000000001</v>
      </c>
      <c r="Q256" s="92">
        <f t="shared" ca="1" si="58"/>
        <v>8</v>
      </c>
      <c r="R256" s="46">
        <f t="shared" ca="1" si="59"/>
        <v>4.5333000000000006</v>
      </c>
      <c r="S256" s="93">
        <f ca="1">+IF(AND(K256="",L256="",M256=""),"",SUM($R$20:R256))</f>
        <v>24.700000000000003</v>
      </c>
      <c r="T256" s="5"/>
      <c r="Z256" s="97">
        <f t="shared" si="53"/>
        <v>0</v>
      </c>
      <c r="AB256" s="50">
        <f t="shared" si="54"/>
        <v>0</v>
      </c>
      <c r="AW256" s="3">
        <f t="shared" si="55"/>
        <v>0</v>
      </c>
    </row>
    <row r="257" spans="4:49" x14ac:dyDescent="0.25">
      <c r="D257" s="22" t="str">
        <f t="shared" ca="1" si="56"/>
        <v/>
      </c>
      <c r="E257" s="22">
        <f t="shared" ca="1" si="50"/>
        <v>8</v>
      </c>
      <c r="G257" s="4"/>
      <c r="H257" s="89">
        <f t="shared" ca="1" si="51"/>
        <v>46260</v>
      </c>
      <c r="I257" s="50">
        <f t="shared" ca="1" si="60"/>
        <v>3</v>
      </c>
      <c r="J257" s="90" t="s">
        <v>85</v>
      </c>
      <c r="K257" s="139"/>
      <c r="L257" s="36">
        <v>6</v>
      </c>
      <c r="M257" s="140">
        <v>1</v>
      </c>
      <c r="N257" s="91">
        <f t="shared" si="52"/>
        <v>0.25069444444444444</v>
      </c>
      <c r="O257" s="33">
        <f t="shared" ca="1" si="49"/>
        <v>1</v>
      </c>
      <c r="P257" s="46">
        <f t="shared" ca="1" si="57"/>
        <v>6.0167000000000002</v>
      </c>
      <c r="Q257" s="92">
        <f t="shared" ca="1" si="58"/>
        <v>8</v>
      </c>
      <c r="R257" s="46">
        <f t="shared" ca="1" si="59"/>
        <v>-1.9832999999999998</v>
      </c>
      <c r="S257" s="93">
        <f ca="1">+IF(AND(K257="",L257="",M257=""),"",SUM($R$20:R257))</f>
        <v>22.716700000000003</v>
      </c>
      <c r="T257" s="5"/>
      <c r="Z257" s="97">
        <f t="shared" si="53"/>
        <v>0</v>
      </c>
      <c r="AB257" s="50">
        <f t="shared" si="54"/>
        <v>0</v>
      </c>
      <c r="AW257" s="3">
        <f t="shared" si="55"/>
        <v>0</v>
      </c>
    </row>
    <row r="258" spans="4:49" x14ac:dyDescent="0.25">
      <c r="D258" s="22" t="str">
        <f t="shared" ca="1" si="56"/>
        <v/>
      </c>
      <c r="E258" s="22">
        <f t="shared" ca="1" si="50"/>
        <v>8</v>
      </c>
      <c r="G258" s="4"/>
      <c r="H258" s="89">
        <f t="shared" ca="1" si="51"/>
        <v>46261</v>
      </c>
      <c r="I258" s="50">
        <f t="shared" ca="1" si="60"/>
        <v>4</v>
      </c>
      <c r="J258" s="90" t="s">
        <v>85</v>
      </c>
      <c r="K258" s="139"/>
      <c r="L258" s="36">
        <v>5</v>
      </c>
      <c r="M258" s="140">
        <v>37</v>
      </c>
      <c r="N258" s="91">
        <f t="shared" si="52"/>
        <v>0.23402777777777778</v>
      </c>
      <c r="O258" s="33">
        <f t="shared" ca="1" si="49"/>
        <v>1</v>
      </c>
      <c r="P258" s="46">
        <f t="shared" ca="1" si="57"/>
        <v>5.6166999999999998</v>
      </c>
      <c r="Q258" s="92">
        <f t="shared" ca="1" si="58"/>
        <v>8</v>
      </c>
      <c r="R258" s="46">
        <f t="shared" ca="1" si="59"/>
        <v>-2.3833000000000002</v>
      </c>
      <c r="S258" s="93">
        <f ca="1">+IF(AND(K258="",L258="",M258=""),"",SUM($R$20:R258))</f>
        <v>20.333400000000005</v>
      </c>
      <c r="T258" s="5"/>
      <c r="Z258" s="97">
        <f t="shared" si="53"/>
        <v>0</v>
      </c>
      <c r="AB258" s="50">
        <f t="shared" si="54"/>
        <v>0</v>
      </c>
      <c r="AW258" s="3">
        <f t="shared" si="55"/>
        <v>0</v>
      </c>
    </row>
    <row r="259" spans="4:49" x14ac:dyDescent="0.25">
      <c r="D259" s="22" t="str">
        <f t="shared" ca="1" si="56"/>
        <v/>
      </c>
      <c r="E259" s="22">
        <f t="shared" ca="1" si="50"/>
        <v>8</v>
      </c>
      <c r="G259" s="4"/>
      <c r="H259" s="89">
        <f t="shared" ca="1" si="51"/>
        <v>46262</v>
      </c>
      <c r="I259" s="50">
        <f t="shared" ca="1" si="60"/>
        <v>5</v>
      </c>
      <c r="J259" s="90" t="s">
        <v>85</v>
      </c>
      <c r="K259" s="139"/>
      <c r="L259" s="36">
        <v>2</v>
      </c>
      <c r="M259" s="140">
        <v>3</v>
      </c>
      <c r="N259" s="91">
        <f t="shared" si="52"/>
        <v>8.5416666666666669E-2</v>
      </c>
      <c r="O259" s="33">
        <f t="shared" ca="1" si="49"/>
        <v>1</v>
      </c>
      <c r="P259" s="46">
        <f t="shared" ca="1" si="57"/>
        <v>2.0499999999999998</v>
      </c>
      <c r="Q259" s="92">
        <f t="shared" ca="1" si="58"/>
        <v>8</v>
      </c>
      <c r="R259" s="46">
        <f t="shared" ca="1" si="59"/>
        <v>-5.95</v>
      </c>
      <c r="S259" s="93">
        <f ca="1">+IF(AND(K259="",L259="",M259=""),"",SUM($R$20:R259))</f>
        <v>14.383400000000005</v>
      </c>
      <c r="T259" s="5"/>
      <c r="Z259" s="97">
        <f t="shared" si="53"/>
        <v>0</v>
      </c>
      <c r="AB259" s="50">
        <f t="shared" si="54"/>
        <v>0</v>
      </c>
      <c r="AW259" s="3">
        <f t="shared" si="55"/>
        <v>0</v>
      </c>
    </row>
    <row r="260" spans="4:49" x14ac:dyDescent="0.25">
      <c r="D260" s="22" t="str">
        <f t="shared" ca="1" si="56"/>
        <v/>
      </c>
      <c r="E260" s="22">
        <f t="shared" ca="1" si="50"/>
        <v>8</v>
      </c>
      <c r="G260" s="4"/>
      <c r="H260" s="89">
        <f t="shared" ca="1" si="51"/>
        <v>46263</v>
      </c>
      <c r="I260" s="50">
        <f t="shared" ca="1" si="60"/>
        <v>6</v>
      </c>
      <c r="J260" s="90" t="s">
        <v>85</v>
      </c>
      <c r="K260" s="139"/>
      <c r="L260" s="36" t="s">
        <v>62</v>
      </c>
      <c r="M260" s="140" t="s">
        <v>62</v>
      </c>
      <c r="N260" s="91">
        <f t="shared" si="52"/>
        <v>0</v>
      </c>
      <c r="O260" s="33">
        <f t="shared" ca="1" si="49"/>
        <v>1.25</v>
      </c>
      <c r="P260" s="46">
        <f t="shared" ca="1" si="57"/>
        <v>0</v>
      </c>
      <c r="Q260" s="92">
        <f t="shared" ca="1" si="58"/>
        <v>0</v>
      </c>
      <c r="R260" s="46" t="str">
        <f t="shared" si="59"/>
        <v/>
      </c>
      <c r="S260" s="93" t="str">
        <f>+IF(AND(K260="",L260="",M260=""),"",SUM($R$20:R260))</f>
        <v/>
      </c>
      <c r="T260" s="5"/>
      <c r="Z260" s="97">
        <f t="shared" si="53"/>
        <v>0</v>
      </c>
      <c r="AB260" s="50">
        <f t="shared" si="54"/>
        <v>0</v>
      </c>
      <c r="AW260" s="3">
        <f t="shared" si="55"/>
        <v>0</v>
      </c>
    </row>
    <row r="261" spans="4:49" x14ac:dyDescent="0.25">
      <c r="D261" s="22" t="str">
        <f t="shared" ca="1" si="56"/>
        <v/>
      </c>
      <c r="E261" s="22">
        <f t="shared" ca="1" si="50"/>
        <v>8</v>
      </c>
      <c r="G261" s="4"/>
      <c r="H261" s="89">
        <f t="shared" ca="1" si="51"/>
        <v>46264</v>
      </c>
      <c r="I261" s="50">
        <f t="shared" ca="1" si="60"/>
        <v>7</v>
      </c>
      <c r="J261" s="90" t="s">
        <v>85</v>
      </c>
      <c r="K261" s="139"/>
      <c r="L261" s="36" t="s">
        <v>62</v>
      </c>
      <c r="M261" s="140" t="s">
        <v>62</v>
      </c>
      <c r="N261" s="91">
        <f t="shared" si="52"/>
        <v>0</v>
      </c>
      <c r="O261" s="33">
        <f t="shared" ca="1" si="49"/>
        <v>1.25</v>
      </c>
      <c r="P261" s="46">
        <f t="shared" ca="1" si="57"/>
        <v>0</v>
      </c>
      <c r="Q261" s="92">
        <f t="shared" ca="1" si="58"/>
        <v>0</v>
      </c>
      <c r="R261" s="46" t="str">
        <f t="shared" si="59"/>
        <v/>
      </c>
      <c r="S261" s="93" t="str">
        <f>+IF(AND(K261="",L261="",M261=""),"",SUM($R$20:R261))</f>
        <v/>
      </c>
      <c r="T261" s="5"/>
      <c r="Z261" s="97">
        <f t="shared" si="53"/>
        <v>0</v>
      </c>
      <c r="AB261" s="50">
        <f t="shared" si="54"/>
        <v>0</v>
      </c>
      <c r="AW261" s="3">
        <f t="shared" si="55"/>
        <v>0</v>
      </c>
    </row>
    <row r="262" spans="4:49" x14ac:dyDescent="0.25">
      <c r="D262" s="22" t="str">
        <f t="shared" ca="1" si="56"/>
        <v/>
      </c>
      <c r="E262" s="22">
        <f t="shared" ca="1" si="50"/>
        <v>8</v>
      </c>
      <c r="G262" s="4"/>
      <c r="H262" s="89">
        <f t="shared" ca="1" si="51"/>
        <v>46265</v>
      </c>
      <c r="I262" s="50">
        <f t="shared" ca="1" si="60"/>
        <v>1</v>
      </c>
      <c r="J262" s="90" t="s">
        <v>85</v>
      </c>
      <c r="K262" s="139"/>
      <c r="L262" s="36">
        <v>1</v>
      </c>
      <c r="M262" s="140">
        <v>22</v>
      </c>
      <c r="N262" s="91">
        <f t="shared" si="52"/>
        <v>5.6944444444444443E-2</v>
      </c>
      <c r="O262" s="33">
        <f t="shared" ca="1" si="49"/>
        <v>1</v>
      </c>
      <c r="P262" s="46">
        <f t="shared" ca="1" si="57"/>
        <v>1.3667</v>
      </c>
      <c r="Q262" s="92">
        <f t="shared" ca="1" si="58"/>
        <v>8</v>
      </c>
      <c r="R262" s="46">
        <f t="shared" ca="1" si="59"/>
        <v>-6.6333000000000002</v>
      </c>
      <c r="S262" s="93">
        <f ca="1">+IF(AND(K262="",L262="",M262=""),"",SUM($R$20:R262))</f>
        <v>7.7501000000000051</v>
      </c>
      <c r="T262" s="5"/>
      <c r="Z262" s="97">
        <f t="shared" si="53"/>
        <v>0</v>
      </c>
      <c r="AB262" s="50">
        <f t="shared" si="54"/>
        <v>0</v>
      </c>
      <c r="AW262" s="3">
        <f t="shared" si="55"/>
        <v>0</v>
      </c>
    </row>
    <row r="263" spans="4:49" x14ac:dyDescent="0.25">
      <c r="D263" s="22">
        <f t="shared" ca="1" si="56"/>
        <v>9</v>
      </c>
      <c r="E263" s="22">
        <f t="shared" ca="1" si="50"/>
        <v>9</v>
      </c>
      <c r="G263" s="4"/>
      <c r="H263" s="89">
        <f t="shared" ca="1" si="51"/>
        <v>46266</v>
      </c>
      <c r="I263" s="50">
        <f t="shared" ca="1" si="60"/>
        <v>2</v>
      </c>
      <c r="J263" s="90" t="s">
        <v>85</v>
      </c>
      <c r="K263" s="139"/>
      <c r="L263" s="36">
        <v>13</v>
      </c>
      <c r="M263" s="140">
        <v>14</v>
      </c>
      <c r="N263" s="91">
        <f t="shared" si="52"/>
        <v>0.55138888888888882</v>
      </c>
      <c r="O263" s="33">
        <f t="shared" ca="1" si="49"/>
        <v>1</v>
      </c>
      <c r="P263" s="46">
        <f t="shared" ca="1" si="57"/>
        <v>13.2333</v>
      </c>
      <c r="Q263" s="92">
        <f t="shared" ca="1" si="58"/>
        <v>8</v>
      </c>
      <c r="R263" s="46">
        <f t="shared" ca="1" si="59"/>
        <v>5.2332999999999998</v>
      </c>
      <c r="S263" s="93">
        <f ca="1">+IF(AND(K263="",L263="",M263=""),"",SUM($R$20:R263))</f>
        <v>12.983400000000005</v>
      </c>
      <c r="T263" s="5"/>
      <c r="Z263" s="97">
        <f t="shared" si="53"/>
        <v>0</v>
      </c>
      <c r="AB263" s="50">
        <f t="shared" si="54"/>
        <v>0</v>
      </c>
      <c r="AW263" s="3">
        <f t="shared" si="55"/>
        <v>0</v>
      </c>
    </row>
    <row r="264" spans="4:49" x14ac:dyDescent="0.25">
      <c r="D264" s="22" t="str">
        <f t="shared" ca="1" si="56"/>
        <v/>
      </c>
      <c r="E264" s="22">
        <f t="shared" ca="1" si="50"/>
        <v>9</v>
      </c>
      <c r="G264" s="4"/>
      <c r="H264" s="89">
        <f t="shared" ca="1" si="51"/>
        <v>46267</v>
      </c>
      <c r="I264" s="50">
        <f t="shared" ca="1" si="60"/>
        <v>3</v>
      </c>
      <c r="J264" s="90" t="s">
        <v>85</v>
      </c>
      <c r="K264" s="139"/>
      <c r="L264" s="36">
        <v>12</v>
      </c>
      <c r="M264" s="140">
        <v>7</v>
      </c>
      <c r="N264" s="91">
        <f t="shared" si="52"/>
        <v>0.50486111111111109</v>
      </c>
      <c r="O264" s="33">
        <f t="shared" ca="1" si="49"/>
        <v>1</v>
      </c>
      <c r="P264" s="46">
        <f t="shared" ca="1" si="57"/>
        <v>12.1167</v>
      </c>
      <c r="Q264" s="92">
        <f t="shared" ca="1" si="58"/>
        <v>8</v>
      </c>
      <c r="R264" s="46">
        <f t="shared" ca="1" si="59"/>
        <v>4.1166999999999998</v>
      </c>
      <c r="S264" s="93">
        <f ca="1">+IF(AND(K264="",L264="",M264=""),"",SUM($R$20:R264))</f>
        <v>17.100100000000005</v>
      </c>
      <c r="T264" s="5"/>
      <c r="Z264" s="97">
        <f t="shared" si="53"/>
        <v>0</v>
      </c>
      <c r="AB264" s="50">
        <f t="shared" si="54"/>
        <v>0</v>
      </c>
      <c r="AW264" s="3">
        <f t="shared" si="55"/>
        <v>0</v>
      </c>
    </row>
    <row r="265" spans="4:49" x14ac:dyDescent="0.25">
      <c r="D265" s="22" t="str">
        <f t="shared" ca="1" si="56"/>
        <v/>
      </c>
      <c r="E265" s="22">
        <f t="shared" ca="1" si="50"/>
        <v>9</v>
      </c>
      <c r="G265" s="4"/>
      <c r="H265" s="89">
        <f t="shared" ca="1" si="51"/>
        <v>46268</v>
      </c>
      <c r="I265" s="50">
        <f t="shared" ca="1" si="60"/>
        <v>4</v>
      </c>
      <c r="J265" s="90" t="s">
        <v>85</v>
      </c>
      <c r="K265" s="139"/>
      <c r="L265" s="36">
        <v>10</v>
      </c>
      <c r="M265" s="140">
        <v>30</v>
      </c>
      <c r="N265" s="91">
        <f t="shared" si="52"/>
        <v>0.4375</v>
      </c>
      <c r="O265" s="33">
        <f t="shared" ca="1" si="49"/>
        <v>1</v>
      </c>
      <c r="P265" s="46">
        <f t="shared" ca="1" si="57"/>
        <v>10.5</v>
      </c>
      <c r="Q265" s="92">
        <f t="shared" ca="1" si="58"/>
        <v>8</v>
      </c>
      <c r="R265" s="46">
        <f t="shared" ca="1" si="59"/>
        <v>2.5</v>
      </c>
      <c r="S265" s="93">
        <f ca="1">+IF(AND(K265="",L265="",M265=""),"",SUM($R$20:R265))</f>
        <v>19.600100000000005</v>
      </c>
      <c r="T265" s="5"/>
      <c r="Z265" s="97">
        <f t="shared" si="53"/>
        <v>0</v>
      </c>
      <c r="AB265" s="50">
        <f t="shared" si="54"/>
        <v>0</v>
      </c>
      <c r="AW265" s="3">
        <f t="shared" si="55"/>
        <v>0</v>
      </c>
    </row>
    <row r="266" spans="4:49" x14ac:dyDescent="0.25">
      <c r="D266" s="22" t="str">
        <f t="shared" ca="1" si="56"/>
        <v/>
      </c>
      <c r="E266" s="22">
        <f t="shared" ca="1" si="50"/>
        <v>9</v>
      </c>
      <c r="G266" s="4"/>
      <c r="H266" s="89">
        <f t="shared" ca="1" si="51"/>
        <v>46269</v>
      </c>
      <c r="I266" s="50">
        <f t="shared" ca="1" si="60"/>
        <v>5</v>
      </c>
      <c r="J266" s="90" t="s">
        <v>85</v>
      </c>
      <c r="K266" s="139"/>
      <c r="L266" s="36">
        <v>14</v>
      </c>
      <c r="M266" s="140">
        <v>34</v>
      </c>
      <c r="N266" s="91">
        <f t="shared" si="52"/>
        <v>0.60694444444444451</v>
      </c>
      <c r="O266" s="33">
        <f t="shared" ca="1" si="49"/>
        <v>1</v>
      </c>
      <c r="P266" s="46">
        <f t="shared" ca="1" si="57"/>
        <v>14.566700000000001</v>
      </c>
      <c r="Q266" s="92">
        <f t="shared" ca="1" si="58"/>
        <v>8</v>
      </c>
      <c r="R266" s="46">
        <f t="shared" ca="1" si="59"/>
        <v>6.5667000000000009</v>
      </c>
      <c r="S266" s="93">
        <f ca="1">+IF(AND(K266="",L266="",M266=""),"",SUM($R$20:R266))</f>
        <v>26.166800000000006</v>
      </c>
      <c r="T266" s="5"/>
      <c r="Z266" s="97">
        <f t="shared" si="53"/>
        <v>0</v>
      </c>
      <c r="AB266" s="50">
        <f t="shared" si="54"/>
        <v>0</v>
      </c>
      <c r="AW266" s="3">
        <f t="shared" si="55"/>
        <v>0</v>
      </c>
    </row>
    <row r="267" spans="4:49" x14ac:dyDescent="0.25">
      <c r="D267" s="22" t="str">
        <f t="shared" ca="1" si="56"/>
        <v/>
      </c>
      <c r="E267" s="22">
        <f t="shared" ca="1" si="50"/>
        <v>9</v>
      </c>
      <c r="G267" s="4"/>
      <c r="H267" s="89">
        <f t="shared" ca="1" si="51"/>
        <v>46270</v>
      </c>
      <c r="I267" s="50">
        <f t="shared" ca="1" si="60"/>
        <v>6</v>
      </c>
      <c r="J267" s="90" t="s">
        <v>85</v>
      </c>
      <c r="K267" s="139"/>
      <c r="L267" s="36" t="s">
        <v>62</v>
      </c>
      <c r="M267" s="140" t="s">
        <v>62</v>
      </c>
      <c r="N267" s="91">
        <f t="shared" si="52"/>
        <v>0</v>
      </c>
      <c r="O267" s="33">
        <f t="shared" ca="1" si="49"/>
        <v>1.25</v>
      </c>
      <c r="P267" s="46">
        <f t="shared" ca="1" si="57"/>
        <v>0</v>
      </c>
      <c r="Q267" s="92">
        <f t="shared" ca="1" si="58"/>
        <v>0</v>
      </c>
      <c r="R267" s="46" t="str">
        <f t="shared" si="59"/>
        <v/>
      </c>
      <c r="S267" s="93" t="str">
        <f>+IF(AND(K267="",L267="",M267=""),"",SUM($R$20:R267))</f>
        <v/>
      </c>
      <c r="T267" s="5"/>
      <c r="Z267" s="97">
        <f t="shared" si="53"/>
        <v>0</v>
      </c>
      <c r="AB267" s="50">
        <f t="shared" si="54"/>
        <v>0</v>
      </c>
      <c r="AW267" s="3">
        <f t="shared" si="55"/>
        <v>0</v>
      </c>
    </row>
    <row r="268" spans="4:49" x14ac:dyDescent="0.25">
      <c r="D268" s="22" t="str">
        <f t="shared" ca="1" si="56"/>
        <v/>
      </c>
      <c r="E268" s="22">
        <f t="shared" ca="1" si="50"/>
        <v>9</v>
      </c>
      <c r="G268" s="4"/>
      <c r="H268" s="89">
        <f t="shared" ca="1" si="51"/>
        <v>46271</v>
      </c>
      <c r="I268" s="50">
        <f t="shared" ca="1" si="60"/>
        <v>7</v>
      </c>
      <c r="J268" s="90" t="s">
        <v>85</v>
      </c>
      <c r="K268" s="139"/>
      <c r="L268" s="36" t="s">
        <v>62</v>
      </c>
      <c r="M268" s="140" t="s">
        <v>62</v>
      </c>
      <c r="N268" s="91">
        <f t="shared" si="52"/>
        <v>0</v>
      </c>
      <c r="O268" s="33">
        <f t="shared" ca="1" si="49"/>
        <v>1.25</v>
      </c>
      <c r="P268" s="46">
        <f t="shared" ca="1" si="57"/>
        <v>0</v>
      </c>
      <c r="Q268" s="92">
        <f t="shared" ca="1" si="58"/>
        <v>0</v>
      </c>
      <c r="R268" s="46" t="str">
        <f t="shared" si="59"/>
        <v/>
      </c>
      <c r="S268" s="93" t="str">
        <f>+IF(AND(K268="",L268="",M268=""),"",SUM($R$20:R268))</f>
        <v/>
      </c>
      <c r="T268" s="5"/>
      <c r="Z268" s="97">
        <f t="shared" si="53"/>
        <v>0</v>
      </c>
      <c r="AB268" s="50">
        <f t="shared" si="54"/>
        <v>0</v>
      </c>
      <c r="AW268" s="3">
        <f t="shared" si="55"/>
        <v>0</v>
      </c>
    </row>
    <row r="269" spans="4:49" x14ac:dyDescent="0.25">
      <c r="D269" s="22" t="str">
        <f t="shared" ca="1" si="56"/>
        <v/>
      </c>
      <c r="E269" s="22">
        <f t="shared" ca="1" si="50"/>
        <v>9</v>
      </c>
      <c r="G269" s="4"/>
      <c r="H269" s="89">
        <f t="shared" ca="1" si="51"/>
        <v>46272</v>
      </c>
      <c r="I269" s="50">
        <f t="shared" ca="1" si="60"/>
        <v>1</v>
      </c>
      <c r="J269" s="90" t="s">
        <v>85</v>
      </c>
      <c r="K269" s="139"/>
      <c r="L269" s="36">
        <v>11</v>
      </c>
      <c r="M269" s="140">
        <v>13</v>
      </c>
      <c r="N269" s="91">
        <f t="shared" si="52"/>
        <v>0.46736111111111112</v>
      </c>
      <c r="O269" s="33">
        <f t="shared" ca="1" si="49"/>
        <v>1</v>
      </c>
      <c r="P269" s="46">
        <f t="shared" ca="1" si="57"/>
        <v>11.216699999999999</v>
      </c>
      <c r="Q269" s="92">
        <f t="shared" ca="1" si="58"/>
        <v>8</v>
      </c>
      <c r="R269" s="46">
        <f t="shared" ca="1" si="59"/>
        <v>3.2166999999999994</v>
      </c>
      <c r="S269" s="93">
        <f ca="1">+IF(AND(K269="",L269="",M269=""),"",SUM($R$20:R269))</f>
        <v>29.383500000000005</v>
      </c>
      <c r="T269" s="5"/>
      <c r="Z269" s="97">
        <f t="shared" si="53"/>
        <v>0</v>
      </c>
      <c r="AB269" s="50">
        <f t="shared" si="54"/>
        <v>0</v>
      </c>
      <c r="AW269" s="3">
        <f t="shared" si="55"/>
        <v>0</v>
      </c>
    </row>
    <row r="270" spans="4:49" x14ac:dyDescent="0.25">
      <c r="D270" s="22" t="str">
        <f t="shared" ca="1" si="56"/>
        <v/>
      </c>
      <c r="E270" s="22">
        <f t="shared" ca="1" si="50"/>
        <v>9</v>
      </c>
      <c r="G270" s="4"/>
      <c r="H270" s="89">
        <f t="shared" ca="1" si="51"/>
        <v>46273</v>
      </c>
      <c r="I270" s="50">
        <f t="shared" ca="1" si="60"/>
        <v>2</v>
      </c>
      <c r="J270" s="90" t="s">
        <v>85</v>
      </c>
      <c r="K270" s="139"/>
      <c r="L270" s="36">
        <v>1</v>
      </c>
      <c r="M270" s="140">
        <v>31</v>
      </c>
      <c r="N270" s="91">
        <f t="shared" si="52"/>
        <v>6.3194444444444442E-2</v>
      </c>
      <c r="O270" s="33">
        <f t="shared" ca="1" si="49"/>
        <v>1</v>
      </c>
      <c r="P270" s="46">
        <f t="shared" ca="1" si="57"/>
        <v>1.5166999999999999</v>
      </c>
      <c r="Q270" s="92">
        <f t="shared" ca="1" si="58"/>
        <v>8</v>
      </c>
      <c r="R270" s="46">
        <f t="shared" ca="1" si="59"/>
        <v>-6.4832999999999998</v>
      </c>
      <c r="S270" s="93">
        <f ca="1">+IF(AND(K270="",L270="",M270=""),"",SUM($R$20:R270))</f>
        <v>22.900200000000005</v>
      </c>
      <c r="T270" s="5"/>
      <c r="Z270" s="97">
        <f t="shared" si="53"/>
        <v>0</v>
      </c>
      <c r="AB270" s="50">
        <f t="shared" si="54"/>
        <v>0</v>
      </c>
      <c r="AW270" s="3">
        <f t="shared" si="55"/>
        <v>0</v>
      </c>
    </row>
    <row r="271" spans="4:49" x14ac:dyDescent="0.25">
      <c r="D271" s="22" t="str">
        <f t="shared" ca="1" si="56"/>
        <v/>
      </c>
      <c r="E271" s="22">
        <f t="shared" ca="1" si="50"/>
        <v>9</v>
      </c>
      <c r="G271" s="4"/>
      <c r="H271" s="89">
        <f t="shared" ca="1" si="51"/>
        <v>46274</v>
      </c>
      <c r="I271" s="50">
        <f t="shared" ca="1" si="60"/>
        <v>3</v>
      </c>
      <c r="J271" s="90" t="s">
        <v>85</v>
      </c>
      <c r="K271" s="139"/>
      <c r="L271" s="36">
        <v>11</v>
      </c>
      <c r="M271" s="140">
        <v>7</v>
      </c>
      <c r="N271" s="91">
        <f t="shared" si="52"/>
        <v>0.46319444444444441</v>
      </c>
      <c r="O271" s="33">
        <f t="shared" ca="1" si="49"/>
        <v>1</v>
      </c>
      <c r="P271" s="46">
        <f t="shared" ca="1" si="57"/>
        <v>11.1167</v>
      </c>
      <c r="Q271" s="92">
        <f t="shared" ca="1" si="58"/>
        <v>8</v>
      </c>
      <c r="R271" s="46">
        <f t="shared" ca="1" si="59"/>
        <v>3.1166999999999998</v>
      </c>
      <c r="S271" s="93">
        <f ca="1">+IF(AND(K271="",L271="",M271=""),"",SUM($R$20:R271))</f>
        <v>26.016900000000007</v>
      </c>
      <c r="T271" s="5"/>
      <c r="Z271" s="97">
        <f t="shared" si="53"/>
        <v>0</v>
      </c>
      <c r="AB271" s="50">
        <f t="shared" si="54"/>
        <v>0</v>
      </c>
      <c r="AW271" s="3">
        <f t="shared" si="55"/>
        <v>0</v>
      </c>
    </row>
    <row r="272" spans="4:49" x14ac:dyDescent="0.25">
      <c r="D272" s="22" t="str">
        <f t="shared" ca="1" si="56"/>
        <v/>
      </c>
      <c r="E272" s="22">
        <f t="shared" ca="1" si="50"/>
        <v>9</v>
      </c>
      <c r="G272" s="4"/>
      <c r="H272" s="89">
        <f t="shared" ca="1" si="51"/>
        <v>46275</v>
      </c>
      <c r="I272" s="50">
        <f t="shared" ca="1" si="60"/>
        <v>4</v>
      </c>
      <c r="J272" s="90" t="s">
        <v>85</v>
      </c>
      <c r="K272" s="139"/>
      <c r="L272" s="36">
        <v>2</v>
      </c>
      <c r="M272" s="140">
        <v>41</v>
      </c>
      <c r="N272" s="91">
        <f t="shared" si="52"/>
        <v>0.11180555555555555</v>
      </c>
      <c r="O272" s="33">
        <f t="shared" ca="1" si="49"/>
        <v>1</v>
      </c>
      <c r="P272" s="46">
        <f t="shared" ca="1" si="57"/>
        <v>2.6833</v>
      </c>
      <c r="Q272" s="92">
        <f t="shared" ca="1" si="58"/>
        <v>8</v>
      </c>
      <c r="R272" s="46">
        <f t="shared" ca="1" si="59"/>
        <v>-5.3167</v>
      </c>
      <c r="S272" s="93">
        <f ca="1">+IF(AND(K272="",L272="",M272=""),"",SUM($R$20:R272))</f>
        <v>20.700200000000006</v>
      </c>
      <c r="T272" s="5"/>
      <c r="Z272" s="97">
        <f t="shared" si="53"/>
        <v>0</v>
      </c>
      <c r="AB272" s="50">
        <f t="shared" si="54"/>
        <v>0</v>
      </c>
      <c r="AW272" s="3">
        <f t="shared" si="55"/>
        <v>0</v>
      </c>
    </row>
    <row r="273" spans="4:49" x14ac:dyDescent="0.25">
      <c r="D273" s="22" t="str">
        <f t="shared" ca="1" si="56"/>
        <v/>
      </c>
      <c r="E273" s="22">
        <f t="shared" ca="1" si="50"/>
        <v>9</v>
      </c>
      <c r="G273" s="4"/>
      <c r="H273" s="89">
        <f t="shared" ca="1" si="51"/>
        <v>46276</v>
      </c>
      <c r="I273" s="50">
        <f t="shared" ca="1" si="60"/>
        <v>5</v>
      </c>
      <c r="J273" s="90" t="s">
        <v>85</v>
      </c>
      <c r="K273" s="139"/>
      <c r="L273" s="36">
        <v>10</v>
      </c>
      <c r="M273" s="140">
        <v>39</v>
      </c>
      <c r="N273" s="91">
        <f t="shared" si="52"/>
        <v>0.44375000000000003</v>
      </c>
      <c r="O273" s="33">
        <f t="shared" ca="1" si="49"/>
        <v>1</v>
      </c>
      <c r="P273" s="46">
        <f t="shared" ca="1" si="57"/>
        <v>10.65</v>
      </c>
      <c r="Q273" s="92">
        <f t="shared" ca="1" si="58"/>
        <v>8</v>
      </c>
      <c r="R273" s="46">
        <f t="shared" ca="1" si="59"/>
        <v>2.6500000000000004</v>
      </c>
      <c r="S273" s="93">
        <f ca="1">+IF(AND(K273="",L273="",M273=""),"",SUM($R$20:R273))</f>
        <v>23.350200000000008</v>
      </c>
      <c r="T273" s="5"/>
      <c r="Z273" s="97">
        <f t="shared" si="53"/>
        <v>0</v>
      </c>
      <c r="AB273" s="50">
        <f t="shared" si="54"/>
        <v>0</v>
      </c>
      <c r="AW273" s="3">
        <f t="shared" si="55"/>
        <v>0</v>
      </c>
    </row>
    <row r="274" spans="4:49" x14ac:dyDescent="0.25">
      <c r="D274" s="22" t="str">
        <f t="shared" ca="1" si="56"/>
        <v/>
      </c>
      <c r="E274" s="22">
        <f t="shared" ca="1" si="50"/>
        <v>9</v>
      </c>
      <c r="G274" s="4"/>
      <c r="H274" s="89">
        <f t="shared" ca="1" si="51"/>
        <v>46277</v>
      </c>
      <c r="I274" s="50">
        <f t="shared" ca="1" si="60"/>
        <v>6</v>
      </c>
      <c r="J274" s="90" t="s">
        <v>85</v>
      </c>
      <c r="K274" s="139"/>
      <c r="L274" s="36" t="s">
        <v>62</v>
      </c>
      <c r="M274" s="140" t="s">
        <v>62</v>
      </c>
      <c r="N274" s="91">
        <f t="shared" si="52"/>
        <v>0</v>
      </c>
      <c r="O274" s="33">
        <f t="shared" ca="1" si="49"/>
        <v>1.25</v>
      </c>
      <c r="P274" s="46">
        <f t="shared" ca="1" si="57"/>
        <v>0</v>
      </c>
      <c r="Q274" s="92">
        <f t="shared" ca="1" si="58"/>
        <v>0</v>
      </c>
      <c r="R274" s="46" t="str">
        <f t="shared" si="59"/>
        <v/>
      </c>
      <c r="S274" s="93" t="str">
        <f>+IF(AND(K274="",L274="",M274=""),"",SUM($R$20:R274))</f>
        <v/>
      </c>
      <c r="T274" s="5"/>
      <c r="Z274" s="97">
        <f t="shared" si="53"/>
        <v>0</v>
      </c>
      <c r="AB274" s="50">
        <f t="shared" si="54"/>
        <v>0</v>
      </c>
      <c r="AW274" s="3">
        <f t="shared" si="55"/>
        <v>0</v>
      </c>
    </row>
    <row r="275" spans="4:49" x14ac:dyDescent="0.25">
      <c r="D275" s="22" t="str">
        <f t="shared" ca="1" si="56"/>
        <v/>
      </c>
      <c r="E275" s="22">
        <f t="shared" ca="1" si="50"/>
        <v>9</v>
      </c>
      <c r="G275" s="4"/>
      <c r="H275" s="89">
        <f t="shared" ca="1" si="51"/>
        <v>46278</v>
      </c>
      <c r="I275" s="50">
        <f t="shared" ca="1" si="60"/>
        <v>7</v>
      </c>
      <c r="J275" s="90" t="s">
        <v>85</v>
      </c>
      <c r="K275" s="139"/>
      <c r="L275" s="36" t="s">
        <v>62</v>
      </c>
      <c r="M275" s="140" t="s">
        <v>62</v>
      </c>
      <c r="N275" s="91">
        <f t="shared" si="52"/>
        <v>0</v>
      </c>
      <c r="O275" s="33">
        <f t="shared" ca="1" si="49"/>
        <v>1.25</v>
      </c>
      <c r="P275" s="46">
        <f t="shared" ca="1" si="57"/>
        <v>0</v>
      </c>
      <c r="Q275" s="92">
        <f t="shared" ca="1" si="58"/>
        <v>0</v>
      </c>
      <c r="R275" s="46" t="str">
        <f t="shared" si="59"/>
        <v/>
      </c>
      <c r="S275" s="93" t="str">
        <f>+IF(AND(K275="",L275="",M275=""),"",SUM($R$20:R275))</f>
        <v/>
      </c>
      <c r="T275" s="5"/>
      <c r="Z275" s="97">
        <f t="shared" si="53"/>
        <v>0</v>
      </c>
      <c r="AB275" s="50">
        <f t="shared" si="54"/>
        <v>0</v>
      </c>
      <c r="AW275" s="3">
        <f t="shared" si="55"/>
        <v>0</v>
      </c>
    </row>
    <row r="276" spans="4:49" x14ac:dyDescent="0.25">
      <c r="D276" s="22" t="str">
        <f t="shared" ca="1" si="56"/>
        <v/>
      </c>
      <c r="E276" s="22">
        <f t="shared" ca="1" si="50"/>
        <v>9</v>
      </c>
      <c r="G276" s="4"/>
      <c r="H276" s="89">
        <f t="shared" ca="1" si="51"/>
        <v>46279</v>
      </c>
      <c r="I276" s="50">
        <f t="shared" ca="1" si="60"/>
        <v>1</v>
      </c>
      <c r="J276" s="90" t="s">
        <v>85</v>
      </c>
      <c r="K276" s="139"/>
      <c r="L276" s="36">
        <v>5</v>
      </c>
      <c r="M276" s="140">
        <v>4</v>
      </c>
      <c r="N276" s="91">
        <f t="shared" si="52"/>
        <v>0.21111111111111111</v>
      </c>
      <c r="O276" s="33">
        <f t="shared" ref="O276:O339" ca="1" si="61">IF(OR(I276=6,I276=7),IF(ISBLANK($K$13),1,$K$13),1)</f>
        <v>1</v>
      </c>
      <c r="P276" s="46">
        <f t="shared" ca="1" si="57"/>
        <v>5.0667</v>
      </c>
      <c r="Q276" s="92">
        <f t="shared" ca="1" si="58"/>
        <v>8</v>
      </c>
      <c r="R276" s="46">
        <f t="shared" ca="1" si="59"/>
        <v>-2.9333</v>
      </c>
      <c r="S276" s="93">
        <f ca="1">+IF(AND(K276="",L276="",M276=""),"",SUM($R$20:R276))</f>
        <v>20.416900000000009</v>
      </c>
      <c r="T276" s="5"/>
      <c r="Z276" s="97">
        <f t="shared" si="53"/>
        <v>0</v>
      </c>
      <c r="AB276" s="50">
        <f t="shared" si="54"/>
        <v>0</v>
      </c>
      <c r="AW276" s="3">
        <f t="shared" si="55"/>
        <v>0</v>
      </c>
    </row>
    <row r="277" spans="4:49" x14ac:dyDescent="0.25">
      <c r="D277" s="22" t="str">
        <f t="shared" ca="1" si="56"/>
        <v/>
      </c>
      <c r="E277" s="22">
        <f t="shared" ref="E277:E340" ca="1" si="62">+MONTH(H277)</f>
        <v>9</v>
      </c>
      <c r="G277" s="4"/>
      <c r="H277" s="89">
        <f t="shared" ref="H277:H340" ca="1" si="63">+H276+1</f>
        <v>46280</v>
      </c>
      <c r="I277" s="50">
        <f t="shared" ca="1" si="60"/>
        <v>2</v>
      </c>
      <c r="J277" s="90" t="s">
        <v>85</v>
      </c>
      <c r="K277" s="139"/>
      <c r="L277" s="36">
        <v>14</v>
      </c>
      <c r="M277" s="140">
        <v>48</v>
      </c>
      <c r="N277" s="91">
        <f t="shared" ref="N277:N340" si="64">IF(ISERROR(IF(K277&gt;=0.5,VLOOKUP(I277,$W$20:$X$26,2,FALSE)/24*K277+(L277/24+M277/(24*60)),L277/24+M277/(24*60))),0,IF(K277&gt;=0.5,VLOOKUP(I277,$W$20:$X$26,2,FALSE)/24*K277+(L277/24+M277/(24*60)),L277/24+M277/(24*60)))</f>
        <v>0.6166666666666667</v>
      </c>
      <c r="O277" s="33">
        <f t="shared" ca="1" si="61"/>
        <v>1</v>
      </c>
      <c r="P277" s="46">
        <f t="shared" ca="1" si="57"/>
        <v>14.8</v>
      </c>
      <c r="Q277" s="92">
        <f t="shared" ca="1" si="58"/>
        <v>8</v>
      </c>
      <c r="R277" s="46">
        <f t="shared" ca="1" si="59"/>
        <v>6.8000000000000007</v>
      </c>
      <c r="S277" s="93">
        <f ca="1">+IF(AND(K277="",L277="",M277=""),"",SUM($R$20:R277))</f>
        <v>27.21690000000001</v>
      </c>
      <c r="T277" s="5"/>
      <c r="Z277" s="97">
        <f t="shared" ref="Z277:Z340" si="65">+IF(AND(ISNUMBER(K277),OR(ISNUMBER(L277),ISNUMBER(M277))),1,0)</f>
        <v>0</v>
      </c>
      <c r="AB277" s="50">
        <f t="shared" ref="AB277:AB340" si="66">+IF(ISNUMBER(K277),K277*VLOOKUP(I277,$W$20:$X$26,2,FALSE),0)</f>
        <v>0</v>
      </c>
      <c r="AW277" s="3">
        <f t="shared" ref="AW277:AW340" si="67">+IF(AND(L277=24,M277&gt;0),1,0)</f>
        <v>0</v>
      </c>
    </row>
    <row r="278" spans="4:49" x14ac:dyDescent="0.25">
      <c r="D278" s="22" t="str">
        <f t="shared" ref="D278:D341" ca="1" si="68">+IF(E278=E277,"",E278)</f>
        <v/>
      </c>
      <c r="E278" s="22">
        <f t="shared" ca="1" si="62"/>
        <v>9</v>
      </c>
      <c r="G278" s="4"/>
      <c r="H278" s="89">
        <f t="shared" ca="1" si="63"/>
        <v>46281</v>
      </c>
      <c r="I278" s="50">
        <f t="shared" ca="1" si="60"/>
        <v>3</v>
      </c>
      <c r="J278" s="90" t="s">
        <v>85</v>
      </c>
      <c r="K278" s="139"/>
      <c r="L278" s="36">
        <v>6</v>
      </c>
      <c r="M278" s="140">
        <v>28</v>
      </c>
      <c r="N278" s="91">
        <f t="shared" si="64"/>
        <v>0.26944444444444443</v>
      </c>
      <c r="O278" s="33">
        <f t="shared" ca="1" si="61"/>
        <v>1</v>
      </c>
      <c r="P278" s="46">
        <f t="shared" ca="1" si="57"/>
        <v>6.4667000000000003</v>
      </c>
      <c r="Q278" s="92">
        <f t="shared" ca="1" si="58"/>
        <v>8</v>
      </c>
      <c r="R278" s="46">
        <f t="shared" ca="1" si="59"/>
        <v>-1.5332999999999997</v>
      </c>
      <c r="S278" s="93">
        <f ca="1">+IF(AND(K278="",L278="",M278=""),"",SUM($R$20:R278))</f>
        <v>25.683600000000009</v>
      </c>
      <c r="T278" s="5"/>
      <c r="Z278" s="97">
        <f t="shared" si="65"/>
        <v>0</v>
      </c>
      <c r="AB278" s="50">
        <f t="shared" si="66"/>
        <v>0</v>
      </c>
      <c r="AW278" s="3">
        <f t="shared" si="67"/>
        <v>0</v>
      </c>
    </row>
    <row r="279" spans="4:49" x14ac:dyDescent="0.25">
      <c r="D279" s="22" t="str">
        <f t="shared" ca="1" si="68"/>
        <v/>
      </c>
      <c r="E279" s="22">
        <f t="shared" ca="1" si="62"/>
        <v>9</v>
      </c>
      <c r="G279" s="4"/>
      <c r="H279" s="89">
        <f t="shared" ca="1" si="63"/>
        <v>46282</v>
      </c>
      <c r="I279" s="50">
        <f t="shared" ca="1" si="60"/>
        <v>4</v>
      </c>
      <c r="J279" s="90" t="s">
        <v>85</v>
      </c>
      <c r="K279" s="139"/>
      <c r="L279" s="36">
        <v>3</v>
      </c>
      <c r="M279" s="140">
        <v>24</v>
      </c>
      <c r="N279" s="91">
        <f t="shared" si="64"/>
        <v>0.14166666666666666</v>
      </c>
      <c r="O279" s="33">
        <f t="shared" ca="1" si="61"/>
        <v>1</v>
      </c>
      <c r="P279" s="46">
        <f t="shared" ref="P279:P342" ca="1" si="69">IF(ISERROR(ROUND(N279*24*O279,4)),0,ROUND(N279*24*O279,4))</f>
        <v>3.4</v>
      </c>
      <c r="Q279" s="92">
        <f t="shared" ref="Q279:Q342" ca="1" si="70">+VLOOKUP(I279,$W$20:$X$26,2,FALSE)</f>
        <v>8</v>
      </c>
      <c r="R279" s="46">
        <f t="shared" ref="R279:R342" ca="1" si="71">IF(AND(K279="",L279="",M279=""),"",+P279-Q279)</f>
        <v>-4.5999999999999996</v>
      </c>
      <c r="S279" s="93">
        <f ca="1">+IF(AND(K279="",L279="",M279=""),"",SUM($R$20:R279))</f>
        <v>21.083600000000011</v>
      </c>
      <c r="T279" s="5"/>
      <c r="Z279" s="97">
        <f t="shared" si="65"/>
        <v>0</v>
      </c>
      <c r="AB279" s="50">
        <f t="shared" si="66"/>
        <v>0</v>
      </c>
      <c r="AW279" s="3">
        <f t="shared" si="67"/>
        <v>0</v>
      </c>
    </row>
    <row r="280" spans="4:49" x14ac:dyDescent="0.25">
      <c r="D280" s="22" t="str">
        <f t="shared" ca="1" si="68"/>
        <v/>
      </c>
      <c r="E280" s="22">
        <f t="shared" ca="1" si="62"/>
        <v>9</v>
      </c>
      <c r="G280" s="4"/>
      <c r="H280" s="89">
        <f t="shared" ca="1" si="63"/>
        <v>46283</v>
      </c>
      <c r="I280" s="50">
        <f t="shared" ca="1" si="60"/>
        <v>5</v>
      </c>
      <c r="J280" s="90" t="s">
        <v>85</v>
      </c>
      <c r="K280" s="139"/>
      <c r="L280" s="36">
        <v>5</v>
      </c>
      <c r="M280" s="140">
        <v>43</v>
      </c>
      <c r="N280" s="91">
        <f t="shared" si="64"/>
        <v>0.23819444444444446</v>
      </c>
      <c r="O280" s="33">
        <f t="shared" ca="1" si="61"/>
        <v>1</v>
      </c>
      <c r="P280" s="46">
        <f t="shared" ca="1" si="69"/>
        <v>5.7167000000000003</v>
      </c>
      <c r="Q280" s="92">
        <f t="shared" ca="1" si="70"/>
        <v>8</v>
      </c>
      <c r="R280" s="46">
        <f t="shared" ca="1" si="71"/>
        <v>-2.2832999999999997</v>
      </c>
      <c r="S280" s="93">
        <f ca="1">+IF(AND(K280="",L280="",M280=""),"",SUM($R$20:R280))</f>
        <v>18.800300000000011</v>
      </c>
      <c r="T280" s="5"/>
      <c r="Z280" s="97">
        <f t="shared" si="65"/>
        <v>0</v>
      </c>
      <c r="AB280" s="50">
        <f t="shared" si="66"/>
        <v>0</v>
      </c>
      <c r="AW280" s="3">
        <f t="shared" si="67"/>
        <v>0</v>
      </c>
    </row>
    <row r="281" spans="4:49" x14ac:dyDescent="0.25">
      <c r="D281" s="22" t="str">
        <f t="shared" ca="1" si="68"/>
        <v/>
      </c>
      <c r="E281" s="22">
        <f t="shared" ca="1" si="62"/>
        <v>9</v>
      </c>
      <c r="G281" s="4"/>
      <c r="H281" s="89">
        <f t="shared" ca="1" si="63"/>
        <v>46284</v>
      </c>
      <c r="I281" s="50">
        <f t="shared" ref="I281:I344" ca="1" si="72">+WEEKDAY(H281,2)</f>
        <v>6</v>
      </c>
      <c r="J281" s="90" t="s">
        <v>85</v>
      </c>
      <c r="K281" s="139"/>
      <c r="L281" s="36" t="s">
        <v>62</v>
      </c>
      <c r="M281" s="140" t="s">
        <v>62</v>
      </c>
      <c r="N281" s="91">
        <f t="shared" si="64"/>
        <v>0</v>
      </c>
      <c r="O281" s="33">
        <f t="shared" ca="1" si="61"/>
        <v>1.25</v>
      </c>
      <c r="P281" s="46">
        <f t="shared" ca="1" si="69"/>
        <v>0</v>
      </c>
      <c r="Q281" s="92">
        <f t="shared" ca="1" si="70"/>
        <v>0</v>
      </c>
      <c r="R281" s="46" t="str">
        <f t="shared" si="71"/>
        <v/>
      </c>
      <c r="S281" s="93" t="str">
        <f>+IF(AND(K281="",L281="",M281=""),"",SUM($R$20:R281))</f>
        <v/>
      </c>
      <c r="T281" s="5"/>
      <c r="Z281" s="97">
        <f t="shared" si="65"/>
        <v>0</v>
      </c>
      <c r="AB281" s="50">
        <f t="shared" si="66"/>
        <v>0</v>
      </c>
      <c r="AW281" s="3">
        <f t="shared" si="67"/>
        <v>0</v>
      </c>
    </row>
    <row r="282" spans="4:49" x14ac:dyDescent="0.25">
      <c r="D282" s="22" t="str">
        <f t="shared" ca="1" si="68"/>
        <v/>
      </c>
      <c r="E282" s="22">
        <f t="shared" ca="1" si="62"/>
        <v>9</v>
      </c>
      <c r="G282" s="4"/>
      <c r="H282" s="89">
        <f t="shared" ca="1" si="63"/>
        <v>46285</v>
      </c>
      <c r="I282" s="50">
        <f t="shared" ca="1" si="72"/>
        <v>7</v>
      </c>
      <c r="J282" s="90" t="s">
        <v>85</v>
      </c>
      <c r="K282" s="139"/>
      <c r="L282" s="36" t="s">
        <v>62</v>
      </c>
      <c r="M282" s="140" t="s">
        <v>62</v>
      </c>
      <c r="N282" s="91">
        <f t="shared" si="64"/>
        <v>0</v>
      </c>
      <c r="O282" s="33">
        <f t="shared" ca="1" si="61"/>
        <v>1.25</v>
      </c>
      <c r="P282" s="46">
        <f t="shared" ca="1" si="69"/>
        <v>0</v>
      </c>
      <c r="Q282" s="92">
        <f t="shared" ca="1" si="70"/>
        <v>0</v>
      </c>
      <c r="R282" s="46" t="str">
        <f t="shared" si="71"/>
        <v/>
      </c>
      <c r="S282" s="93" t="str">
        <f>+IF(AND(K282="",L282="",M282=""),"",SUM($R$20:R282))</f>
        <v/>
      </c>
      <c r="T282" s="5"/>
      <c r="Z282" s="97">
        <f t="shared" si="65"/>
        <v>0</v>
      </c>
      <c r="AB282" s="50">
        <f t="shared" si="66"/>
        <v>0</v>
      </c>
      <c r="AW282" s="3">
        <f t="shared" si="67"/>
        <v>0</v>
      </c>
    </row>
    <row r="283" spans="4:49" x14ac:dyDescent="0.25">
      <c r="D283" s="22" t="str">
        <f t="shared" ca="1" si="68"/>
        <v/>
      </c>
      <c r="E283" s="22">
        <f t="shared" ca="1" si="62"/>
        <v>9</v>
      </c>
      <c r="G283" s="4"/>
      <c r="H283" s="89">
        <f t="shared" ca="1" si="63"/>
        <v>46286</v>
      </c>
      <c r="I283" s="50">
        <f t="shared" ca="1" si="72"/>
        <v>1</v>
      </c>
      <c r="J283" s="90" t="s">
        <v>85</v>
      </c>
      <c r="K283" s="139"/>
      <c r="L283" s="36">
        <v>12</v>
      </c>
      <c r="M283" s="140">
        <v>45</v>
      </c>
      <c r="N283" s="91">
        <f t="shared" si="64"/>
        <v>0.53125</v>
      </c>
      <c r="O283" s="33">
        <f t="shared" ca="1" si="61"/>
        <v>1</v>
      </c>
      <c r="P283" s="46">
        <f t="shared" ca="1" si="69"/>
        <v>12.75</v>
      </c>
      <c r="Q283" s="92">
        <f t="shared" ca="1" si="70"/>
        <v>8</v>
      </c>
      <c r="R283" s="46">
        <f t="shared" ca="1" si="71"/>
        <v>4.75</v>
      </c>
      <c r="S283" s="93">
        <f ca="1">+IF(AND(K283="",L283="",M283=""),"",SUM($R$20:R283))</f>
        <v>23.550300000000011</v>
      </c>
      <c r="T283" s="5"/>
      <c r="Z283" s="97">
        <f t="shared" si="65"/>
        <v>0</v>
      </c>
      <c r="AB283" s="50">
        <f t="shared" si="66"/>
        <v>0</v>
      </c>
      <c r="AW283" s="3">
        <f t="shared" si="67"/>
        <v>0</v>
      </c>
    </row>
    <row r="284" spans="4:49" x14ac:dyDescent="0.25">
      <c r="D284" s="22" t="str">
        <f t="shared" ca="1" si="68"/>
        <v/>
      </c>
      <c r="E284" s="22">
        <f t="shared" ca="1" si="62"/>
        <v>9</v>
      </c>
      <c r="G284" s="4"/>
      <c r="H284" s="89">
        <f t="shared" ca="1" si="63"/>
        <v>46287</v>
      </c>
      <c r="I284" s="50">
        <f t="shared" ca="1" si="72"/>
        <v>2</v>
      </c>
      <c r="J284" s="90" t="s">
        <v>85</v>
      </c>
      <c r="K284" s="139"/>
      <c r="L284" s="36">
        <v>7</v>
      </c>
      <c r="M284" s="140">
        <v>46</v>
      </c>
      <c r="N284" s="91">
        <f t="shared" si="64"/>
        <v>0.32361111111111113</v>
      </c>
      <c r="O284" s="33">
        <f t="shared" ca="1" si="61"/>
        <v>1</v>
      </c>
      <c r="P284" s="46">
        <f t="shared" ca="1" si="69"/>
        <v>7.7667000000000002</v>
      </c>
      <c r="Q284" s="92">
        <f t="shared" ca="1" si="70"/>
        <v>8</v>
      </c>
      <c r="R284" s="46">
        <f t="shared" ca="1" si="71"/>
        <v>-0.23329999999999984</v>
      </c>
      <c r="S284" s="93">
        <f ca="1">+IF(AND(K284="",L284="",M284=""),"",SUM($R$20:R284))</f>
        <v>23.317000000000011</v>
      </c>
      <c r="T284" s="5"/>
      <c r="Z284" s="97">
        <f t="shared" si="65"/>
        <v>0</v>
      </c>
      <c r="AB284" s="50">
        <f t="shared" si="66"/>
        <v>0</v>
      </c>
      <c r="AW284" s="3">
        <f t="shared" si="67"/>
        <v>0</v>
      </c>
    </row>
    <row r="285" spans="4:49" x14ac:dyDescent="0.25">
      <c r="D285" s="22" t="str">
        <f t="shared" ca="1" si="68"/>
        <v/>
      </c>
      <c r="E285" s="22">
        <f t="shared" ca="1" si="62"/>
        <v>9</v>
      </c>
      <c r="G285" s="4"/>
      <c r="H285" s="89">
        <f t="shared" ca="1" si="63"/>
        <v>46288</v>
      </c>
      <c r="I285" s="50">
        <f t="shared" ca="1" si="72"/>
        <v>3</v>
      </c>
      <c r="J285" s="90" t="s">
        <v>85</v>
      </c>
      <c r="K285" s="139"/>
      <c r="L285" s="36">
        <v>14</v>
      </c>
      <c r="M285" s="140">
        <v>17</v>
      </c>
      <c r="N285" s="91">
        <f t="shared" si="64"/>
        <v>0.59513888888888888</v>
      </c>
      <c r="O285" s="33">
        <f t="shared" ca="1" si="61"/>
        <v>1</v>
      </c>
      <c r="P285" s="46">
        <f t="shared" ca="1" si="69"/>
        <v>14.283300000000001</v>
      </c>
      <c r="Q285" s="92">
        <f t="shared" ca="1" si="70"/>
        <v>8</v>
      </c>
      <c r="R285" s="46">
        <f t="shared" ca="1" si="71"/>
        <v>6.2833000000000006</v>
      </c>
      <c r="S285" s="93">
        <f ca="1">+IF(AND(K285="",L285="",M285=""),"",SUM($R$20:R285))</f>
        <v>29.600300000000011</v>
      </c>
      <c r="T285" s="5"/>
      <c r="Z285" s="97">
        <f t="shared" si="65"/>
        <v>0</v>
      </c>
      <c r="AB285" s="50">
        <f t="shared" si="66"/>
        <v>0</v>
      </c>
      <c r="AW285" s="3">
        <f t="shared" si="67"/>
        <v>0</v>
      </c>
    </row>
    <row r="286" spans="4:49" x14ac:dyDescent="0.25">
      <c r="D286" s="22" t="str">
        <f t="shared" ca="1" si="68"/>
        <v/>
      </c>
      <c r="E286" s="22">
        <f t="shared" ca="1" si="62"/>
        <v>9</v>
      </c>
      <c r="G286" s="4"/>
      <c r="H286" s="89">
        <f t="shared" ca="1" si="63"/>
        <v>46289</v>
      </c>
      <c r="I286" s="50">
        <f t="shared" ca="1" si="72"/>
        <v>4</v>
      </c>
      <c r="J286" s="90" t="s">
        <v>85</v>
      </c>
      <c r="K286" s="139"/>
      <c r="L286" s="36">
        <v>14</v>
      </c>
      <c r="M286" s="140">
        <v>36</v>
      </c>
      <c r="N286" s="91">
        <f t="shared" si="64"/>
        <v>0.60833333333333339</v>
      </c>
      <c r="O286" s="33">
        <f t="shared" ca="1" si="61"/>
        <v>1</v>
      </c>
      <c r="P286" s="46">
        <f t="shared" ca="1" si="69"/>
        <v>14.6</v>
      </c>
      <c r="Q286" s="92">
        <f t="shared" ca="1" si="70"/>
        <v>8</v>
      </c>
      <c r="R286" s="46">
        <f t="shared" ca="1" si="71"/>
        <v>6.6</v>
      </c>
      <c r="S286" s="93">
        <f ca="1">+IF(AND(K286="",L286="",M286=""),"",SUM($R$20:R286))</f>
        <v>36.200300000000013</v>
      </c>
      <c r="T286" s="5"/>
      <c r="Z286" s="97">
        <f t="shared" si="65"/>
        <v>0</v>
      </c>
      <c r="AB286" s="50">
        <f t="shared" si="66"/>
        <v>0</v>
      </c>
      <c r="AW286" s="3">
        <f t="shared" si="67"/>
        <v>0</v>
      </c>
    </row>
    <row r="287" spans="4:49" x14ac:dyDescent="0.25">
      <c r="D287" s="22" t="str">
        <f t="shared" ca="1" si="68"/>
        <v/>
      </c>
      <c r="E287" s="22">
        <f t="shared" ca="1" si="62"/>
        <v>9</v>
      </c>
      <c r="G287" s="4"/>
      <c r="H287" s="89">
        <f t="shared" ca="1" si="63"/>
        <v>46290</v>
      </c>
      <c r="I287" s="50">
        <f t="shared" ca="1" si="72"/>
        <v>5</v>
      </c>
      <c r="J287" s="90" t="s">
        <v>85</v>
      </c>
      <c r="K287" s="139"/>
      <c r="L287" s="36">
        <v>9</v>
      </c>
      <c r="M287" s="140">
        <v>42</v>
      </c>
      <c r="N287" s="91">
        <f t="shared" si="64"/>
        <v>0.40416666666666667</v>
      </c>
      <c r="O287" s="33">
        <f t="shared" ca="1" si="61"/>
        <v>1</v>
      </c>
      <c r="P287" s="46">
        <f t="shared" ca="1" si="69"/>
        <v>9.6999999999999993</v>
      </c>
      <c r="Q287" s="92">
        <f t="shared" ca="1" si="70"/>
        <v>8</v>
      </c>
      <c r="R287" s="46">
        <f t="shared" ca="1" si="71"/>
        <v>1.6999999999999993</v>
      </c>
      <c r="S287" s="93">
        <f ca="1">+IF(AND(K287="",L287="",M287=""),"",SUM($R$20:R287))</f>
        <v>37.900300000000016</v>
      </c>
      <c r="T287" s="5"/>
      <c r="Z287" s="97">
        <f t="shared" si="65"/>
        <v>0</v>
      </c>
      <c r="AB287" s="50">
        <f t="shared" si="66"/>
        <v>0</v>
      </c>
      <c r="AW287" s="3">
        <f t="shared" si="67"/>
        <v>0</v>
      </c>
    </row>
    <row r="288" spans="4:49" x14ac:dyDescent="0.25">
      <c r="D288" s="22" t="str">
        <f t="shared" ca="1" si="68"/>
        <v/>
      </c>
      <c r="E288" s="22">
        <f t="shared" ca="1" si="62"/>
        <v>9</v>
      </c>
      <c r="G288" s="4"/>
      <c r="H288" s="89">
        <f t="shared" ca="1" si="63"/>
        <v>46291</v>
      </c>
      <c r="I288" s="50">
        <f t="shared" ca="1" si="72"/>
        <v>6</v>
      </c>
      <c r="J288" s="90" t="s">
        <v>85</v>
      </c>
      <c r="K288" s="139"/>
      <c r="L288" s="36" t="s">
        <v>62</v>
      </c>
      <c r="M288" s="140" t="s">
        <v>62</v>
      </c>
      <c r="N288" s="91">
        <f t="shared" si="64"/>
        <v>0</v>
      </c>
      <c r="O288" s="33">
        <f t="shared" ca="1" si="61"/>
        <v>1.25</v>
      </c>
      <c r="P288" s="46">
        <f t="shared" ca="1" si="69"/>
        <v>0</v>
      </c>
      <c r="Q288" s="92">
        <f t="shared" ca="1" si="70"/>
        <v>0</v>
      </c>
      <c r="R288" s="46" t="str">
        <f t="shared" si="71"/>
        <v/>
      </c>
      <c r="S288" s="93" t="str">
        <f>+IF(AND(K288="",L288="",M288=""),"",SUM($R$20:R288))</f>
        <v/>
      </c>
      <c r="T288" s="5"/>
      <c r="Z288" s="97">
        <f t="shared" si="65"/>
        <v>0</v>
      </c>
      <c r="AB288" s="50">
        <f t="shared" si="66"/>
        <v>0</v>
      </c>
      <c r="AW288" s="3">
        <f t="shared" si="67"/>
        <v>0</v>
      </c>
    </row>
    <row r="289" spans="4:49" x14ac:dyDescent="0.25">
      <c r="D289" s="22" t="str">
        <f t="shared" ca="1" si="68"/>
        <v/>
      </c>
      <c r="E289" s="22">
        <f t="shared" ca="1" si="62"/>
        <v>9</v>
      </c>
      <c r="G289" s="4"/>
      <c r="H289" s="89">
        <f t="shared" ca="1" si="63"/>
        <v>46292</v>
      </c>
      <c r="I289" s="50">
        <f t="shared" ca="1" si="72"/>
        <v>7</v>
      </c>
      <c r="J289" s="90" t="s">
        <v>85</v>
      </c>
      <c r="K289" s="139"/>
      <c r="L289" s="36" t="s">
        <v>62</v>
      </c>
      <c r="M289" s="140" t="s">
        <v>62</v>
      </c>
      <c r="N289" s="91">
        <f t="shared" si="64"/>
        <v>0</v>
      </c>
      <c r="O289" s="33">
        <f t="shared" ca="1" si="61"/>
        <v>1.25</v>
      </c>
      <c r="P289" s="46">
        <f t="shared" ca="1" si="69"/>
        <v>0</v>
      </c>
      <c r="Q289" s="92">
        <f t="shared" ca="1" si="70"/>
        <v>0</v>
      </c>
      <c r="R289" s="46" t="str">
        <f t="shared" si="71"/>
        <v/>
      </c>
      <c r="S289" s="93" t="str">
        <f>+IF(AND(K289="",L289="",M289=""),"",SUM($R$20:R289))</f>
        <v/>
      </c>
      <c r="T289" s="5"/>
      <c r="Z289" s="97">
        <f t="shared" si="65"/>
        <v>0</v>
      </c>
      <c r="AB289" s="50">
        <f t="shared" si="66"/>
        <v>0</v>
      </c>
      <c r="AW289" s="3">
        <f t="shared" si="67"/>
        <v>0</v>
      </c>
    </row>
    <row r="290" spans="4:49" x14ac:dyDescent="0.25">
      <c r="D290" s="22" t="str">
        <f t="shared" ca="1" si="68"/>
        <v/>
      </c>
      <c r="E290" s="22">
        <f t="shared" ca="1" si="62"/>
        <v>9</v>
      </c>
      <c r="G290" s="4"/>
      <c r="H290" s="89">
        <f t="shared" ca="1" si="63"/>
        <v>46293</v>
      </c>
      <c r="I290" s="50">
        <f t="shared" ca="1" si="72"/>
        <v>1</v>
      </c>
      <c r="J290" s="90" t="s">
        <v>85</v>
      </c>
      <c r="K290" s="139"/>
      <c r="L290" s="36">
        <v>5</v>
      </c>
      <c r="M290" s="140">
        <v>40</v>
      </c>
      <c r="N290" s="91">
        <f t="shared" si="64"/>
        <v>0.2361111111111111</v>
      </c>
      <c r="O290" s="33">
        <f t="shared" ca="1" si="61"/>
        <v>1</v>
      </c>
      <c r="P290" s="46">
        <f t="shared" ca="1" si="69"/>
        <v>5.6666999999999996</v>
      </c>
      <c r="Q290" s="92">
        <f t="shared" ca="1" si="70"/>
        <v>8</v>
      </c>
      <c r="R290" s="46">
        <f t="shared" ca="1" si="71"/>
        <v>-2.3333000000000004</v>
      </c>
      <c r="S290" s="93">
        <f ca="1">+IF(AND(K290="",L290="",M290=""),"",SUM($R$20:R290))</f>
        <v>35.567000000000014</v>
      </c>
      <c r="T290" s="5"/>
      <c r="Z290" s="97">
        <f t="shared" si="65"/>
        <v>0</v>
      </c>
      <c r="AB290" s="50">
        <f t="shared" si="66"/>
        <v>0</v>
      </c>
      <c r="AW290" s="3">
        <f t="shared" si="67"/>
        <v>0</v>
      </c>
    </row>
    <row r="291" spans="4:49" x14ac:dyDescent="0.25">
      <c r="D291" s="22" t="str">
        <f t="shared" ca="1" si="68"/>
        <v/>
      </c>
      <c r="E291" s="22">
        <f t="shared" ca="1" si="62"/>
        <v>9</v>
      </c>
      <c r="G291" s="4"/>
      <c r="H291" s="89">
        <f t="shared" ca="1" si="63"/>
        <v>46294</v>
      </c>
      <c r="I291" s="50">
        <f t="shared" ca="1" si="72"/>
        <v>2</v>
      </c>
      <c r="J291" s="90" t="s">
        <v>85</v>
      </c>
      <c r="K291" s="139"/>
      <c r="L291" s="36">
        <v>4</v>
      </c>
      <c r="M291" s="140">
        <v>23</v>
      </c>
      <c r="N291" s="91">
        <f t="shared" si="64"/>
        <v>0.18263888888888888</v>
      </c>
      <c r="O291" s="33">
        <f t="shared" ca="1" si="61"/>
        <v>1</v>
      </c>
      <c r="P291" s="46">
        <f t="shared" ca="1" si="69"/>
        <v>4.3833000000000002</v>
      </c>
      <c r="Q291" s="92">
        <f t="shared" ca="1" si="70"/>
        <v>8</v>
      </c>
      <c r="R291" s="46">
        <f t="shared" ca="1" si="71"/>
        <v>-3.6166999999999998</v>
      </c>
      <c r="S291" s="93">
        <f ca="1">+IF(AND(K291="",L291="",M291=""),"",SUM($R$20:R291))</f>
        <v>31.950300000000013</v>
      </c>
      <c r="T291" s="5"/>
      <c r="Z291" s="97">
        <f t="shared" si="65"/>
        <v>0</v>
      </c>
      <c r="AB291" s="50">
        <f t="shared" si="66"/>
        <v>0</v>
      </c>
      <c r="AW291" s="3">
        <f t="shared" si="67"/>
        <v>0</v>
      </c>
    </row>
    <row r="292" spans="4:49" x14ac:dyDescent="0.25">
      <c r="D292" s="22" t="str">
        <f t="shared" ca="1" si="68"/>
        <v/>
      </c>
      <c r="E292" s="22">
        <f t="shared" ca="1" si="62"/>
        <v>9</v>
      </c>
      <c r="G292" s="4"/>
      <c r="H292" s="89">
        <f t="shared" ca="1" si="63"/>
        <v>46295</v>
      </c>
      <c r="I292" s="50">
        <f t="shared" ca="1" si="72"/>
        <v>3</v>
      </c>
      <c r="J292" s="90" t="s">
        <v>85</v>
      </c>
      <c r="K292" s="139"/>
      <c r="L292" s="36">
        <v>1</v>
      </c>
      <c r="M292" s="140">
        <v>33</v>
      </c>
      <c r="N292" s="91">
        <f t="shared" si="64"/>
        <v>6.4583333333333326E-2</v>
      </c>
      <c r="O292" s="33">
        <f t="shared" ca="1" si="61"/>
        <v>1</v>
      </c>
      <c r="P292" s="46">
        <f t="shared" ca="1" si="69"/>
        <v>1.55</v>
      </c>
      <c r="Q292" s="92">
        <f t="shared" ca="1" si="70"/>
        <v>8</v>
      </c>
      <c r="R292" s="46">
        <f t="shared" ca="1" si="71"/>
        <v>-6.45</v>
      </c>
      <c r="S292" s="93">
        <f ca="1">+IF(AND(K292="",L292="",M292=""),"",SUM($R$20:R292))</f>
        <v>25.500300000000014</v>
      </c>
      <c r="T292" s="5"/>
      <c r="Z292" s="97">
        <f t="shared" si="65"/>
        <v>0</v>
      </c>
      <c r="AB292" s="50">
        <f t="shared" si="66"/>
        <v>0</v>
      </c>
      <c r="AW292" s="3">
        <f t="shared" si="67"/>
        <v>0</v>
      </c>
    </row>
    <row r="293" spans="4:49" x14ac:dyDescent="0.25">
      <c r="D293" s="22">
        <f t="shared" ca="1" si="68"/>
        <v>10</v>
      </c>
      <c r="E293" s="22">
        <f t="shared" ca="1" si="62"/>
        <v>10</v>
      </c>
      <c r="G293" s="4"/>
      <c r="H293" s="89">
        <f t="shared" ca="1" si="63"/>
        <v>46296</v>
      </c>
      <c r="I293" s="50">
        <f t="shared" ca="1" si="72"/>
        <v>4</v>
      </c>
      <c r="J293" s="90" t="s">
        <v>85</v>
      </c>
      <c r="K293" s="139"/>
      <c r="L293" s="36">
        <v>4</v>
      </c>
      <c r="M293" s="140">
        <v>44</v>
      </c>
      <c r="N293" s="91">
        <f t="shared" si="64"/>
        <v>0.19722222222222222</v>
      </c>
      <c r="O293" s="33">
        <f t="shared" ca="1" si="61"/>
        <v>1</v>
      </c>
      <c r="P293" s="46">
        <f t="shared" ca="1" si="69"/>
        <v>4.7332999999999998</v>
      </c>
      <c r="Q293" s="92">
        <f t="shared" ca="1" si="70"/>
        <v>8</v>
      </c>
      <c r="R293" s="46">
        <f t="shared" ca="1" si="71"/>
        <v>-3.2667000000000002</v>
      </c>
      <c r="S293" s="93">
        <f ca="1">+IF(AND(K293="",L293="",M293=""),"",SUM($R$20:R293))</f>
        <v>22.233600000000013</v>
      </c>
      <c r="T293" s="5"/>
      <c r="Z293" s="97">
        <f t="shared" si="65"/>
        <v>0</v>
      </c>
      <c r="AB293" s="50">
        <f t="shared" si="66"/>
        <v>0</v>
      </c>
      <c r="AW293" s="3">
        <f t="shared" si="67"/>
        <v>0</v>
      </c>
    </row>
    <row r="294" spans="4:49" x14ac:dyDescent="0.25">
      <c r="D294" s="22" t="str">
        <f t="shared" ca="1" si="68"/>
        <v/>
      </c>
      <c r="E294" s="22">
        <f t="shared" ca="1" si="62"/>
        <v>10</v>
      </c>
      <c r="G294" s="4"/>
      <c r="H294" s="89">
        <f t="shared" ca="1" si="63"/>
        <v>46297</v>
      </c>
      <c r="I294" s="50">
        <f t="shared" ca="1" si="72"/>
        <v>5</v>
      </c>
      <c r="J294" s="90" t="s">
        <v>85</v>
      </c>
      <c r="K294" s="139"/>
      <c r="L294" s="36">
        <v>1</v>
      </c>
      <c r="M294" s="140">
        <v>42</v>
      </c>
      <c r="N294" s="91">
        <f t="shared" si="64"/>
        <v>7.0833333333333331E-2</v>
      </c>
      <c r="O294" s="33">
        <f t="shared" ca="1" si="61"/>
        <v>1</v>
      </c>
      <c r="P294" s="46">
        <f t="shared" ca="1" si="69"/>
        <v>1.7</v>
      </c>
      <c r="Q294" s="92">
        <f t="shared" ca="1" si="70"/>
        <v>8</v>
      </c>
      <c r="R294" s="46">
        <f t="shared" ca="1" si="71"/>
        <v>-6.3</v>
      </c>
      <c r="S294" s="93">
        <f ca="1">+IF(AND(K294="",L294="",M294=""),"",SUM($R$20:R294))</f>
        <v>15.933600000000013</v>
      </c>
      <c r="T294" s="5"/>
      <c r="Z294" s="97">
        <f t="shared" si="65"/>
        <v>0</v>
      </c>
      <c r="AB294" s="50">
        <f t="shared" si="66"/>
        <v>0</v>
      </c>
      <c r="AW294" s="3">
        <f t="shared" si="67"/>
        <v>0</v>
      </c>
    </row>
    <row r="295" spans="4:49" x14ac:dyDescent="0.25">
      <c r="D295" s="22" t="str">
        <f t="shared" ca="1" si="68"/>
        <v/>
      </c>
      <c r="E295" s="22">
        <f t="shared" ca="1" si="62"/>
        <v>10</v>
      </c>
      <c r="G295" s="4"/>
      <c r="H295" s="89">
        <f t="shared" ca="1" si="63"/>
        <v>46298</v>
      </c>
      <c r="I295" s="50">
        <f t="shared" ca="1" si="72"/>
        <v>6</v>
      </c>
      <c r="J295" s="90" t="s">
        <v>85</v>
      </c>
      <c r="K295" s="139"/>
      <c r="L295" s="36" t="s">
        <v>62</v>
      </c>
      <c r="M295" s="140" t="s">
        <v>62</v>
      </c>
      <c r="N295" s="91">
        <f t="shared" si="64"/>
        <v>0</v>
      </c>
      <c r="O295" s="33">
        <f t="shared" ca="1" si="61"/>
        <v>1.25</v>
      </c>
      <c r="P295" s="46">
        <f t="shared" ca="1" si="69"/>
        <v>0</v>
      </c>
      <c r="Q295" s="92">
        <f t="shared" ca="1" si="70"/>
        <v>0</v>
      </c>
      <c r="R295" s="46" t="str">
        <f t="shared" si="71"/>
        <v/>
      </c>
      <c r="S295" s="93" t="str">
        <f>+IF(AND(K295="",L295="",M295=""),"",SUM($R$20:R295))</f>
        <v/>
      </c>
      <c r="T295" s="5"/>
      <c r="Z295" s="97">
        <f t="shared" si="65"/>
        <v>0</v>
      </c>
      <c r="AB295" s="50">
        <f t="shared" si="66"/>
        <v>0</v>
      </c>
      <c r="AW295" s="3">
        <f t="shared" si="67"/>
        <v>0</v>
      </c>
    </row>
    <row r="296" spans="4:49" x14ac:dyDescent="0.25">
      <c r="D296" s="22" t="str">
        <f t="shared" ca="1" si="68"/>
        <v/>
      </c>
      <c r="E296" s="22">
        <f t="shared" ca="1" si="62"/>
        <v>10</v>
      </c>
      <c r="G296" s="4"/>
      <c r="H296" s="89">
        <f t="shared" ca="1" si="63"/>
        <v>46299</v>
      </c>
      <c r="I296" s="50">
        <f t="shared" ca="1" si="72"/>
        <v>7</v>
      </c>
      <c r="J296" s="90" t="s">
        <v>85</v>
      </c>
      <c r="K296" s="139"/>
      <c r="L296" s="36" t="s">
        <v>62</v>
      </c>
      <c r="M296" s="140" t="s">
        <v>62</v>
      </c>
      <c r="N296" s="91">
        <f t="shared" si="64"/>
        <v>0</v>
      </c>
      <c r="O296" s="33">
        <f t="shared" ca="1" si="61"/>
        <v>1.25</v>
      </c>
      <c r="P296" s="46">
        <f t="shared" ca="1" si="69"/>
        <v>0</v>
      </c>
      <c r="Q296" s="92">
        <f t="shared" ca="1" si="70"/>
        <v>0</v>
      </c>
      <c r="R296" s="46" t="str">
        <f t="shared" si="71"/>
        <v/>
      </c>
      <c r="S296" s="93" t="str">
        <f>+IF(AND(K296="",L296="",M296=""),"",SUM($R$20:R296))</f>
        <v/>
      </c>
      <c r="T296" s="5"/>
      <c r="Z296" s="97">
        <f t="shared" si="65"/>
        <v>0</v>
      </c>
      <c r="AB296" s="50">
        <f t="shared" si="66"/>
        <v>0</v>
      </c>
      <c r="AW296" s="3">
        <f t="shared" si="67"/>
        <v>0</v>
      </c>
    </row>
    <row r="297" spans="4:49" x14ac:dyDescent="0.25">
      <c r="D297" s="22" t="str">
        <f t="shared" ca="1" si="68"/>
        <v/>
      </c>
      <c r="E297" s="22">
        <f t="shared" ca="1" si="62"/>
        <v>10</v>
      </c>
      <c r="G297" s="4"/>
      <c r="H297" s="89">
        <f t="shared" ca="1" si="63"/>
        <v>46300</v>
      </c>
      <c r="I297" s="50">
        <f t="shared" ca="1" si="72"/>
        <v>1</v>
      </c>
      <c r="J297" s="90" t="s">
        <v>85</v>
      </c>
      <c r="K297" s="139"/>
      <c r="L297" s="36">
        <v>14</v>
      </c>
      <c r="M297" s="140">
        <v>46</v>
      </c>
      <c r="N297" s="91">
        <f t="shared" si="64"/>
        <v>0.61527777777777781</v>
      </c>
      <c r="O297" s="33">
        <f t="shared" ca="1" si="61"/>
        <v>1</v>
      </c>
      <c r="P297" s="46">
        <f t="shared" ca="1" si="69"/>
        <v>14.7667</v>
      </c>
      <c r="Q297" s="92">
        <f t="shared" ca="1" si="70"/>
        <v>8</v>
      </c>
      <c r="R297" s="46">
        <f t="shared" ca="1" si="71"/>
        <v>6.7667000000000002</v>
      </c>
      <c r="S297" s="93">
        <f ca="1">+IF(AND(K297="",L297="",M297=""),"",SUM($R$20:R297))</f>
        <v>22.700300000000013</v>
      </c>
      <c r="T297" s="5"/>
      <c r="Z297" s="97">
        <f t="shared" si="65"/>
        <v>0</v>
      </c>
      <c r="AB297" s="50">
        <f t="shared" si="66"/>
        <v>0</v>
      </c>
      <c r="AW297" s="3">
        <f t="shared" si="67"/>
        <v>0</v>
      </c>
    </row>
    <row r="298" spans="4:49" x14ac:dyDescent="0.25">
      <c r="D298" s="22" t="str">
        <f t="shared" ca="1" si="68"/>
        <v/>
      </c>
      <c r="E298" s="22">
        <f t="shared" ca="1" si="62"/>
        <v>10</v>
      </c>
      <c r="G298" s="4"/>
      <c r="H298" s="89">
        <f t="shared" ca="1" si="63"/>
        <v>46301</v>
      </c>
      <c r="I298" s="50">
        <f t="shared" ca="1" si="72"/>
        <v>2</v>
      </c>
      <c r="J298" s="90" t="s">
        <v>85</v>
      </c>
      <c r="K298" s="139"/>
      <c r="L298" s="36">
        <v>6</v>
      </c>
      <c r="M298" s="140">
        <v>10</v>
      </c>
      <c r="N298" s="91">
        <f t="shared" si="64"/>
        <v>0.25694444444444442</v>
      </c>
      <c r="O298" s="33">
        <f t="shared" ca="1" si="61"/>
        <v>1</v>
      </c>
      <c r="P298" s="46">
        <f t="shared" ca="1" si="69"/>
        <v>6.1666999999999996</v>
      </c>
      <c r="Q298" s="92">
        <f t="shared" ca="1" si="70"/>
        <v>8</v>
      </c>
      <c r="R298" s="46">
        <f t="shared" ca="1" si="71"/>
        <v>-1.8333000000000004</v>
      </c>
      <c r="S298" s="93">
        <f ca="1">+IF(AND(K298="",L298="",M298=""),"",SUM($R$20:R298))</f>
        <v>20.867000000000012</v>
      </c>
      <c r="T298" s="5"/>
      <c r="Z298" s="97">
        <f t="shared" si="65"/>
        <v>0</v>
      </c>
      <c r="AB298" s="50">
        <f t="shared" si="66"/>
        <v>0</v>
      </c>
      <c r="AW298" s="3">
        <f t="shared" si="67"/>
        <v>0</v>
      </c>
    </row>
    <row r="299" spans="4:49" x14ac:dyDescent="0.25">
      <c r="D299" s="22" t="str">
        <f t="shared" ca="1" si="68"/>
        <v/>
      </c>
      <c r="E299" s="22">
        <f t="shared" ca="1" si="62"/>
        <v>10</v>
      </c>
      <c r="G299" s="4"/>
      <c r="H299" s="89">
        <f t="shared" ca="1" si="63"/>
        <v>46302</v>
      </c>
      <c r="I299" s="50">
        <f t="shared" ca="1" si="72"/>
        <v>3</v>
      </c>
      <c r="J299" s="90" t="s">
        <v>85</v>
      </c>
      <c r="K299" s="139"/>
      <c r="L299" s="36">
        <v>2</v>
      </c>
      <c r="M299" s="140">
        <v>7</v>
      </c>
      <c r="N299" s="91">
        <f t="shared" si="64"/>
        <v>8.8194444444444436E-2</v>
      </c>
      <c r="O299" s="33">
        <f t="shared" ca="1" si="61"/>
        <v>1</v>
      </c>
      <c r="P299" s="46">
        <f t="shared" ca="1" si="69"/>
        <v>2.1166999999999998</v>
      </c>
      <c r="Q299" s="92">
        <f t="shared" ca="1" si="70"/>
        <v>8</v>
      </c>
      <c r="R299" s="46">
        <f t="shared" ca="1" si="71"/>
        <v>-5.8833000000000002</v>
      </c>
      <c r="S299" s="93">
        <f ca="1">+IF(AND(K299="",L299="",M299=""),"",SUM($R$20:R299))</f>
        <v>14.983700000000011</v>
      </c>
      <c r="T299" s="5"/>
      <c r="Z299" s="97">
        <f t="shared" si="65"/>
        <v>0</v>
      </c>
      <c r="AB299" s="50">
        <f t="shared" si="66"/>
        <v>0</v>
      </c>
      <c r="AW299" s="3">
        <f t="shared" si="67"/>
        <v>0</v>
      </c>
    </row>
    <row r="300" spans="4:49" x14ac:dyDescent="0.25">
      <c r="D300" s="22" t="str">
        <f t="shared" ca="1" si="68"/>
        <v/>
      </c>
      <c r="E300" s="22">
        <f t="shared" ca="1" si="62"/>
        <v>10</v>
      </c>
      <c r="G300" s="4"/>
      <c r="H300" s="89">
        <f t="shared" ca="1" si="63"/>
        <v>46303</v>
      </c>
      <c r="I300" s="50">
        <f t="shared" ca="1" si="72"/>
        <v>4</v>
      </c>
      <c r="J300" s="90" t="s">
        <v>85</v>
      </c>
      <c r="K300" s="139"/>
      <c r="L300" s="36">
        <v>2</v>
      </c>
      <c r="M300" s="140">
        <v>33</v>
      </c>
      <c r="N300" s="91">
        <f t="shared" si="64"/>
        <v>0.10625</v>
      </c>
      <c r="O300" s="33">
        <f t="shared" ca="1" si="61"/>
        <v>1</v>
      </c>
      <c r="P300" s="46">
        <f t="shared" ca="1" si="69"/>
        <v>2.5499999999999998</v>
      </c>
      <c r="Q300" s="92">
        <f t="shared" ca="1" si="70"/>
        <v>8</v>
      </c>
      <c r="R300" s="46">
        <f t="shared" ca="1" si="71"/>
        <v>-5.45</v>
      </c>
      <c r="S300" s="93">
        <f ca="1">+IF(AND(K300="",L300="",M300=""),"",SUM($R$20:R300))</f>
        <v>9.5337000000000103</v>
      </c>
      <c r="T300" s="5"/>
      <c r="Z300" s="97">
        <f t="shared" si="65"/>
        <v>0</v>
      </c>
      <c r="AB300" s="50">
        <f t="shared" si="66"/>
        <v>0</v>
      </c>
      <c r="AW300" s="3">
        <f t="shared" si="67"/>
        <v>0</v>
      </c>
    </row>
    <row r="301" spans="4:49" x14ac:dyDescent="0.25">
      <c r="D301" s="22" t="str">
        <f t="shared" ca="1" si="68"/>
        <v/>
      </c>
      <c r="E301" s="22">
        <f t="shared" ca="1" si="62"/>
        <v>10</v>
      </c>
      <c r="G301" s="4"/>
      <c r="H301" s="89">
        <f t="shared" ca="1" si="63"/>
        <v>46304</v>
      </c>
      <c r="I301" s="50">
        <f t="shared" ca="1" si="72"/>
        <v>5</v>
      </c>
      <c r="J301" s="90" t="s">
        <v>85</v>
      </c>
      <c r="K301" s="139"/>
      <c r="L301" s="36">
        <v>10</v>
      </c>
      <c r="M301" s="140">
        <v>18</v>
      </c>
      <c r="N301" s="91">
        <f t="shared" si="64"/>
        <v>0.4291666666666667</v>
      </c>
      <c r="O301" s="33">
        <f t="shared" ca="1" si="61"/>
        <v>1</v>
      </c>
      <c r="P301" s="46">
        <f t="shared" ca="1" si="69"/>
        <v>10.3</v>
      </c>
      <c r="Q301" s="92">
        <f t="shared" ca="1" si="70"/>
        <v>8</v>
      </c>
      <c r="R301" s="46">
        <f t="shared" ca="1" si="71"/>
        <v>2.3000000000000007</v>
      </c>
      <c r="S301" s="93">
        <f ca="1">+IF(AND(K301="",L301="",M301=""),"",SUM($R$20:R301))</f>
        <v>11.833700000000011</v>
      </c>
      <c r="T301" s="5"/>
      <c r="Z301" s="97">
        <f t="shared" si="65"/>
        <v>0</v>
      </c>
      <c r="AB301" s="50">
        <f t="shared" si="66"/>
        <v>0</v>
      </c>
      <c r="AW301" s="3">
        <f t="shared" si="67"/>
        <v>0</v>
      </c>
    </row>
    <row r="302" spans="4:49" x14ac:dyDescent="0.25">
      <c r="D302" s="22" t="str">
        <f t="shared" ca="1" si="68"/>
        <v/>
      </c>
      <c r="E302" s="22">
        <f t="shared" ca="1" si="62"/>
        <v>10</v>
      </c>
      <c r="G302" s="4"/>
      <c r="H302" s="89">
        <f t="shared" ca="1" si="63"/>
        <v>46305</v>
      </c>
      <c r="I302" s="50">
        <f t="shared" ca="1" si="72"/>
        <v>6</v>
      </c>
      <c r="J302" s="90" t="s">
        <v>85</v>
      </c>
      <c r="K302" s="139"/>
      <c r="L302" s="36" t="s">
        <v>62</v>
      </c>
      <c r="M302" s="140" t="s">
        <v>62</v>
      </c>
      <c r="N302" s="91">
        <f t="shared" si="64"/>
        <v>0</v>
      </c>
      <c r="O302" s="33">
        <f t="shared" ca="1" si="61"/>
        <v>1.25</v>
      </c>
      <c r="P302" s="46">
        <f t="shared" ca="1" si="69"/>
        <v>0</v>
      </c>
      <c r="Q302" s="92">
        <f t="shared" ca="1" si="70"/>
        <v>0</v>
      </c>
      <c r="R302" s="46" t="str">
        <f t="shared" si="71"/>
        <v/>
      </c>
      <c r="S302" s="93" t="str">
        <f>+IF(AND(K302="",L302="",M302=""),"",SUM($R$20:R302))</f>
        <v/>
      </c>
      <c r="T302" s="5"/>
      <c r="Z302" s="97">
        <f t="shared" si="65"/>
        <v>0</v>
      </c>
      <c r="AB302" s="50">
        <f t="shared" si="66"/>
        <v>0</v>
      </c>
      <c r="AW302" s="3">
        <f t="shared" si="67"/>
        <v>0</v>
      </c>
    </row>
    <row r="303" spans="4:49" x14ac:dyDescent="0.25">
      <c r="D303" s="22" t="str">
        <f t="shared" ca="1" si="68"/>
        <v/>
      </c>
      <c r="E303" s="22">
        <f t="shared" ca="1" si="62"/>
        <v>10</v>
      </c>
      <c r="G303" s="4"/>
      <c r="H303" s="89">
        <f t="shared" ca="1" si="63"/>
        <v>46306</v>
      </c>
      <c r="I303" s="50">
        <f t="shared" ca="1" si="72"/>
        <v>7</v>
      </c>
      <c r="J303" s="90" t="s">
        <v>85</v>
      </c>
      <c r="K303" s="139"/>
      <c r="L303" s="36" t="s">
        <v>62</v>
      </c>
      <c r="M303" s="140" t="s">
        <v>62</v>
      </c>
      <c r="N303" s="91">
        <f t="shared" si="64"/>
        <v>0</v>
      </c>
      <c r="O303" s="33">
        <f t="shared" ca="1" si="61"/>
        <v>1.25</v>
      </c>
      <c r="P303" s="46">
        <f t="shared" ca="1" si="69"/>
        <v>0</v>
      </c>
      <c r="Q303" s="92">
        <f t="shared" ca="1" si="70"/>
        <v>0</v>
      </c>
      <c r="R303" s="46" t="str">
        <f t="shared" si="71"/>
        <v/>
      </c>
      <c r="S303" s="93" t="str">
        <f>+IF(AND(K303="",L303="",M303=""),"",SUM($R$20:R303))</f>
        <v/>
      </c>
      <c r="T303" s="5"/>
      <c r="Z303" s="97">
        <f t="shared" si="65"/>
        <v>0</v>
      </c>
      <c r="AB303" s="50">
        <f t="shared" si="66"/>
        <v>0</v>
      </c>
      <c r="AW303" s="3">
        <f t="shared" si="67"/>
        <v>0</v>
      </c>
    </row>
    <row r="304" spans="4:49" x14ac:dyDescent="0.25">
      <c r="D304" s="22" t="str">
        <f t="shared" ca="1" si="68"/>
        <v/>
      </c>
      <c r="E304" s="22">
        <f t="shared" ca="1" si="62"/>
        <v>10</v>
      </c>
      <c r="G304" s="4"/>
      <c r="H304" s="89">
        <f t="shared" ca="1" si="63"/>
        <v>46307</v>
      </c>
      <c r="I304" s="50">
        <f t="shared" ca="1" si="72"/>
        <v>1</v>
      </c>
      <c r="J304" s="90" t="s">
        <v>85</v>
      </c>
      <c r="K304" s="139"/>
      <c r="L304" s="36">
        <v>13</v>
      </c>
      <c r="M304" s="140">
        <v>41</v>
      </c>
      <c r="N304" s="91">
        <f t="shared" si="64"/>
        <v>0.57013888888888886</v>
      </c>
      <c r="O304" s="33">
        <f t="shared" ca="1" si="61"/>
        <v>1</v>
      </c>
      <c r="P304" s="46">
        <f t="shared" ca="1" si="69"/>
        <v>13.683299999999999</v>
      </c>
      <c r="Q304" s="92">
        <f t="shared" ca="1" si="70"/>
        <v>8</v>
      </c>
      <c r="R304" s="46">
        <f t="shared" ca="1" si="71"/>
        <v>5.6832999999999991</v>
      </c>
      <c r="S304" s="93">
        <f ca="1">+IF(AND(K304="",L304="",M304=""),"",SUM($R$20:R304))</f>
        <v>17.51700000000001</v>
      </c>
      <c r="T304" s="5"/>
      <c r="Z304" s="97">
        <f t="shared" si="65"/>
        <v>0</v>
      </c>
      <c r="AB304" s="50">
        <f t="shared" si="66"/>
        <v>0</v>
      </c>
      <c r="AW304" s="3">
        <f t="shared" si="67"/>
        <v>0</v>
      </c>
    </row>
    <row r="305" spans="4:49" x14ac:dyDescent="0.25">
      <c r="D305" s="22" t="str">
        <f t="shared" ca="1" si="68"/>
        <v/>
      </c>
      <c r="E305" s="22">
        <f t="shared" ca="1" si="62"/>
        <v>10</v>
      </c>
      <c r="G305" s="4"/>
      <c r="H305" s="89">
        <f t="shared" ca="1" si="63"/>
        <v>46308</v>
      </c>
      <c r="I305" s="50">
        <f t="shared" ca="1" si="72"/>
        <v>2</v>
      </c>
      <c r="J305" s="90" t="s">
        <v>85</v>
      </c>
      <c r="K305" s="139"/>
      <c r="L305" s="36">
        <v>1</v>
      </c>
      <c r="M305" s="140">
        <v>31</v>
      </c>
      <c r="N305" s="91">
        <f t="shared" si="64"/>
        <v>6.3194444444444442E-2</v>
      </c>
      <c r="O305" s="33">
        <f t="shared" ca="1" si="61"/>
        <v>1</v>
      </c>
      <c r="P305" s="46">
        <f t="shared" ca="1" si="69"/>
        <v>1.5166999999999999</v>
      </c>
      <c r="Q305" s="92">
        <f t="shared" ca="1" si="70"/>
        <v>8</v>
      </c>
      <c r="R305" s="46">
        <f t="shared" ca="1" si="71"/>
        <v>-6.4832999999999998</v>
      </c>
      <c r="S305" s="93">
        <f ca="1">+IF(AND(K305="",L305="",M305=""),"",SUM($R$20:R305))</f>
        <v>11.03370000000001</v>
      </c>
      <c r="T305" s="5"/>
      <c r="Z305" s="97">
        <f t="shared" si="65"/>
        <v>0</v>
      </c>
      <c r="AB305" s="50">
        <f t="shared" si="66"/>
        <v>0</v>
      </c>
      <c r="AW305" s="3">
        <f t="shared" si="67"/>
        <v>0</v>
      </c>
    </row>
    <row r="306" spans="4:49" x14ac:dyDescent="0.25">
      <c r="D306" s="22" t="str">
        <f t="shared" ca="1" si="68"/>
        <v/>
      </c>
      <c r="E306" s="22">
        <f t="shared" ca="1" si="62"/>
        <v>10</v>
      </c>
      <c r="G306" s="4"/>
      <c r="H306" s="89">
        <f t="shared" ca="1" si="63"/>
        <v>46309</v>
      </c>
      <c r="I306" s="50">
        <f t="shared" ca="1" si="72"/>
        <v>3</v>
      </c>
      <c r="J306" s="90" t="s">
        <v>85</v>
      </c>
      <c r="K306" s="139"/>
      <c r="L306" s="36">
        <v>2</v>
      </c>
      <c r="M306" s="140">
        <v>28</v>
      </c>
      <c r="N306" s="91">
        <f t="shared" si="64"/>
        <v>0.10277777777777777</v>
      </c>
      <c r="O306" s="33">
        <f t="shared" ca="1" si="61"/>
        <v>1</v>
      </c>
      <c r="P306" s="46">
        <f t="shared" ca="1" si="69"/>
        <v>2.4666999999999999</v>
      </c>
      <c r="Q306" s="92">
        <f t="shared" ca="1" si="70"/>
        <v>8</v>
      </c>
      <c r="R306" s="46">
        <f t="shared" ca="1" si="71"/>
        <v>-5.5333000000000006</v>
      </c>
      <c r="S306" s="93">
        <f ca="1">+IF(AND(K306="",L306="",M306=""),"",SUM($R$20:R306))</f>
        <v>5.5004000000000097</v>
      </c>
      <c r="T306" s="5"/>
      <c r="Z306" s="97">
        <f t="shared" si="65"/>
        <v>0</v>
      </c>
      <c r="AB306" s="50">
        <f t="shared" si="66"/>
        <v>0</v>
      </c>
      <c r="AW306" s="3">
        <f t="shared" si="67"/>
        <v>0</v>
      </c>
    </row>
    <row r="307" spans="4:49" x14ac:dyDescent="0.25">
      <c r="D307" s="22" t="str">
        <f t="shared" ca="1" si="68"/>
        <v/>
      </c>
      <c r="E307" s="22">
        <f t="shared" ca="1" si="62"/>
        <v>10</v>
      </c>
      <c r="G307" s="4"/>
      <c r="H307" s="89">
        <f t="shared" ca="1" si="63"/>
        <v>46310</v>
      </c>
      <c r="I307" s="50">
        <f t="shared" ca="1" si="72"/>
        <v>4</v>
      </c>
      <c r="J307" s="90" t="s">
        <v>85</v>
      </c>
      <c r="K307" s="139"/>
      <c r="L307" s="36">
        <v>7</v>
      </c>
      <c r="M307" s="140">
        <v>44</v>
      </c>
      <c r="N307" s="91">
        <f t="shared" si="64"/>
        <v>0.32222222222222224</v>
      </c>
      <c r="O307" s="33">
        <f t="shared" ca="1" si="61"/>
        <v>1</v>
      </c>
      <c r="P307" s="46">
        <f t="shared" ca="1" si="69"/>
        <v>7.7332999999999998</v>
      </c>
      <c r="Q307" s="92">
        <f t="shared" ca="1" si="70"/>
        <v>8</v>
      </c>
      <c r="R307" s="46">
        <f t="shared" ca="1" si="71"/>
        <v>-0.26670000000000016</v>
      </c>
      <c r="S307" s="93">
        <f ca="1">+IF(AND(K307="",L307="",M307=""),"",SUM($R$20:R307))</f>
        <v>5.2337000000000096</v>
      </c>
      <c r="T307" s="5"/>
      <c r="Z307" s="97">
        <f t="shared" si="65"/>
        <v>0</v>
      </c>
      <c r="AB307" s="50">
        <f t="shared" si="66"/>
        <v>0</v>
      </c>
      <c r="AW307" s="3">
        <f t="shared" si="67"/>
        <v>0</v>
      </c>
    </row>
    <row r="308" spans="4:49" x14ac:dyDescent="0.25">
      <c r="D308" s="22" t="str">
        <f t="shared" ca="1" si="68"/>
        <v/>
      </c>
      <c r="E308" s="22">
        <f t="shared" ca="1" si="62"/>
        <v>10</v>
      </c>
      <c r="G308" s="4"/>
      <c r="H308" s="89">
        <f t="shared" ca="1" si="63"/>
        <v>46311</v>
      </c>
      <c r="I308" s="50">
        <f t="shared" ca="1" si="72"/>
        <v>5</v>
      </c>
      <c r="J308" s="90" t="s">
        <v>85</v>
      </c>
      <c r="K308" s="139"/>
      <c r="L308" s="36">
        <v>8</v>
      </c>
      <c r="M308" s="140">
        <v>8</v>
      </c>
      <c r="N308" s="91">
        <f t="shared" si="64"/>
        <v>0.33888888888888885</v>
      </c>
      <c r="O308" s="33">
        <f t="shared" ca="1" si="61"/>
        <v>1</v>
      </c>
      <c r="P308" s="46">
        <f t="shared" ca="1" si="69"/>
        <v>8.1333000000000002</v>
      </c>
      <c r="Q308" s="92">
        <f t="shared" ca="1" si="70"/>
        <v>8</v>
      </c>
      <c r="R308" s="46">
        <f t="shared" ca="1" si="71"/>
        <v>0.1333000000000002</v>
      </c>
      <c r="S308" s="93">
        <f ca="1">+IF(AND(K308="",L308="",M308=""),"",SUM($R$20:R308))</f>
        <v>5.3670000000000098</v>
      </c>
      <c r="T308" s="5"/>
      <c r="Z308" s="97">
        <f t="shared" si="65"/>
        <v>0</v>
      </c>
      <c r="AB308" s="50">
        <f t="shared" si="66"/>
        <v>0</v>
      </c>
      <c r="AW308" s="3">
        <f t="shared" si="67"/>
        <v>0</v>
      </c>
    </row>
    <row r="309" spans="4:49" x14ac:dyDescent="0.25">
      <c r="D309" s="22" t="str">
        <f t="shared" ca="1" si="68"/>
        <v/>
      </c>
      <c r="E309" s="22">
        <f t="shared" ca="1" si="62"/>
        <v>10</v>
      </c>
      <c r="G309" s="4"/>
      <c r="H309" s="89">
        <f t="shared" ca="1" si="63"/>
        <v>46312</v>
      </c>
      <c r="I309" s="50">
        <f t="shared" ca="1" si="72"/>
        <v>6</v>
      </c>
      <c r="J309" s="90" t="s">
        <v>85</v>
      </c>
      <c r="K309" s="139"/>
      <c r="L309" s="36" t="s">
        <v>62</v>
      </c>
      <c r="M309" s="140" t="s">
        <v>62</v>
      </c>
      <c r="N309" s="91">
        <f t="shared" si="64"/>
        <v>0</v>
      </c>
      <c r="O309" s="33">
        <f t="shared" ca="1" si="61"/>
        <v>1.25</v>
      </c>
      <c r="P309" s="46">
        <f t="shared" ca="1" si="69"/>
        <v>0</v>
      </c>
      <c r="Q309" s="92">
        <f t="shared" ca="1" si="70"/>
        <v>0</v>
      </c>
      <c r="R309" s="46" t="str">
        <f t="shared" si="71"/>
        <v/>
      </c>
      <c r="S309" s="93" t="str">
        <f>+IF(AND(K309="",L309="",M309=""),"",SUM($R$20:R309))</f>
        <v/>
      </c>
      <c r="T309" s="5"/>
      <c r="Z309" s="97">
        <f t="shared" si="65"/>
        <v>0</v>
      </c>
      <c r="AB309" s="50">
        <f t="shared" si="66"/>
        <v>0</v>
      </c>
      <c r="AW309" s="3">
        <f t="shared" si="67"/>
        <v>0</v>
      </c>
    </row>
    <row r="310" spans="4:49" x14ac:dyDescent="0.25">
      <c r="D310" s="22" t="str">
        <f t="shared" ca="1" si="68"/>
        <v/>
      </c>
      <c r="E310" s="22">
        <f t="shared" ca="1" si="62"/>
        <v>10</v>
      </c>
      <c r="G310" s="4"/>
      <c r="H310" s="89">
        <f t="shared" ca="1" si="63"/>
        <v>46313</v>
      </c>
      <c r="I310" s="50">
        <f t="shared" ca="1" si="72"/>
        <v>7</v>
      </c>
      <c r="J310" s="90" t="s">
        <v>85</v>
      </c>
      <c r="K310" s="139"/>
      <c r="L310" s="36" t="s">
        <v>62</v>
      </c>
      <c r="M310" s="140" t="s">
        <v>62</v>
      </c>
      <c r="N310" s="91">
        <f t="shared" si="64"/>
        <v>0</v>
      </c>
      <c r="O310" s="33">
        <f t="shared" ca="1" si="61"/>
        <v>1.25</v>
      </c>
      <c r="P310" s="46">
        <f t="shared" ca="1" si="69"/>
        <v>0</v>
      </c>
      <c r="Q310" s="92">
        <f t="shared" ca="1" si="70"/>
        <v>0</v>
      </c>
      <c r="R310" s="46" t="str">
        <f t="shared" si="71"/>
        <v/>
      </c>
      <c r="S310" s="93" t="str">
        <f>+IF(AND(K310="",L310="",M310=""),"",SUM($R$20:R310))</f>
        <v/>
      </c>
      <c r="T310" s="5"/>
      <c r="Z310" s="97">
        <f t="shared" si="65"/>
        <v>0</v>
      </c>
      <c r="AB310" s="50">
        <f t="shared" si="66"/>
        <v>0</v>
      </c>
      <c r="AW310" s="3">
        <f t="shared" si="67"/>
        <v>0</v>
      </c>
    </row>
    <row r="311" spans="4:49" x14ac:dyDescent="0.25">
      <c r="D311" s="22" t="str">
        <f t="shared" ca="1" si="68"/>
        <v/>
      </c>
      <c r="E311" s="22">
        <f t="shared" ca="1" si="62"/>
        <v>10</v>
      </c>
      <c r="G311" s="4"/>
      <c r="H311" s="89">
        <f t="shared" ca="1" si="63"/>
        <v>46314</v>
      </c>
      <c r="I311" s="50">
        <f t="shared" ca="1" si="72"/>
        <v>1</v>
      </c>
      <c r="J311" s="90" t="s">
        <v>85</v>
      </c>
      <c r="K311" s="139"/>
      <c r="L311" s="36">
        <v>8</v>
      </c>
      <c r="M311" s="140">
        <v>17</v>
      </c>
      <c r="N311" s="91">
        <f t="shared" si="64"/>
        <v>0.34513888888888888</v>
      </c>
      <c r="O311" s="33">
        <f t="shared" ca="1" si="61"/>
        <v>1</v>
      </c>
      <c r="P311" s="46">
        <f t="shared" ca="1" si="69"/>
        <v>8.2833000000000006</v>
      </c>
      <c r="Q311" s="92">
        <f t="shared" ca="1" si="70"/>
        <v>8</v>
      </c>
      <c r="R311" s="46">
        <f t="shared" ca="1" si="71"/>
        <v>0.28330000000000055</v>
      </c>
      <c r="S311" s="93">
        <f ca="1">+IF(AND(K311="",L311="",M311=""),"",SUM($R$20:R311))</f>
        <v>5.6503000000000103</v>
      </c>
      <c r="T311" s="5"/>
      <c r="Z311" s="97">
        <f t="shared" si="65"/>
        <v>0</v>
      </c>
      <c r="AB311" s="50">
        <f t="shared" si="66"/>
        <v>0</v>
      </c>
      <c r="AW311" s="3">
        <f t="shared" si="67"/>
        <v>0</v>
      </c>
    </row>
    <row r="312" spans="4:49" x14ac:dyDescent="0.25">
      <c r="D312" s="22" t="str">
        <f t="shared" ca="1" si="68"/>
        <v/>
      </c>
      <c r="E312" s="22">
        <f t="shared" ca="1" si="62"/>
        <v>10</v>
      </c>
      <c r="G312" s="4"/>
      <c r="H312" s="89">
        <f t="shared" ca="1" si="63"/>
        <v>46315</v>
      </c>
      <c r="I312" s="50">
        <f t="shared" ca="1" si="72"/>
        <v>2</v>
      </c>
      <c r="J312" s="90" t="s">
        <v>85</v>
      </c>
      <c r="K312" s="139"/>
      <c r="L312" s="36">
        <v>14</v>
      </c>
      <c r="M312" s="140">
        <v>45</v>
      </c>
      <c r="N312" s="91">
        <f t="shared" si="64"/>
        <v>0.61458333333333337</v>
      </c>
      <c r="O312" s="33">
        <f t="shared" ca="1" si="61"/>
        <v>1</v>
      </c>
      <c r="P312" s="46">
        <f t="shared" ca="1" si="69"/>
        <v>14.75</v>
      </c>
      <c r="Q312" s="92">
        <f t="shared" ca="1" si="70"/>
        <v>8</v>
      </c>
      <c r="R312" s="46">
        <f t="shared" ca="1" si="71"/>
        <v>6.75</v>
      </c>
      <c r="S312" s="93">
        <f ca="1">+IF(AND(K312="",L312="",M312=""),"",SUM($R$20:R312))</f>
        <v>12.40030000000001</v>
      </c>
      <c r="T312" s="5"/>
      <c r="Z312" s="97">
        <f t="shared" si="65"/>
        <v>0</v>
      </c>
      <c r="AB312" s="50">
        <f t="shared" si="66"/>
        <v>0</v>
      </c>
      <c r="AW312" s="3">
        <f t="shared" si="67"/>
        <v>0</v>
      </c>
    </row>
    <row r="313" spans="4:49" x14ac:dyDescent="0.25">
      <c r="D313" s="22" t="str">
        <f t="shared" ca="1" si="68"/>
        <v/>
      </c>
      <c r="E313" s="22">
        <f t="shared" ca="1" si="62"/>
        <v>10</v>
      </c>
      <c r="G313" s="4"/>
      <c r="H313" s="89">
        <f t="shared" ca="1" si="63"/>
        <v>46316</v>
      </c>
      <c r="I313" s="50">
        <f t="shared" ca="1" si="72"/>
        <v>3</v>
      </c>
      <c r="J313" s="90" t="s">
        <v>85</v>
      </c>
      <c r="K313" s="139"/>
      <c r="L313" s="36">
        <v>9</v>
      </c>
      <c r="M313" s="140">
        <v>38</v>
      </c>
      <c r="N313" s="91">
        <f t="shared" si="64"/>
        <v>0.40138888888888891</v>
      </c>
      <c r="O313" s="33">
        <f t="shared" ca="1" si="61"/>
        <v>1</v>
      </c>
      <c r="P313" s="46">
        <f t="shared" ca="1" si="69"/>
        <v>9.6333000000000002</v>
      </c>
      <c r="Q313" s="92">
        <f t="shared" ca="1" si="70"/>
        <v>8</v>
      </c>
      <c r="R313" s="46">
        <f t="shared" ca="1" si="71"/>
        <v>1.6333000000000002</v>
      </c>
      <c r="S313" s="93">
        <f ca="1">+IF(AND(K313="",L313="",M313=""),"",SUM($R$20:R313))</f>
        <v>14.033600000000011</v>
      </c>
      <c r="T313" s="5"/>
      <c r="Z313" s="97">
        <f t="shared" si="65"/>
        <v>0</v>
      </c>
      <c r="AB313" s="50">
        <f t="shared" si="66"/>
        <v>0</v>
      </c>
      <c r="AW313" s="3">
        <f t="shared" si="67"/>
        <v>0</v>
      </c>
    </row>
    <row r="314" spans="4:49" x14ac:dyDescent="0.25">
      <c r="D314" s="22" t="str">
        <f t="shared" ca="1" si="68"/>
        <v/>
      </c>
      <c r="E314" s="22">
        <f t="shared" ca="1" si="62"/>
        <v>10</v>
      </c>
      <c r="G314" s="4"/>
      <c r="H314" s="89">
        <f t="shared" ca="1" si="63"/>
        <v>46317</v>
      </c>
      <c r="I314" s="50">
        <f t="shared" ca="1" si="72"/>
        <v>4</v>
      </c>
      <c r="J314" s="90" t="s">
        <v>85</v>
      </c>
      <c r="K314" s="139"/>
      <c r="L314" s="36">
        <v>2</v>
      </c>
      <c r="M314" s="140">
        <v>47</v>
      </c>
      <c r="N314" s="91">
        <f t="shared" si="64"/>
        <v>0.11597222222222223</v>
      </c>
      <c r="O314" s="33">
        <f t="shared" ca="1" si="61"/>
        <v>1</v>
      </c>
      <c r="P314" s="46">
        <f t="shared" ca="1" si="69"/>
        <v>2.7833000000000001</v>
      </c>
      <c r="Q314" s="92">
        <f t="shared" ca="1" si="70"/>
        <v>8</v>
      </c>
      <c r="R314" s="46">
        <f t="shared" ca="1" si="71"/>
        <v>-5.2166999999999994</v>
      </c>
      <c r="S314" s="93">
        <f ca="1">+IF(AND(K314="",L314="",M314=""),"",SUM($R$20:R314))</f>
        <v>8.8169000000000111</v>
      </c>
      <c r="T314" s="5"/>
      <c r="Z314" s="97">
        <f t="shared" si="65"/>
        <v>0</v>
      </c>
      <c r="AB314" s="50">
        <f t="shared" si="66"/>
        <v>0</v>
      </c>
      <c r="AW314" s="3">
        <f t="shared" si="67"/>
        <v>0</v>
      </c>
    </row>
    <row r="315" spans="4:49" x14ac:dyDescent="0.25">
      <c r="D315" s="22" t="str">
        <f t="shared" ca="1" si="68"/>
        <v/>
      </c>
      <c r="E315" s="22">
        <f t="shared" ca="1" si="62"/>
        <v>10</v>
      </c>
      <c r="G315" s="4"/>
      <c r="H315" s="89">
        <f t="shared" ca="1" si="63"/>
        <v>46318</v>
      </c>
      <c r="I315" s="50">
        <f t="shared" ca="1" si="72"/>
        <v>5</v>
      </c>
      <c r="J315" s="90" t="s">
        <v>85</v>
      </c>
      <c r="K315" s="139"/>
      <c r="L315" s="36">
        <v>1</v>
      </c>
      <c r="M315" s="140">
        <v>9</v>
      </c>
      <c r="N315" s="91">
        <f t="shared" si="64"/>
        <v>4.7916666666666663E-2</v>
      </c>
      <c r="O315" s="33">
        <f t="shared" ca="1" si="61"/>
        <v>1</v>
      </c>
      <c r="P315" s="46">
        <f t="shared" ca="1" si="69"/>
        <v>1.1499999999999999</v>
      </c>
      <c r="Q315" s="92">
        <f t="shared" ca="1" si="70"/>
        <v>8</v>
      </c>
      <c r="R315" s="46">
        <f t="shared" ca="1" si="71"/>
        <v>-6.85</v>
      </c>
      <c r="S315" s="93">
        <f ca="1">+IF(AND(K315="",L315="",M315=""),"",SUM($R$20:R315))</f>
        <v>1.9669000000000114</v>
      </c>
      <c r="T315" s="5"/>
      <c r="Z315" s="97">
        <f t="shared" si="65"/>
        <v>0</v>
      </c>
      <c r="AB315" s="50">
        <f t="shared" si="66"/>
        <v>0</v>
      </c>
      <c r="AW315" s="3">
        <f t="shared" si="67"/>
        <v>0</v>
      </c>
    </row>
    <row r="316" spans="4:49" x14ac:dyDescent="0.25">
      <c r="D316" s="22" t="str">
        <f t="shared" ca="1" si="68"/>
        <v/>
      </c>
      <c r="E316" s="22">
        <f t="shared" ca="1" si="62"/>
        <v>10</v>
      </c>
      <c r="G316" s="4"/>
      <c r="H316" s="89">
        <f t="shared" ca="1" si="63"/>
        <v>46319</v>
      </c>
      <c r="I316" s="50">
        <f t="shared" ca="1" si="72"/>
        <v>6</v>
      </c>
      <c r="J316" s="90" t="s">
        <v>85</v>
      </c>
      <c r="K316" s="139"/>
      <c r="L316" s="36" t="s">
        <v>62</v>
      </c>
      <c r="M316" s="140" t="s">
        <v>62</v>
      </c>
      <c r="N316" s="91">
        <f t="shared" si="64"/>
        <v>0</v>
      </c>
      <c r="O316" s="33">
        <f t="shared" ca="1" si="61"/>
        <v>1.25</v>
      </c>
      <c r="P316" s="46">
        <f t="shared" ca="1" si="69"/>
        <v>0</v>
      </c>
      <c r="Q316" s="92">
        <f t="shared" ca="1" si="70"/>
        <v>0</v>
      </c>
      <c r="R316" s="46" t="str">
        <f t="shared" si="71"/>
        <v/>
      </c>
      <c r="S316" s="93" t="str">
        <f>+IF(AND(K316="",L316="",M316=""),"",SUM($R$20:R316))</f>
        <v/>
      </c>
      <c r="T316" s="5"/>
      <c r="Z316" s="97">
        <f t="shared" si="65"/>
        <v>0</v>
      </c>
      <c r="AB316" s="50">
        <f t="shared" si="66"/>
        <v>0</v>
      </c>
      <c r="AW316" s="3">
        <f t="shared" si="67"/>
        <v>0</v>
      </c>
    </row>
    <row r="317" spans="4:49" x14ac:dyDescent="0.25">
      <c r="D317" s="22" t="str">
        <f t="shared" ca="1" si="68"/>
        <v/>
      </c>
      <c r="E317" s="22">
        <f t="shared" ca="1" si="62"/>
        <v>10</v>
      </c>
      <c r="G317" s="4"/>
      <c r="H317" s="89">
        <f t="shared" ca="1" si="63"/>
        <v>46320</v>
      </c>
      <c r="I317" s="50">
        <f t="shared" ca="1" si="72"/>
        <v>7</v>
      </c>
      <c r="J317" s="90" t="s">
        <v>85</v>
      </c>
      <c r="K317" s="139"/>
      <c r="L317" s="36" t="s">
        <v>62</v>
      </c>
      <c r="M317" s="140" t="s">
        <v>62</v>
      </c>
      <c r="N317" s="91">
        <f t="shared" si="64"/>
        <v>0</v>
      </c>
      <c r="O317" s="33">
        <f t="shared" ca="1" si="61"/>
        <v>1.25</v>
      </c>
      <c r="P317" s="46">
        <f t="shared" ca="1" si="69"/>
        <v>0</v>
      </c>
      <c r="Q317" s="92">
        <f t="shared" ca="1" si="70"/>
        <v>0</v>
      </c>
      <c r="R317" s="46" t="str">
        <f t="shared" si="71"/>
        <v/>
      </c>
      <c r="S317" s="93" t="str">
        <f>+IF(AND(K317="",L317="",M317=""),"",SUM($R$20:R317))</f>
        <v/>
      </c>
      <c r="T317" s="5"/>
      <c r="Z317" s="97">
        <f t="shared" si="65"/>
        <v>0</v>
      </c>
      <c r="AB317" s="50">
        <f t="shared" si="66"/>
        <v>0</v>
      </c>
      <c r="AW317" s="3">
        <f t="shared" si="67"/>
        <v>0</v>
      </c>
    </row>
    <row r="318" spans="4:49" x14ac:dyDescent="0.25">
      <c r="D318" s="22" t="str">
        <f t="shared" ca="1" si="68"/>
        <v/>
      </c>
      <c r="E318" s="22">
        <f t="shared" ca="1" si="62"/>
        <v>10</v>
      </c>
      <c r="G318" s="4"/>
      <c r="H318" s="89">
        <f t="shared" ca="1" si="63"/>
        <v>46321</v>
      </c>
      <c r="I318" s="50">
        <f t="shared" ca="1" si="72"/>
        <v>1</v>
      </c>
      <c r="J318" s="90" t="s">
        <v>85</v>
      </c>
      <c r="K318" s="139"/>
      <c r="L318" s="36">
        <v>14</v>
      </c>
      <c r="M318" s="140">
        <v>6</v>
      </c>
      <c r="N318" s="91">
        <f t="shared" si="64"/>
        <v>0.58750000000000002</v>
      </c>
      <c r="O318" s="33">
        <f t="shared" ca="1" si="61"/>
        <v>1</v>
      </c>
      <c r="P318" s="46">
        <f t="shared" ca="1" si="69"/>
        <v>14.1</v>
      </c>
      <c r="Q318" s="92">
        <f t="shared" ca="1" si="70"/>
        <v>8</v>
      </c>
      <c r="R318" s="46">
        <f t="shared" ca="1" si="71"/>
        <v>6.1</v>
      </c>
      <c r="S318" s="93">
        <f ca="1">+IF(AND(K318="",L318="",M318=""),"",SUM($R$20:R318))</f>
        <v>8.0669000000000111</v>
      </c>
      <c r="T318" s="5"/>
      <c r="Z318" s="97">
        <f t="shared" si="65"/>
        <v>0</v>
      </c>
      <c r="AB318" s="50">
        <f t="shared" si="66"/>
        <v>0</v>
      </c>
      <c r="AW318" s="3">
        <f t="shared" si="67"/>
        <v>0</v>
      </c>
    </row>
    <row r="319" spans="4:49" x14ac:dyDescent="0.25">
      <c r="D319" s="22" t="str">
        <f t="shared" ca="1" si="68"/>
        <v/>
      </c>
      <c r="E319" s="22">
        <f t="shared" ca="1" si="62"/>
        <v>10</v>
      </c>
      <c r="G319" s="4"/>
      <c r="H319" s="89">
        <f t="shared" ca="1" si="63"/>
        <v>46322</v>
      </c>
      <c r="I319" s="50">
        <f t="shared" ca="1" si="72"/>
        <v>2</v>
      </c>
      <c r="J319" s="90" t="s">
        <v>85</v>
      </c>
      <c r="K319" s="139"/>
      <c r="L319" s="36">
        <v>2</v>
      </c>
      <c r="M319" s="140">
        <v>16</v>
      </c>
      <c r="N319" s="91">
        <f t="shared" si="64"/>
        <v>9.4444444444444442E-2</v>
      </c>
      <c r="O319" s="33">
        <f t="shared" ca="1" si="61"/>
        <v>1</v>
      </c>
      <c r="P319" s="46">
        <f t="shared" ca="1" si="69"/>
        <v>2.2667000000000002</v>
      </c>
      <c r="Q319" s="92">
        <f t="shared" ca="1" si="70"/>
        <v>8</v>
      </c>
      <c r="R319" s="46">
        <f t="shared" ca="1" si="71"/>
        <v>-5.7332999999999998</v>
      </c>
      <c r="S319" s="93">
        <f ca="1">+IF(AND(K319="",L319="",M319=""),"",SUM($R$20:R319))</f>
        <v>2.3336000000000112</v>
      </c>
      <c r="T319" s="5"/>
      <c r="Z319" s="97">
        <f t="shared" si="65"/>
        <v>0</v>
      </c>
      <c r="AB319" s="50">
        <f t="shared" si="66"/>
        <v>0</v>
      </c>
      <c r="AW319" s="3">
        <f t="shared" si="67"/>
        <v>0</v>
      </c>
    </row>
    <row r="320" spans="4:49" x14ac:dyDescent="0.25">
      <c r="D320" s="22" t="str">
        <f t="shared" ca="1" si="68"/>
        <v/>
      </c>
      <c r="E320" s="22">
        <f t="shared" ca="1" si="62"/>
        <v>10</v>
      </c>
      <c r="G320" s="4"/>
      <c r="H320" s="89">
        <f t="shared" ca="1" si="63"/>
        <v>46323</v>
      </c>
      <c r="I320" s="50">
        <f t="shared" ca="1" si="72"/>
        <v>3</v>
      </c>
      <c r="J320" s="90" t="s">
        <v>85</v>
      </c>
      <c r="K320" s="139"/>
      <c r="L320" s="36">
        <v>6</v>
      </c>
      <c r="M320" s="140">
        <v>47</v>
      </c>
      <c r="N320" s="91">
        <f t="shared" si="64"/>
        <v>0.28263888888888888</v>
      </c>
      <c r="O320" s="33">
        <f t="shared" ca="1" si="61"/>
        <v>1</v>
      </c>
      <c r="P320" s="46">
        <f t="shared" ca="1" si="69"/>
        <v>6.7832999999999997</v>
      </c>
      <c r="Q320" s="92">
        <f t="shared" ca="1" si="70"/>
        <v>8</v>
      </c>
      <c r="R320" s="46">
        <f t="shared" ca="1" si="71"/>
        <v>-1.2167000000000003</v>
      </c>
      <c r="S320" s="93">
        <f ca="1">+IF(AND(K320="",L320="",M320=""),"",SUM($R$20:R320))</f>
        <v>1.1169000000000109</v>
      </c>
      <c r="T320" s="5"/>
      <c r="Z320" s="97">
        <f t="shared" si="65"/>
        <v>0</v>
      </c>
      <c r="AB320" s="50">
        <f t="shared" si="66"/>
        <v>0</v>
      </c>
      <c r="AW320" s="3">
        <f t="shared" si="67"/>
        <v>0</v>
      </c>
    </row>
    <row r="321" spans="4:49" x14ac:dyDescent="0.25">
      <c r="D321" s="22" t="str">
        <f t="shared" ca="1" si="68"/>
        <v/>
      </c>
      <c r="E321" s="22">
        <f t="shared" ca="1" si="62"/>
        <v>10</v>
      </c>
      <c r="G321" s="4"/>
      <c r="H321" s="89">
        <f t="shared" ca="1" si="63"/>
        <v>46324</v>
      </c>
      <c r="I321" s="50">
        <f t="shared" ca="1" si="72"/>
        <v>4</v>
      </c>
      <c r="J321" s="90" t="s">
        <v>85</v>
      </c>
      <c r="K321" s="139"/>
      <c r="L321" s="36">
        <v>3</v>
      </c>
      <c r="M321" s="140">
        <v>9</v>
      </c>
      <c r="N321" s="91">
        <f t="shared" si="64"/>
        <v>0.13125000000000001</v>
      </c>
      <c r="O321" s="33">
        <f t="shared" ca="1" si="61"/>
        <v>1</v>
      </c>
      <c r="P321" s="46">
        <f t="shared" ca="1" si="69"/>
        <v>3.15</v>
      </c>
      <c r="Q321" s="92">
        <f t="shared" ca="1" si="70"/>
        <v>8</v>
      </c>
      <c r="R321" s="46">
        <f t="shared" ca="1" si="71"/>
        <v>-4.8499999999999996</v>
      </c>
      <c r="S321" s="93">
        <f ca="1">+IF(AND(K321="",L321="",M321=""),"",SUM($R$20:R321))</f>
        <v>-3.7330999999999888</v>
      </c>
      <c r="T321" s="5"/>
      <c r="Z321" s="97">
        <f t="shared" si="65"/>
        <v>0</v>
      </c>
      <c r="AB321" s="50">
        <f t="shared" si="66"/>
        <v>0</v>
      </c>
      <c r="AW321" s="3">
        <f t="shared" si="67"/>
        <v>0</v>
      </c>
    </row>
    <row r="322" spans="4:49" x14ac:dyDescent="0.25">
      <c r="D322" s="22" t="str">
        <f t="shared" ca="1" si="68"/>
        <v/>
      </c>
      <c r="E322" s="22">
        <f t="shared" ca="1" si="62"/>
        <v>10</v>
      </c>
      <c r="G322" s="4"/>
      <c r="H322" s="89">
        <f t="shared" ca="1" si="63"/>
        <v>46325</v>
      </c>
      <c r="I322" s="50">
        <f t="shared" ca="1" si="72"/>
        <v>5</v>
      </c>
      <c r="J322" s="90" t="s">
        <v>85</v>
      </c>
      <c r="K322" s="139"/>
      <c r="L322" s="36">
        <v>1</v>
      </c>
      <c r="M322" s="140">
        <v>20</v>
      </c>
      <c r="N322" s="91">
        <f t="shared" si="64"/>
        <v>5.5555555555555552E-2</v>
      </c>
      <c r="O322" s="33">
        <f t="shared" ca="1" si="61"/>
        <v>1</v>
      </c>
      <c r="P322" s="46">
        <f t="shared" ca="1" si="69"/>
        <v>1.3332999999999999</v>
      </c>
      <c r="Q322" s="92">
        <f t="shared" ca="1" si="70"/>
        <v>8</v>
      </c>
      <c r="R322" s="46">
        <f t="shared" ca="1" si="71"/>
        <v>-6.6667000000000005</v>
      </c>
      <c r="S322" s="93">
        <f ca="1">+IF(AND(K322="",L322="",M322=""),"",SUM($R$20:R322))</f>
        <v>-10.399799999999988</v>
      </c>
      <c r="T322" s="5"/>
      <c r="Z322" s="97">
        <f t="shared" si="65"/>
        <v>0</v>
      </c>
      <c r="AB322" s="50">
        <f t="shared" si="66"/>
        <v>0</v>
      </c>
      <c r="AW322" s="3">
        <f t="shared" si="67"/>
        <v>0</v>
      </c>
    </row>
    <row r="323" spans="4:49" x14ac:dyDescent="0.25">
      <c r="D323" s="22" t="str">
        <f t="shared" ca="1" si="68"/>
        <v/>
      </c>
      <c r="E323" s="22">
        <f t="shared" ca="1" si="62"/>
        <v>10</v>
      </c>
      <c r="G323" s="4"/>
      <c r="H323" s="89">
        <f t="shared" ca="1" si="63"/>
        <v>46326</v>
      </c>
      <c r="I323" s="50">
        <f t="shared" ca="1" si="72"/>
        <v>6</v>
      </c>
      <c r="J323" s="90" t="s">
        <v>85</v>
      </c>
      <c r="K323" s="139"/>
      <c r="L323" s="36" t="s">
        <v>62</v>
      </c>
      <c r="M323" s="140" t="s">
        <v>62</v>
      </c>
      <c r="N323" s="91">
        <f t="shared" si="64"/>
        <v>0</v>
      </c>
      <c r="O323" s="33">
        <f t="shared" ca="1" si="61"/>
        <v>1.25</v>
      </c>
      <c r="P323" s="46">
        <f t="shared" ca="1" si="69"/>
        <v>0</v>
      </c>
      <c r="Q323" s="92">
        <f t="shared" ca="1" si="70"/>
        <v>0</v>
      </c>
      <c r="R323" s="46" t="str">
        <f t="shared" si="71"/>
        <v/>
      </c>
      <c r="S323" s="93" t="str">
        <f>+IF(AND(K323="",L323="",M323=""),"",SUM($R$20:R323))</f>
        <v/>
      </c>
      <c r="T323" s="5"/>
      <c r="Z323" s="97">
        <f t="shared" si="65"/>
        <v>0</v>
      </c>
      <c r="AB323" s="50">
        <f t="shared" si="66"/>
        <v>0</v>
      </c>
      <c r="AW323" s="3">
        <f t="shared" si="67"/>
        <v>0</v>
      </c>
    </row>
    <row r="324" spans="4:49" x14ac:dyDescent="0.25">
      <c r="D324" s="22">
        <f t="shared" ca="1" si="68"/>
        <v>11</v>
      </c>
      <c r="E324" s="22">
        <f t="shared" ca="1" si="62"/>
        <v>11</v>
      </c>
      <c r="G324" s="4"/>
      <c r="H324" s="89">
        <f t="shared" ca="1" si="63"/>
        <v>46327</v>
      </c>
      <c r="I324" s="50">
        <f t="shared" ca="1" si="72"/>
        <v>7</v>
      </c>
      <c r="J324" s="90" t="s">
        <v>85</v>
      </c>
      <c r="K324" s="139"/>
      <c r="L324" s="36"/>
      <c r="M324" s="140"/>
      <c r="N324" s="91">
        <f t="shared" si="64"/>
        <v>0</v>
      </c>
      <c r="O324" s="33">
        <f t="shared" ca="1" si="61"/>
        <v>1.25</v>
      </c>
      <c r="P324" s="46">
        <f t="shared" ca="1" si="69"/>
        <v>0</v>
      </c>
      <c r="Q324" s="92">
        <f t="shared" ca="1" si="70"/>
        <v>0</v>
      </c>
      <c r="R324" s="46" t="str">
        <f t="shared" si="71"/>
        <v/>
      </c>
      <c r="S324" s="93" t="str">
        <f>+IF(AND(K324="",L324="",M324=""),"",SUM($R$20:R324))</f>
        <v/>
      </c>
      <c r="T324" s="5"/>
      <c r="Z324" s="97">
        <f t="shared" si="65"/>
        <v>0</v>
      </c>
      <c r="AB324" s="50">
        <f t="shared" si="66"/>
        <v>0</v>
      </c>
      <c r="AW324" s="3">
        <f t="shared" si="67"/>
        <v>0</v>
      </c>
    </row>
    <row r="325" spans="4:49" x14ac:dyDescent="0.25">
      <c r="D325" s="22" t="str">
        <f t="shared" ca="1" si="68"/>
        <v/>
      </c>
      <c r="E325" s="22">
        <f t="shared" ca="1" si="62"/>
        <v>11</v>
      </c>
      <c r="G325" s="4"/>
      <c r="H325" s="89">
        <f t="shared" ca="1" si="63"/>
        <v>46328</v>
      </c>
      <c r="I325" s="50">
        <f t="shared" ca="1" si="72"/>
        <v>1</v>
      </c>
      <c r="J325" s="90" t="s">
        <v>85</v>
      </c>
      <c r="K325" s="139"/>
      <c r="L325" s="36"/>
      <c r="M325" s="140"/>
      <c r="N325" s="91">
        <f t="shared" si="64"/>
        <v>0</v>
      </c>
      <c r="O325" s="33">
        <f t="shared" ca="1" si="61"/>
        <v>1</v>
      </c>
      <c r="P325" s="46">
        <f t="shared" ca="1" si="69"/>
        <v>0</v>
      </c>
      <c r="Q325" s="92">
        <f t="shared" ca="1" si="70"/>
        <v>8</v>
      </c>
      <c r="R325" s="46" t="str">
        <f t="shared" si="71"/>
        <v/>
      </c>
      <c r="S325" s="93" t="str">
        <f>+IF(AND(K325="",L325="",M325=""),"",SUM($R$20:R325))</f>
        <v/>
      </c>
      <c r="T325" s="5"/>
      <c r="Z325" s="97">
        <f t="shared" si="65"/>
        <v>0</v>
      </c>
      <c r="AB325" s="50">
        <f t="shared" si="66"/>
        <v>0</v>
      </c>
      <c r="AW325" s="3">
        <f t="shared" si="67"/>
        <v>0</v>
      </c>
    </row>
    <row r="326" spans="4:49" x14ac:dyDescent="0.25">
      <c r="D326" s="22" t="str">
        <f t="shared" ca="1" si="68"/>
        <v/>
      </c>
      <c r="E326" s="22">
        <f t="shared" ca="1" si="62"/>
        <v>11</v>
      </c>
      <c r="G326" s="4"/>
      <c r="H326" s="89">
        <f t="shared" ca="1" si="63"/>
        <v>46329</v>
      </c>
      <c r="I326" s="50">
        <f t="shared" ca="1" si="72"/>
        <v>2</v>
      </c>
      <c r="J326" s="90" t="s">
        <v>85</v>
      </c>
      <c r="K326" s="139"/>
      <c r="L326" s="36"/>
      <c r="M326" s="140"/>
      <c r="N326" s="91">
        <f t="shared" si="64"/>
        <v>0</v>
      </c>
      <c r="O326" s="33">
        <f t="shared" ca="1" si="61"/>
        <v>1</v>
      </c>
      <c r="P326" s="46">
        <f t="shared" ca="1" si="69"/>
        <v>0</v>
      </c>
      <c r="Q326" s="92">
        <f t="shared" ca="1" si="70"/>
        <v>8</v>
      </c>
      <c r="R326" s="46" t="str">
        <f t="shared" si="71"/>
        <v/>
      </c>
      <c r="S326" s="93" t="str">
        <f>+IF(AND(K326="",L326="",M326=""),"",SUM($R$20:R326))</f>
        <v/>
      </c>
      <c r="T326" s="5"/>
      <c r="Z326" s="97">
        <f t="shared" si="65"/>
        <v>0</v>
      </c>
      <c r="AB326" s="50">
        <f t="shared" si="66"/>
        <v>0</v>
      </c>
      <c r="AW326" s="3">
        <f t="shared" si="67"/>
        <v>0</v>
      </c>
    </row>
    <row r="327" spans="4:49" x14ac:dyDescent="0.25">
      <c r="D327" s="22" t="str">
        <f t="shared" ca="1" si="68"/>
        <v/>
      </c>
      <c r="E327" s="22">
        <f t="shared" ca="1" si="62"/>
        <v>11</v>
      </c>
      <c r="G327" s="4"/>
      <c r="H327" s="89">
        <f t="shared" ca="1" si="63"/>
        <v>46330</v>
      </c>
      <c r="I327" s="50">
        <f t="shared" ca="1" si="72"/>
        <v>3</v>
      </c>
      <c r="J327" s="90" t="s">
        <v>85</v>
      </c>
      <c r="K327" s="139"/>
      <c r="L327" s="36"/>
      <c r="M327" s="140"/>
      <c r="N327" s="91">
        <f t="shared" si="64"/>
        <v>0</v>
      </c>
      <c r="O327" s="33">
        <f t="shared" ca="1" si="61"/>
        <v>1</v>
      </c>
      <c r="P327" s="46">
        <f t="shared" ca="1" si="69"/>
        <v>0</v>
      </c>
      <c r="Q327" s="92">
        <f t="shared" ca="1" si="70"/>
        <v>8</v>
      </c>
      <c r="R327" s="46" t="str">
        <f t="shared" si="71"/>
        <v/>
      </c>
      <c r="S327" s="93" t="str">
        <f>+IF(AND(K327="",L327="",M327=""),"",SUM($R$20:R327))</f>
        <v/>
      </c>
      <c r="T327" s="5"/>
      <c r="Z327" s="97">
        <f t="shared" si="65"/>
        <v>0</v>
      </c>
      <c r="AB327" s="50">
        <f t="shared" si="66"/>
        <v>0</v>
      </c>
      <c r="AW327" s="3">
        <f t="shared" si="67"/>
        <v>0</v>
      </c>
    </row>
    <row r="328" spans="4:49" x14ac:dyDescent="0.25">
      <c r="D328" s="22" t="str">
        <f t="shared" ca="1" si="68"/>
        <v/>
      </c>
      <c r="E328" s="22">
        <f t="shared" ca="1" si="62"/>
        <v>11</v>
      </c>
      <c r="G328" s="4"/>
      <c r="H328" s="89">
        <f t="shared" ca="1" si="63"/>
        <v>46331</v>
      </c>
      <c r="I328" s="50">
        <f t="shared" ca="1" si="72"/>
        <v>4</v>
      </c>
      <c r="J328" s="90" t="s">
        <v>85</v>
      </c>
      <c r="K328" s="139"/>
      <c r="L328" s="36"/>
      <c r="M328" s="140"/>
      <c r="N328" s="91">
        <f t="shared" si="64"/>
        <v>0</v>
      </c>
      <c r="O328" s="33">
        <f t="shared" ca="1" si="61"/>
        <v>1</v>
      </c>
      <c r="P328" s="46">
        <f t="shared" ca="1" si="69"/>
        <v>0</v>
      </c>
      <c r="Q328" s="92">
        <f t="shared" ca="1" si="70"/>
        <v>8</v>
      </c>
      <c r="R328" s="46" t="str">
        <f t="shared" si="71"/>
        <v/>
      </c>
      <c r="S328" s="93" t="str">
        <f>+IF(AND(K328="",L328="",M328=""),"",SUM($R$20:R328))</f>
        <v/>
      </c>
      <c r="T328" s="5"/>
      <c r="Z328" s="97">
        <f t="shared" si="65"/>
        <v>0</v>
      </c>
      <c r="AB328" s="50">
        <f t="shared" si="66"/>
        <v>0</v>
      </c>
      <c r="AW328" s="3">
        <f t="shared" si="67"/>
        <v>0</v>
      </c>
    </row>
    <row r="329" spans="4:49" x14ac:dyDescent="0.25">
      <c r="D329" s="22" t="str">
        <f t="shared" ca="1" si="68"/>
        <v/>
      </c>
      <c r="E329" s="22">
        <f t="shared" ca="1" si="62"/>
        <v>11</v>
      </c>
      <c r="G329" s="4"/>
      <c r="H329" s="89">
        <f t="shared" ca="1" si="63"/>
        <v>46332</v>
      </c>
      <c r="I329" s="50">
        <f t="shared" ca="1" si="72"/>
        <v>5</v>
      </c>
      <c r="J329" s="90" t="s">
        <v>85</v>
      </c>
      <c r="K329" s="139"/>
      <c r="L329" s="36"/>
      <c r="M329" s="140"/>
      <c r="N329" s="91">
        <f t="shared" si="64"/>
        <v>0</v>
      </c>
      <c r="O329" s="33">
        <f t="shared" ca="1" si="61"/>
        <v>1</v>
      </c>
      <c r="P329" s="46">
        <f t="shared" ca="1" si="69"/>
        <v>0</v>
      </c>
      <c r="Q329" s="92">
        <f t="shared" ca="1" si="70"/>
        <v>8</v>
      </c>
      <c r="R329" s="46" t="str">
        <f t="shared" si="71"/>
        <v/>
      </c>
      <c r="S329" s="93" t="str">
        <f>+IF(AND(K329="",L329="",M329=""),"",SUM($R$20:R329))</f>
        <v/>
      </c>
      <c r="T329" s="5"/>
      <c r="Z329" s="97">
        <f t="shared" si="65"/>
        <v>0</v>
      </c>
      <c r="AB329" s="50">
        <f t="shared" si="66"/>
        <v>0</v>
      </c>
      <c r="AW329" s="3">
        <f t="shared" si="67"/>
        <v>0</v>
      </c>
    </row>
    <row r="330" spans="4:49" x14ac:dyDescent="0.25">
      <c r="D330" s="22" t="str">
        <f t="shared" ca="1" si="68"/>
        <v/>
      </c>
      <c r="E330" s="22">
        <f t="shared" ca="1" si="62"/>
        <v>11</v>
      </c>
      <c r="G330" s="4"/>
      <c r="H330" s="89">
        <f t="shared" ca="1" si="63"/>
        <v>46333</v>
      </c>
      <c r="I330" s="50">
        <f t="shared" ca="1" si="72"/>
        <v>6</v>
      </c>
      <c r="J330" s="90" t="s">
        <v>85</v>
      </c>
      <c r="K330" s="139"/>
      <c r="L330" s="36"/>
      <c r="M330" s="140"/>
      <c r="N330" s="91">
        <f t="shared" si="64"/>
        <v>0</v>
      </c>
      <c r="O330" s="33">
        <f t="shared" ca="1" si="61"/>
        <v>1.25</v>
      </c>
      <c r="P330" s="46">
        <f t="shared" ca="1" si="69"/>
        <v>0</v>
      </c>
      <c r="Q330" s="92">
        <f t="shared" ca="1" si="70"/>
        <v>0</v>
      </c>
      <c r="R330" s="46" t="str">
        <f t="shared" si="71"/>
        <v/>
      </c>
      <c r="S330" s="93" t="str">
        <f>+IF(AND(K330="",L330="",M330=""),"",SUM($R$20:R330))</f>
        <v/>
      </c>
      <c r="T330" s="5"/>
      <c r="Z330" s="97">
        <f t="shared" si="65"/>
        <v>0</v>
      </c>
      <c r="AB330" s="50">
        <f t="shared" si="66"/>
        <v>0</v>
      </c>
      <c r="AW330" s="3">
        <f t="shared" si="67"/>
        <v>0</v>
      </c>
    </row>
    <row r="331" spans="4:49" x14ac:dyDescent="0.25">
      <c r="D331" s="22" t="str">
        <f t="shared" ca="1" si="68"/>
        <v/>
      </c>
      <c r="E331" s="22">
        <f t="shared" ca="1" si="62"/>
        <v>11</v>
      </c>
      <c r="G331" s="4"/>
      <c r="H331" s="89">
        <f t="shared" ca="1" si="63"/>
        <v>46334</v>
      </c>
      <c r="I331" s="50">
        <f t="shared" ca="1" si="72"/>
        <v>7</v>
      </c>
      <c r="J331" s="90" t="s">
        <v>85</v>
      </c>
      <c r="K331" s="139"/>
      <c r="L331" s="36"/>
      <c r="M331" s="140"/>
      <c r="N331" s="91">
        <f t="shared" si="64"/>
        <v>0</v>
      </c>
      <c r="O331" s="33">
        <f t="shared" ca="1" si="61"/>
        <v>1.25</v>
      </c>
      <c r="P331" s="46">
        <f t="shared" ca="1" si="69"/>
        <v>0</v>
      </c>
      <c r="Q331" s="92">
        <f t="shared" ca="1" si="70"/>
        <v>0</v>
      </c>
      <c r="R331" s="46" t="str">
        <f t="shared" si="71"/>
        <v/>
      </c>
      <c r="S331" s="93" t="str">
        <f>+IF(AND(K331="",L331="",M331=""),"",SUM($R$20:R331))</f>
        <v/>
      </c>
      <c r="T331" s="5"/>
      <c r="Z331" s="97">
        <f t="shared" si="65"/>
        <v>0</v>
      </c>
      <c r="AB331" s="50">
        <f t="shared" si="66"/>
        <v>0</v>
      </c>
      <c r="AW331" s="3">
        <f t="shared" si="67"/>
        <v>0</v>
      </c>
    </row>
    <row r="332" spans="4:49" x14ac:dyDescent="0.25">
      <c r="D332" s="22" t="str">
        <f t="shared" ca="1" si="68"/>
        <v/>
      </c>
      <c r="E332" s="22">
        <f t="shared" ca="1" si="62"/>
        <v>11</v>
      </c>
      <c r="G332" s="4"/>
      <c r="H332" s="89">
        <f t="shared" ca="1" si="63"/>
        <v>46335</v>
      </c>
      <c r="I332" s="50">
        <f t="shared" ca="1" si="72"/>
        <v>1</v>
      </c>
      <c r="J332" s="90" t="s">
        <v>85</v>
      </c>
      <c r="K332" s="139"/>
      <c r="L332" s="36"/>
      <c r="M332" s="140"/>
      <c r="N332" s="91">
        <f t="shared" si="64"/>
        <v>0</v>
      </c>
      <c r="O332" s="33">
        <f t="shared" ca="1" si="61"/>
        <v>1</v>
      </c>
      <c r="P332" s="46">
        <f t="shared" ca="1" si="69"/>
        <v>0</v>
      </c>
      <c r="Q332" s="92">
        <f t="shared" ca="1" si="70"/>
        <v>8</v>
      </c>
      <c r="R332" s="46" t="str">
        <f t="shared" si="71"/>
        <v/>
      </c>
      <c r="S332" s="93" t="str">
        <f>+IF(AND(K332="",L332="",M332=""),"",SUM($R$20:R332))</f>
        <v/>
      </c>
      <c r="T332" s="5"/>
      <c r="Z332" s="97">
        <f t="shared" si="65"/>
        <v>0</v>
      </c>
      <c r="AB332" s="50">
        <f t="shared" si="66"/>
        <v>0</v>
      </c>
      <c r="AW332" s="3">
        <f t="shared" si="67"/>
        <v>0</v>
      </c>
    </row>
    <row r="333" spans="4:49" x14ac:dyDescent="0.25">
      <c r="D333" s="22" t="str">
        <f t="shared" ca="1" si="68"/>
        <v/>
      </c>
      <c r="E333" s="22">
        <f t="shared" ca="1" si="62"/>
        <v>11</v>
      </c>
      <c r="G333" s="4"/>
      <c r="H333" s="89">
        <f t="shared" ca="1" si="63"/>
        <v>46336</v>
      </c>
      <c r="I333" s="50">
        <f t="shared" ca="1" si="72"/>
        <v>2</v>
      </c>
      <c r="J333" s="90" t="s">
        <v>85</v>
      </c>
      <c r="K333" s="139"/>
      <c r="L333" s="36"/>
      <c r="M333" s="140"/>
      <c r="N333" s="91">
        <f t="shared" si="64"/>
        <v>0</v>
      </c>
      <c r="O333" s="33">
        <f t="shared" ca="1" si="61"/>
        <v>1</v>
      </c>
      <c r="P333" s="46">
        <f t="shared" ca="1" si="69"/>
        <v>0</v>
      </c>
      <c r="Q333" s="92">
        <f t="shared" ca="1" si="70"/>
        <v>8</v>
      </c>
      <c r="R333" s="46" t="str">
        <f t="shared" si="71"/>
        <v/>
      </c>
      <c r="S333" s="93" t="str">
        <f>+IF(AND(K333="",L333="",M333=""),"",SUM($R$20:R333))</f>
        <v/>
      </c>
      <c r="T333" s="5"/>
      <c r="Z333" s="97">
        <f t="shared" si="65"/>
        <v>0</v>
      </c>
      <c r="AB333" s="50">
        <f t="shared" si="66"/>
        <v>0</v>
      </c>
      <c r="AW333" s="3">
        <f t="shared" si="67"/>
        <v>0</v>
      </c>
    </row>
    <row r="334" spans="4:49" x14ac:dyDescent="0.25">
      <c r="D334" s="22" t="str">
        <f t="shared" ca="1" si="68"/>
        <v/>
      </c>
      <c r="E334" s="22">
        <f t="shared" ca="1" si="62"/>
        <v>11</v>
      </c>
      <c r="G334" s="4"/>
      <c r="H334" s="89">
        <f t="shared" ca="1" si="63"/>
        <v>46337</v>
      </c>
      <c r="I334" s="50">
        <f t="shared" ca="1" si="72"/>
        <v>3</v>
      </c>
      <c r="J334" s="90" t="s">
        <v>85</v>
      </c>
      <c r="K334" s="139"/>
      <c r="L334" s="36"/>
      <c r="M334" s="140"/>
      <c r="N334" s="91">
        <f t="shared" si="64"/>
        <v>0</v>
      </c>
      <c r="O334" s="33">
        <f t="shared" ca="1" si="61"/>
        <v>1</v>
      </c>
      <c r="P334" s="46">
        <f t="shared" ca="1" si="69"/>
        <v>0</v>
      </c>
      <c r="Q334" s="92">
        <f t="shared" ca="1" si="70"/>
        <v>8</v>
      </c>
      <c r="R334" s="46" t="str">
        <f t="shared" si="71"/>
        <v/>
      </c>
      <c r="S334" s="93" t="str">
        <f>+IF(AND(K334="",L334="",M334=""),"",SUM($R$20:R334))</f>
        <v/>
      </c>
      <c r="T334" s="5"/>
      <c r="Z334" s="97">
        <f t="shared" si="65"/>
        <v>0</v>
      </c>
      <c r="AB334" s="50">
        <f t="shared" si="66"/>
        <v>0</v>
      </c>
      <c r="AW334" s="3">
        <f t="shared" si="67"/>
        <v>0</v>
      </c>
    </row>
    <row r="335" spans="4:49" x14ac:dyDescent="0.25">
      <c r="D335" s="22" t="str">
        <f t="shared" ca="1" si="68"/>
        <v/>
      </c>
      <c r="E335" s="22">
        <f t="shared" ca="1" si="62"/>
        <v>11</v>
      </c>
      <c r="G335" s="4"/>
      <c r="H335" s="89">
        <f t="shared" ca="1" si="63"/>
        <v>46338</v>
      </c>
      <c r="I335" s="50">
        <f t="shared" ca="1" si="72"/>
        <v>4</v>
      </c>
      <c r="J335" s="90" t="s">
        <v>85</v>
      </c>
      <c r="K335" s="139"/>
      <c r="L335" s="36"/>
      <c r="M335" s="140"/>
      <c r="N335" s="91">
        <f t="shared" si="64"/>
        <v>0</v>
      </c>
      <c r="O335" s="33">
        <f t="shared" ca="1" si="61"/>
        <v>1</v>
      </c>
      <c r="P335" s="46">
        <f t="shared" ca="1" si="69"/>
        <v>0</v>
      </c>
      <c r="Q335" s="92">
        <f t="shared" ca="1" si="70"/>
        <v>8</v>
      </c>
      <c r="R335" s="46" t="str">
        <f t="shared" si="71"/>
        <v/>
      </c>
      <c r="S335" s="93" t="str">
        <f>+IF(AND(K335="",L335="",M335=""),"",SUM($R$20:R335))</f>
        <v/>
      </c>
      <c r="T335" s="5"/>
      <c r="Z335" s="97">
        <f t="shared" si="65"/>
        <v>0</v>
      </c>
      <c r="AB335" s="50">
        <f t="shared" si="66"/>
        <v>0</v>
      </c>
      <c r="AW335" s="3">
        <f t="shared" si="67"/>
        <v>0</v>
      </c>
    </row>
    <row r="336" spans="4:49" x14ac:dyDescent="0.25">
      <c r="D336" s="22" t="str">
        <f t="shared" ca="1" si="68"/>
        <v/>
      </c>
      <c r="E336" s="22">
        <f t="shared" ca="1" si="62"/>
        <v>11</v>
      </c>
      <c r="G336" s="4"/>
      <c r="H336" s="89">
        <f t="shared" ca="1" si="63"/>
        <v>46339</v>
      </c>
      <c r="I336" s="50">
        <f t="shared" ca="1" si="72"/>
        <v>5</v>
      </c>
      <c r="J336" s="90" t="s">
        <v>85</v>
      </c>
      <c r="K336" s="139"/>
      <c r="L336" s="36"/>
      <c r="M336" s="140"/>
      <c r="N336" s="91">
        <f t="shared" si="64"/>
        <v>0</v>
      </c>
      <c r="O336" s="33">
        <f t="shared" ca="1" si="61"/>
        <v>1</v>
      </c>
      <c r="P336" s="46">
        <f t="shared" ca="1" si="69"/>
        <v>0</v>
      </c>
      <c r="Q336" s="92">
        <f t="shared" ca="1" si="70"/>
        <v>8</v>
      </c>
      <c r="R336" s="46" t="str">
        <f t="shared" si="71"/>
        <v/>
      </c>
      <c r="S336" s="93" t="str">
        <f>+IF(AND(K336="",L336="",M336=""),"",SUM($R$20:R336))</f>
        <v/>
      </c>
      <c r="T336" s="5"/>
      <c r="Z336" s="97">
        <f t="shared" si="65"/>
        <v>0</v>
      </c>
      <c r="AB336" s="50">
        <f t="shared" si="66"/>
        <v>0</v>
      </c>
      <c r="AW336" s="3">
        <f t="shared" si="67"/>
        <v>0</v>
      </c>
    </row>
    <row r="337" spans="4:49" x14ac:dyDescent="0.25">
      <c r="D337" s="22" t="str">
        <f t="shared" ca="1" si="68"/>
        <v/>
      </c>
      <c r="E337" s="22">
        <f t="shared" ca="1" si="62"/>
        <v>11</v>
      </c>
      <c r="G337" s="4"/>
      <c r="H337" s="89">
        <f t="shared" ca="1" si="63"/>
        <v>46340</v>
      </c>
      <c r="I337" s="50">
        <f t="shared" ca="1" si="72"/>
        <v>6</v>
      </c>
      <c r="J337" s="90" t="s">
        <v>85</v>
      </c>
      <c r="K337" s="139"/>
      <c r="L337" s="36"/>
      <c r="M337" s="140"/>
      <c r="N337" s="91">
        <f t="shared" si="64"/>
        <v>0</v>
      </c>
      <c r="O337" s="33">
        <f t="shared" ca="1" si="61"/>
        <v>1.25</v>
      </c>
      <c r="P337" s="46">
        <f t="shared" ca="1" si="69"/>
        <v>0</v>
      </c>
      <c r="Q337" s="92">
        <f t="shared" ca="1" si="70"/>
        <v>0</v>
      </c>
      <c r="R337" s="46" t="str">
        <f t="shared" si="71"/>
        <v/>
      </c>
      <c r="S337" s="93" t="str">
        <f>+IF(AND(K337="",L337="",M337=""),"",SUM($R$20:R337))</f>
        <v/>
      </c>
      <c r="T337" s="5"/>
      <c r="Z337" s="97">
        <f t="shared" si="65"/>
        <v>0</v>
      </c>
      <c r="AB337" s="50">
        <f t="shared" si="66"/>
        <v>0</v>
      </c>
      <c r="AW337" s="3">
        <f t="shared" si="67"/>
        <v>0</v>
      </c>
    </row>
    <row r="338" spans="4:49" x14ac:dyDescent="0.25">
      <c r="D338" s="22" t="str">
        <f t="shared" ca="1" si="68"/>
        <v/>
      </c>
      <c r="E338" s="22">
        <f t="shared" ca="1" si="62"/>
        <v>11</v>
      </c>
      <c r="G338" s="4"/>
      <c r="H338" s="89">
        <f t="shared" ca="1" si="63"/>
        <v>46341</v>
      </c>
      <c r="I338" s="50">
        <f t="shared" ca="1" si="72"/>
        <v>7</v>
      </c>
      <c r="J338" s="90" t="s">
        <v>85</v>
      </c>
      <c r="K338" s="139"/>
      <c r="L338" s="36"/>
      <c r="M338" s="140"/>
      <c r="N338" s="91">
        <f t="shared" si="64"/>
        <v>0</v>
      </c>
      <c r="O338" s="33">
        <f t="shared" ca="1" si="61"/>
        <v>1.25</v>
      </c>
      <c r="P338" s="46">
        <f t="shared" ca="1" si="69"/>
        <v>0</v>
      </c>
      <c r="Q338" s="92">
        <f t="shared" ca="1" si="70"/>
        <v>0</v>
      </c>
      <c r="R338" s="46" t="str">
        <f t="shared" si="71"/>
        <v/>
      </c>
      <c r="S338" s="93" t="str">
        <f>+IF(AND(K338="",L338="",M338=""),"",SUM($R$20:R338))</f>
        <v/>
      </c>
      <c r="T338" s="5"/>
      <c r="Z338" s="97">
        <f t="shared" si="65"/>
        <v>0</v>
      </c>
      <c r="AB338" s="50">
        <f t="shared" si="66"/>
        <v>0</v>
      </c>
      <c r="AW338" s="3">
        <f t="shared" si="67"/>
        <v>0</v>
      </c>
    </row>
    <row r="339" spans="4:49" x14ac:dyDescent="0.25">
      <c r="D339" s="22" t="str">
        <f t="shared" ca="1" si="68"/>
        <v/>
      </c>
      <c r="E339" s="22">
        <f t="shared" ca="1" si="62"/>
        <v>11</v>
      </c>
      <c r="G339" s="4"/>
      <c r="H339" s="89">
        <f t="shared" ca="1" si="63"/>
        <v>46342</v>
      </c>
      <c r="I339" s="50">
        <f t="shared" ca="1" si="72"/>
        <v>1</v>
      </c>
      <c r="J339" s="90" t="s">
        <v>85</v>
      </c>
      <c r="K339" s="139"/>
      <c r="L339" s="36"/>
      <c r="M339" s="140"/>
      <c r="N339" s="91">
        <f t="shared" si="64"/>
        <v>0</v>
      </c>
      <c r="O339" s="33">
        <f t="shared" ca="1" si="61"/>
        <v>1</v>
      </c>
      <c r="P339" s="46">
        <f t="shared" ca="1" si="69"/>
        <v>0</v>
      </c>
      <c r="Q339" s="92">
        <f t="shared" ca="1" si="70"/>
        <v>8</v>
      </c>
      <c r="R339" s="46" t="str">
        <f t="shared" si="71"/>
        <v/>
      </c>
      <c r="S339" s="93" t="str">
        <f>+IF(AND(K339="",L339="",M339=""),"",SUM($R$20:R339))</f>
        <v/>
      </c>
      <c r="T339" s="5"/>
      <c r="Z339" s="97">
        <f t="shared" si="65"/>
        <v>0</v>
      </c>
      <c r="AB339" s="50">
        <f t="shared" si="66"/>
        <v>0</v>
      </c>
      <c r="AW339" s="3">
        <f t="shared" si="67"/>
        <v>0</v>
      </c>
    </row>
    <row r="340" spans="4:49" x14ac:dyDescent="0.25">
      <c r="D340" s="22" t="str">
        <f t="shared" ca="1" si="68"/>
        <v/>
      </c>
      <c r="E340" s="22">
        <f t="shared" ca="1" si="62"/>
        <v>11</v>
      </c>
      <c r="G340" s="4"/>
      <c r="H340" s="89">
        <f t="shared" ca="1" si="63"/>
        <v>46343</v>
      </c>
      <c r="I340" s="50">
        <f t="shared" ca="1" si="72"/>
        <v>2</v>
      </c>
      <c r="J340" s="90" t="s">
        <v>85</v>
      </c>
      <c r="K340" s="139"/>
      <c r="L340" s="36"/>
      <c r="M340" s="140"/>
      <c r="N340" s="91">
        <f t="shared" si="64"/>
        <v>0</v>
      </c>
      <c r="O340" s="33">
        <f t="shared" ref="O340:O387" ca="1" si="73">IF(OR(I340=6,I340=7),IF(ISBLANK($K$13),1,$K$13),1)</f>
        <v>1</v>
      </c>
      <c r="P340" s="46">
        <f t="shared" ca="1" si="69"/>
        <v>0</v>
      </c>
      <c r="Q340" s="92">
        <f t="shared" ca="1" si="70"/>
        <v>8</v>
      </c>
      <c r="R340" s="46" t="str">
        <f t="shared" si="71"/>
        <v/>
      </c>
      <c r="S340" s="93" t="str">
        <f>+IF(AND(K340="",L340="",M340=""),"",SUM($R$20:R340))</f>
        <v/>
      </c>
      <c r="T340" s="5"/>
      <c r="Z340" s="97">
        <f t="shared" si="65"/>
        <v>0</v>
      </c>
      <c r="AB340" s="50">
        <f t="shared" si="66"/>
        <v>0</v>
      </c>
      <c r="AW340" s="3">
        <f t="shared" si="67"/>
        <v>0</v>
      </c>
    </row>
    <row r="341" spans="4:49" x14ac:dyDescent="0.25">
      <c r="D341" s="22" t="str">
        <f t="shared" ca="1" si="68"/>
        <v/>
      </c>
      <c r="E341" s="22">
        <f t="shared" ref="E341:E382" ca="1" si="74">+MONTH(H341)</f>
        <v>11</v>
      </c>
      <c r="G341" s="4"/>
      <c r="H341" s="89">
        <f t="shared" ref="H341:H387" ca="1" si="75">+H340+1</f>
        <v>46344</v>
      </c>
      <c r="I341" s="50">
        <f t="shared" ca="1" si="72"/>
        <v>3</v>
      </c>
      <c r="J341" s="90" t="s">
        <v>85</v>
      </c>
      <c r="K341" s="139"/>
      <c r="L341" s="36"/>
      <c r="M341" s="140"/>
      <c r="N341" s="91">
        <f t="shared" ref="N341:N387" si="76">IF(ISERROR(IF(K341&gt;=0.5,VLOOKUP(I341,$W$20:$X$26,2,FALSE)/24*K341+(L341/24+M341/(24*60)),L341/24+M341/(24*60))),0,IF(K341&gt;=0.5,VLOOKUP(I341,$W$20:$X$26,2,FALSE)/24*K341+(L341/24+M341/(24*60)),L341/24+M341/(24*60)))</f>
        <v>0</v>
      </c>
      <c r="O341" s="33">
        <f t="shared" ca="1" si="73"/>
        <v>1</v>
      </c>
      <c r="P341" s="46">
        <f t="shared" ca="1" si="69"/>
        <v>0</v>
      </c>
      <c r="Q341" s="92">
        <f t="shared" ca="1" si="70"/>
        <v>8</v>
      </c>
      <c r="R341" s="46" t="str">
        <f t="shared" si="71"/>
        <v/>
      </c>
      <c r="S341" s="93" t="str">
        <f>+IF(AND(K341="",L341="",M341=""),"",SUM($R$20:R341))</f>
        <v/>
      </c>
      <c r="T341" s="5"/>
      <c r="Z341" s="97">
        <f t="shared" ref="Z341:Z387" si="77">+IF(AND(ISNUMBER(K341),OR(ISNUMBER(L341),ISNUMBER(M341))),1,0)</f>
        <v>0</v>
      </c>
      <c r="AB341" s="50">
        <f t="shared" ref="AB341:AB387" si="78">+IF(ISNUMBER(K341),K341*VLOOKUP(I341,$W$20:$X$26,2,FALSE),0)</f>
        <v>0</v>
      </c>
      <c r="AW341" s="3">
        <f t="shared" ref="AW341:AW387" si="79">+IF(AND(L341=24,M341&gt;0),1,0)</f>
        <v>0</v>
      </c>
    </row>
    <row r="342" spans="4:49" x14ac:dyDescent="0.25">
      <c r="D342" s="22" t="str">
        <f t="shared" ref="D342:D387" ca="1" si="80">+IF(E342=E341,"",E342)</f>
        <v/>
      </c>
      <c r="E342" s="22">
        <f t="shared" ca="1" si="74"/>
        <v>11</v>
      </c>
      <c r="G342" s="4"/>
      <c r="H342" s="89">
        <f t="shared" ca="1" si="75"/>
        <v>46345</v>
      </c>
      <c r="I342" s="50">
        <f t="shared" ca="1" si="72"/>
        <v>4</v>
      </c>
      <c r="J342" s="90" t="s">
        <v>85</v>
      </c>
      <c r="K342" s="139"/>
      <c r="L342" s="36"/>
      <c r="M342" s="140"/>
      <c r="N342" s="91">
        <f t="shared" si="76"/>
        <v>0</v>
      </c>
      <c r="O342" s="33">
        <f t="shared" ca="1" si="73"/>
        <v>1</v>
      </c>
      <c r="P342" s="46">
        <f t="shared" ca="1" si="69"/>
        <v>0</v>
      </c>
      <c r="Q342" s="92">
        <f t="shared" ca="1" si="70"/>
        <v>8</v>
      </c>
      <c r="R342" s="46" t="str">
        <f t="shared" si="71"/>
        <v/>
      </c>
      <c r="S342" s="93" t="str">
        <f>+IF(AND(K342="",L342="",M342=""),"",SUM($R$20:R342))</f>
        <v/>
      </c>
      <c r="T342" s="5"/>
      <c r="Z342" s="97">
        <f t="shared" si="77"/>
        <v>0</v>
      </c>
      <c r="AB342" s="50">
        <f t="shared" si="78"/>
        <v>0</v>
      </c>
      <c r="AW342" s="3">
        <f t="shared" si="79"/>
        <v>0</v>
      </c>
    </row>
    <row r="343" spans="4:49" x14ac:dyDescent="0.25">
      <c r="D343" s="22" t="str">
        <f t="shared" ca="1" si="80"/>
        <v/>
      </c>
      <c r="E343" s="22">
        <f t="shared" ca="1" si="74"/>
        <v>11</v>
      </c>
      <c r="G343" s="4"/>
      <c r="H343" s="89">
        <f t="shared" ca="1" si="75"/>
        <v>46346</v>
      </c>
      <c r="I343" s="50">
        <f t="shared" ca="1" si="72"/>
        <v>5</v>
      </c>
      <c r="J343" s="90" t="s">
        <v>85</v>
      </c>
      <c r="K343" s="139"/>
      <c r="L343" s="36"/>
      <c r="M343" s="140"/>
      <c r="N343" s="91">
        <f t="shared" si="76"/>
        <v>0</v>
      </c>
      <c r="O343" s="33">
        <f t="shared" ca="1" si="73"/>
        <v>1</v>
      </c>
      <c r="P343" s="46">
        <f t="shared" ref="P343:P387" ca="1" si="81">IF(ISERROR(ROUND(N343*24*O343,4)),0,ROUND(N343*24*O343,4))</f>
        <v>0</v>
      </c>
      <c r="Q343" s="92">
        <f t="shared" ref="Q343:Q387" ca="1" si="82">+VLOOKUP(I343,$W$20:$X$26,2,FALSE)</f>
        <v>8</v>
      </c>
      <c r="R343" s="46" t="str">
        <f t="shared" ref="R343:R387" si="83">IF(AND(K343="",L343="",M343=""),"",+P343-Q343)</f>
        <v/>
      </c>
      <c r="S343" s="93" t="str">
        <f>+IF(AND(K343="",L343="",M343=""),"",SUM($R$20:R343))</f>
        <v/>
      </c>
      <c r="T343" s="5"/>
      <c r="Z343" s="97">
        <f t="shared" si="77"/>
        <v>0</v>
      </c>
      <c r="AB343" s="50">
        <f t="shared" si="78"/>
        <v>0</v>
      </c>
      <c r="AW343" s="3">
        <f t="shared" si="79"/>
        <v>0</v>
      </c>
    </row>
    <row r="344" spans="4:49" x14ac:dyDescent="0.25">
      <c r="D344" s="22" t="str">
        <f t="shared" ca="1" si="80"/>
        <v/>
      </c>
      <c r="E344" s="22">
        <f t="shared" ca="1" si="74"/>
        <v>11</v>
      </c>
      <c r="G344" s="4"/>
      <c r="H344" s="89">
        <f t="shared" ca="1" si="75"/>
        <v>46347</v>
      </c>
      <c r="I344" s="50">
        <f t="shared" ca="1" si="72"/>
        <v>6</v>
      </c>
      <c r="J344" s="90" t="s">
        <v>85</v>
      </c>
      <c r="K344" s="139"/>
      <c r="L344" s="36"/>
      <c r="M344" s="140"/>
      <c r="N344" s="91">
        <f t="shared" si="76"/>
        <v>0</v>
      </c>
      <c r="O344" s="33">
        <f t="shared" ca="1" si="73"/>
        <v>1.25</v>
      </c>
      <c r="P344" s="46">
        <f t="shared" ca="1" si="81"/>
        <v>0</v>
      </c>
      <c r="Q344" s="92">
        <f t="shared" ca="1" si="82"/>
        <v>0</v>
      </c>
      <c r="R344" s="46" t="str">
        <f t="shared" si="83"/>
        <v/>
      </c>
      <c r="S344" s="93" t="str">
        <f>+IF(AND(K344="",L344="",M344=""),"",SUM($R$20:R344))</f>
        <v/>
      </c>
      <c r="T344" s="5"/>
      <c r="Z344" s="97">
        <f t="shared" si="77"/>
        <v>0</v>
      </c>
      <c r="AB344" s="50">
        <f t="shared" si="78"/>
        <v>0</v>
      </c>
      <c r="AW344" s="3">
        <f t="shared" si="79"/>
        <v>0</v>
      </c>
    </row>
    <row r="345" spans="4:49" x14ac:dyDescent="0.25">
      <c r="D345" s="22" t="str">
        <f t="shared" ca="1" si="80"/>
        <v/>
      </c>
      <c r="E345" s="22">
        <f t="shared" ca="1" si="74"/>
        <v>11</v>
      </c>
      <c r="G345" s="4"/>
      <c r="H345" s="89">
        <f t="shared" ca="1" si="75"/>
        <v>46348</v>
      </c>
      <c r="I345" s="50">
        <f t="shared" ref="I345:I387" ca="1" si="84">+WEEKDAY(H345,2)</f>
        <v>7</v>
      </c>
      <c r="J345" s="90" t="s">
        <v>85</v>
      </c>
      <c r="K345" s="139"/>
      <c r="L345" s="36"/>
      <c r="M345" s="140"/>
      <c r="N345" s="91">
        <f t="shared" si="76"/>
        <v>0</v>
      </c>
      <c r="O345" s="33">
        <f t="shared" ca="1" si="73"/>
        <v>1.25</v>
      </c>
      <c r="P345" s="46">
        <f t="shared" ca="1" si="81"/>
        <v>0</v>
      </c>
      <c r="Q345" s="92">
        <f t="shared" ca="1" si="82"/>
        <v>0</v>
      </c>
      <c r="R345" s="46" t="str">
        <f t="shared" si="83"/>
        <v/>
      </c>
      <c r="S345" s="93" t="str">
        <f>+IF(AND(K345="",L345="",M345=""),"",SUM($R$20:R345))</f>
        <v/>
      </c>
      <c r="T345" s="5"/>
      <c r="Z345" s="97">
        <f t="shared" si="77"/>
        <v>0</v>
      </c>
      <c r="AB345" s="50">
        <f t="shared" si="78"/>
        <v>0</v>
      </c>
      <c r="AW345" s="3">
        <f t="shared" si="79"/>
        <v>0</v>
      </c>
    </row>
    <row r="346" spans="4:49" x14ac:dyDescent="0.25">
      <c r="D346" s="22" t="str">
        <f t="shared" ca="1" si="80"/>
        <v/>
      </c>
      <c r="E346" s="22">
        <f t="shared" ca="1" si="74"/>
        <v>11</v>
      </c>
      <c r="G346" s="4"/>
      <c r="H346" s="89">
        <f t="shared" ca="1" si="75"/>
        <v>46349</v>
      </c>
      <c r="I346" s="50">
        <f t="shared" ca="1" si="84"/>
        <v>1</v>
      </c>
      <c r="J346" s="90" t="s">
        <v>85</v>
      </c>
      <c r="K346" s="139"/>
      <c r="L346" s="36"/>
      <c r="M346" s="140"/>
      <c r="N346" s="91">
        <f t="shared" si="76"/>
        <v>0</v>
      </c>
      <c r="O346" s="33">
        <f t="shared" ca="1" si="73"/>
        <v>1</v>
      </c>
      <c r="P346" s="46">
        <f t="shared" ca="1" si="81"/>
        <v>0</v>
      </c>
      <c r="Q346" s="92">
        <f t="shared" ca="1" si="82"/>
        <v>8</v>
      </c>
      <c r="R346" s="46" t="str">
        <f t="shared" si="83"/>
        <v/>
      </c>
      <c r="S346" s="93" t="str">
        <f>+IF(AND(K346="",L346="",M346=""),"",SUM($R$20:R346))</f>
        <v/>
      </c>
      <c r="T346" s="5"/>
      <c r="Z346" s="97">
        <f t="shared" si="77"/>
        <v>0</v>
      </c>
      <c r="AB346" s="50">
        <f t="shared" si="78"/>
        <v>0</v>
      </c>
      <c r="AW346" s="3">
        <f t="shared" si="79"/>
        <v>0</v>
      </c>
    </row>
    <row r="347" spans="4:49" x14ac:dyDescent="0.25">
      <c r="D347" s="22" t="str">
        <f t="shared" ca="1" si="80"/>
        <v/>
      </c>
      <c r="E347" s="22">
        <f t="shared" ca="1" si="74"/>
        <v>11</v>
      </c>
      <c r="G347" s="4"/>
      <c r="H347" s="89">
        <f t="shared" ca="1" si="75"/>
        <v>46350</v>
      </c>
      <c r="I347" s="50">
        <f t="shared" ca="1" si="84"/>
        <v>2</v>
      </c>
      <c r="J347" s="90" t="s">
        <v>85</v>
      </c>
      <c r="K347" s="139"/>
      <c r="L347" s="36"/>
      <c r="M347" s="140"/>
      <c r="N347" s="91">
        <f t="shared" si="76"/>
        <v>0</v>
      </c>
      <c r="O347" s="33">
        <f t="shared" ca="1" si="73"/>
        <v>1</v>
      </c>
      <c r="P347" s="46">
        <f t="shared" ca="1" si="81"/>
        <v>0</v>
      </c>
      <c r="Q347" s="92">
        <f t="shared" ca="1" si="82"/>
        <v>8</v>
      </c>
      <c r="R347" s="46" t="str">
        <f t="shared" si="83"/>
        <v/>
      </c>
      <c r="S347" s="93" t="str">
        <f>+IF(AND(K347="",L347="",M347=""),"",SUM($R$20:R347))</f>
        <v/>
      </c>
      <c r="T347" s="5"/>
      <c r="Z347" s="97">
        <f t="shared" si="77"/>
        <v>0</v>
      </c>
      <c r="AB347" s="50">
        <f t="shared" si="78"/>
        <v>0</v>
      </c>
      <c r="AW347" s="3">
        <f t="shared" si="79"/>
        <v>0</v>
      </c>
    </row>
    <row r="348" spans="4:49" x14ac:dyDescent="0.25">
      <c r="D348" s="22" t="str">
        <f t="shared" ca="1" si="80"/>
        <v/>
      </c>
      <c r="E348" s="22">
        <f t="shared" ca="1" si="74"/>
        <v>11</v>
      </c>
      <c r="G348" s="4"/>
      <c r="H348" s="89">
        <f t="shared" ca="1" si="75"/>
        <v>46351</v>
      </c>
      <c r="I348" s="50">
        <f t="shared" ca="1" si="84"/>
        <v>3</v>
      </c>
      <c r="J348" s="90" t="s">
        <v>85</v>
      </c>
      <c r="K348" s="139"/>
      <c r="L348" s="36"/>
      <c r="M348" s="140"/>
      <c r="N348" s="91">
        <f t="shared" si="76"/>
        <v>0</v>
      </c>
      <c r="O348" s="33">
        <f t="shared" ca="1" si="73"/>
        <v>1</v>
      </c>
      <c r="P348" s="46">
        <f t="shared" ca="1" si="81"/>
        <v>0</v>
      </c>
      <c r="Q348" s="92">
        <f t="shared" ca="1" si="82"/>
        <v>8</v>
      </c>
      <c r="R348" s="46" t="str">
        <f t="shared" si="83"/>
        <v/>
      </c>
      <c r="S348" s="93" t="str">
        <f>+IF(AND(K348="",L348="",M348=""),"",SUM($R$20:R348))</f>
        <v/>
      </c>
      <c r="T348" s="5"/>
      <c r="Z348" s="97">
        <f t="shared" si="77"/>
        <v>0</v>
      </c>
      <c r="AB348" s="50">
        <f t="shared" si="78"/>
        <v>0</v>
      </c>
      <c r="AW348" s="3">
        <f t="shared" si="79"/>
        <v>0</v>
      </c>
    </row>
    <row r="349" spans="4:49" x14ac:dyDescent="0.25">
      <c r="D349" s="22" t="str">
        <f t="shared" ca="1" si="80"/>
        <v/>
      </c>
      <c r="E349" s="22">
        <f t="shared" ca="1" si="74"/>
        <v>11</v>
      </c>
      <c r="G349" s="4"/>
      <c r="H349" s="89">
        <f t="shared" ca="1" si="75"/>
        <v>46352</v>
      </c>
      <c r="I349" s="50">
        <f t="shared" ca="1" si="84"/>
        <v>4</v>
      </c>
      <c r="J349" s="90" t="s">
        <v>85</v>
      </c>
      <c r="K349" s="139"/>
      <c r="L349" s="36"/>
      <c r="M349" s="140"/>
      <c r="N349" s="91">
        <f t="shared" si="76"/>
        <v>0</v>
      </c>
      <c r="O349" s="33">
        <f t="shared" ca="1" si="73"/>
        <v>1</v>
      </c>
      <c r="P349" s="46">
        <f t="shared" ca="1" si="81"/>
        <v>0</v>
      </c>
      <c r="Q349" s="92">
        <f t="shared" ca="1" si="82"/>
        <v>8</v>
      </c>
      <c r="R349" s="46" t="str">
        <f t="shared" si="83"/>
        <v/>
      </c>
      <c r="S349" s="93" t="str">
        <f>+IF(AND(K349="",L349="",M349=""),"",SUM($R$20:R349))</f>
        <v/>
      </c>
      <c r="T349" s="5"/>
      <c r="Z349" s="97">
        <f t="shared" si="77"/>
        <v>0</v>
      </c>
      <c r="AB349" s="50">
        <f t="shared" si="78"/>
        <v>0</v>
      </c>
      <c r="AW349" s="3">
        <f t="shared" si="79"/>
        <v>0</v>
      </c>
    </row>
    <row r="350" spans="4:49" x14ac:dyDescent="0.25">
      <c r="D350" s="22" t="str">
        <f t="shared" ca="1" si="80"/>
        <v/>
      </c>
      <c r="E350" s="22">
        <f t="shared" ca="1" si="74"/>
        <v>11</v>
      </c>
      <c r="G350" s="4"/>
      <c r="H350" s="89">
        <f t="shared" ca="1" si="75"/>
        <v>46353</v>
      </c>
      <c r="I350" s="50">
        <f t="shared" ca="1" si="84"/>
        <v>5</v>
      </c>
      <c r="J350" s="90" t="s">
        <v>85</v>
      </c>
      <c r="K350" s="139"/>
      <c r="L350" s="36"/>
      <c r="M350" s="140"/>
      <c r="N350" s="91">
        <f t="shared" si="76"/>
        <v>0</v>
      </c>
      <c r="O350" s="33">
        <f t="shared" ca="1" si="73"/>
        <v>1</v>
      </c>
      <c r="P350" s="46">
        <f t="shared" ca="1" si="81"/>
        <v>0</v>
      </c>
      <c r="Q350" s="92">
        <f t="shared" ca="1" si="82"/>
        <v>8</v>
      </c>
      <c r="R350" s="46" t="str">
        <f t="shared" si="83"/>
        <v/>
      </c>
      <c r="S350" s="93" t="str">
        <f>+IF(AND(K350="",L350="",M350=""),"",SUM($R$20:R350))</f>
        <v/>
      </c>
      <c r="T350" s="5"/>
      <c r="Z350" s="97">
        <f t="shared" si="77"/>
        <v>0</v>
      </c>
      <c r="AB350" s="50">
        <f t="shared" si="78"/>
        <v>0</v>
      </c>
      <c r="AW350" s="3">
        <f t="shared" si="79"/>
        <v>0</v>
      </c>
    </row>
    <row r="351" spans="4:49" x14ac:dyDescent="0.25">
      <c r="D351" s="22" t="str">
        <f t="shared" ca="1" si="80"/>
        <v/>
      </c>
      <c r="E351" s="22">
        <f t="shared" ca="1" si="74"/>
        <v>11</v>
      </c>
      <c r="G351" s="4"/>
      <c r="H351" s="89">
        <f t="shared" ca="1" si="75"/>
        <v>46354</v>
      </c>
      <c r="I351" s="50">
        <f t="shared" ca="1" si="84"/>
        <v>6</v>
      </c>
      <c r="J351" s="90" t="s">
        <v>85</v>
      </c>
      <c r="K351" s="139"/>
      <c r="L351" s="36"/>
      <c r="M351" s="140"/>
      <c r="N351" s="91">
        <f t="shared" si="76"/>
        <v>0</v>
      </c>
      <c r="O351" s="33">
        <f t="shared" ca="1" si="73"/>
        <v>1.25</v>
      </c>
      <c r="P351" s="46">
        <f t="shared" ca="1" si="81"/>
        <v>0</v>
      </c>
      <c r="Q351" s="92">
        <f t="shared" ca="1" si="82"/>
        <v>0</v>
      </c>
      <c r="R351" s="46" t="str">
        <f t="shared" si="83"/>
        <v/>
      </c>
      <c r="S351" s="93" t="str">
        <f>+IF(AND(K351="",L351="",M351=""),"",SUM($R$20:R351))</f>
        <v/>
      </c>
      <c r="T351" s="5"/>
      <c r="Z351" s="97">
        <f t="shared" si="77"/>
        <v>0</v>
      </c>
      <c r="AB351" s="50">
        <f t="shared" si="78"/>
        <v>0</v>
      </c>
      <c r="AW351" s="3">
        <f t="shared" si="79"/>
        <v>0</v>
      </c>
    </row>
    <row r="352" spans="4:49" x14ac:dyDescent="0.25">
      <c r="D352" s="22" t="str">
        <f t="shared" ca="1" si="80"/>
        <v/>
      </c>
      <c r="E352" s="22">
        <f t="shared" ca="1" si="74"/>
        <v>11</v>
      </c>
      <c r="G352" s="4"/>
      <c r="H352" s="89">
        <f t="shared" ca="1" si="75"/>
        <v>46355</v>
      </c>
      <c r="I352" s="50">
        <f t="shared" ca="1" si="84"/>
        <v>7</v>
      </c>
      <c r="J352" s="90" t="s">
        <v>85</v>
      </c>
      <c r="K352" s="139"/>
      <c r="L352" s="36"/>
      <c r="M352" s="140"/>
      <c r="N352" s="91">
        <f t="shared" si="76"/>
        <v>0</v>
      </c>
      <c r="O352" s="33">
        <f t="shared" ca="1" si="73"/>
        <v>1.25</v>
      </c>
      <c r="P352" s="46">
        <f t="shared" ca="1" si="81"/>
        <v>0</v>
      </c>
      <c r="Q352" s="92">
        <f t="shared" ca="1" si="82"/>
        <v>0</v>
      </c>
      <c r="R352" s="46" t="str">
        <f t="shared" si="83"/>
        <v/>
      </c>
      <c r="S352" s="93" t="str">
        <f>+IF(AND(K352="",L352="",M352=""),"",SUM($R$20:R352))</f>
        <v/>
      </c>
      <c r="T352" s="5"/>
      <c r="Z352" s="97">
        <f t="shared" si="77"/>
        <v>0</v>
      </c>
      <c r="AB352" s="50">
        <f t="shared" si="78"/>
        <v>0</v>
      </c>
      <c r="AW352" s="3">
        <f t="shared" si="79"/>
        <v>0</v>
      </c>
    </row>
    <row r="353" spans="4:49" x14ac:dyDescent="0.25">
      <c r="D353" s="22" t="str">
        <f t="shared" ca="1" si="80"/>
        <v/>
      </c>
      <c r="E353" s="22">
        <f t="shared" ca="1" si="74"/>
        <v>11</v>
      </c>
      <c r="G353" s="4"/>
      <c r="H353" s="89">
        <f t="shared" ca="1" si="75"/>
        <v>46356</v>
      </c>
      <c r="I353" s="50">
        <f t="shared" ca="1" si="84"/>
        <v>1</v>
      </c>
      <c r="J353" s="90" t="s">
        <v>85</v>
      </c>
      <c r="K353" s="139"/>
      <c r="L353" s="36"/>
      <c r="M353" s="140"/>
      <c r="N353" s="91">
        <f t="shared" si="76"/>
        <v>0</v>
      </c>
      <c r="O353" s="33">
        <f t="shared" ca="1" si="73"/>
        <v>1</v>
      </c>
      <c r="P353" s="46">
        <f t="shared" ca="1" si="81"/>
        <v>0</v>
      </c>
      <c r="Q353" s="92">
        <f t="shared" ca="1" si="82"/>
        <v>8</v>
      </c>
      <c r="R353" s="46" t="str">
        <f t="shared" si="83"/>
        <v/>
      </c>
      <c r="S353" s="93" t="str">
        <f>+IF(AND(K353="",L353="",M353=""),"",SUM($R$20:R353))</f>
        <v/>
      </c>
      <c r="T353" s="5"/>
      <c r="Z353" s="97">
        <f t="shared" si="77"/>
        <v>0</v>
      </c>
      <c r="AB353" s="50">
        <f t="shared" si="78"/>
        <v>0</v>
      </c>
      <c r="AW353" s="3">
        <f t="shared" si="79"/>
        <v>0</v>
      </c>
    </row>
    <row r="354" spans="4:49" x14ac:dyDescent="0.25">
      <c r="D354" s="22">
        <f t="shared" ca="1" si="80"/>
        <v>12</v>
      </c>
      <c r="E354" s="22">
        <f t="shared" ca="1" si="74"/>
        <v>12</v>
      </c>
      <c r="G354" s="4"/>
      <c r="H354" s="89">
        <f t="shared" ca="1" si="75"/>
        <v>46357</v>
      </c>
      <c r="I354" s="50">
        <f t="shared" ca="1" si="84"/>
        <v>2</v>
      </c>
      <c r="J354" s="90" t="s">
        <v>85</v>
      </c>
      <c r="K354" s="139"/>
      <c r="L354" s="36"/>
      <c r="M354" s="140"/>
      <c r="N354" s="91">
        <f t="shared" si="76"/>
        <v>0</v>
      </c>
      <c r="O354" s="33">
        <f t="shared" ca="1" si="73"/>
        <v>1</v>
      </c>
      <c r="P354" s="46">
        <f t="shared" ca="1" si="81"/>
        <v>0</v>
      </c>
      <c r="Q354" s="92">
        <f t="shared" ca="1" si="82"/>
        <v>8</v>
      </c>
      <c r="R354" s="46" t="str">
        <f t="shared" si="83"/>
        <v/>
      </c>
      <c r="S354" s="93" t="str">
        <f>+IF(AND(K354="",L354="",M354=""),"",SUM($R$20:R354))</f>
        <v/>
      </c>
      <c r="T354" s="5"/>
      <c r="Z354" s="97">
        <f t="shared" si="77"/>
        <v>0</v>
      </c>
      <c r="AB354" s="50">
        <f t="shared" si="78"/>
        <v>0</v>
      </c>
      <c r="AW354" s="3">
        <f t="shared" si="79"/>
        <v>0</v>
      </c>
    </row>
    <row r="355" spans="4:49" x14ac:dyDescent="0.25">
      <c r="D355" s="22" t="str">
        <f t="shared" ca="1" si="80"/>
        <v/>
      </c>
      <c r="E355" s="22">
        <f t="shared" ca="1" si="74"/>
        <v>12</v>
      </c>
      <c r="G355" s="4"/>
      <c r="H355" s="89">
        <f t="shared" ca="1" si="75"/>
        <v>46358</v>
      </c>
      <c r="I355" s="50">
        <f t="shared" ca="1" si="84"/>
        <v>3</v>
      </c>
      <c r="J355" s="90" t="s">
        <v>85</v>
      </c>
      <c r="K355" s="139"/>
      <c r="L355" s="36"/>
      <c r="M355" s="140"/>
      <c r="N355" s="91">
        <f t="shared" si="76"/>
        <v>0</v>
      </c>
      <c r="O355" s="33">
        <f t="shared" ca="1" si="73"/>
        <v>1</v>
      </c>
      <c r="P355" s="46">
        <f t="shared" ca="1" si="81"/>
        <v>0</v>
      </c>
      <c r="Q355" s="92">
        <f t="shared" ca="1" si="82"/>
        <v>8</v>
      </c>
      <c r="R355" s="46" t="str">
        <f t="shared" si="83"/>
        <v/>
      </c>
      <c r="S355" s="93" t="str">
        <f>+IF(AND(K355="",L355="",M355=""),"",SUM($R$20:R355))</f>
        <v/>
      </c>
      <c r="T355" s="5"/>
      <c r="Z355" s="97">
        <f t="shared" si="77"/>
        <v>0</v>
      </c>
      <c r="AB355" s="50">
        <f t="shared" si="78"/>
        <v>0</v>
      </c>
      <c r="AW355" s="3">
        <f t="shared" si="79"/>
        <v>0</v>
      </c>
    </row>
    <row r="356" spans="4:49" x14ac:dyDescent="0.25">
      <c r="D356" s="22" t="str">
        <f t="shared" ca="1" si="80"/>
        <v/>
      </c>
      <c r="E356" s="22">
        <f t="shared" ca="1" si="74"/>
        <v>12</v>
      </c>
      <c r="G356" s="4"/>
      <c r="H356" s="89">
        <f t="shared" ca="1" si="75"/>
        <v>46359</v>
      </c>
      <c r="I356" s="50">
        <f t="shared" ca="1" si="84"/>
        <v>4</v>
      </c>
      <c r="J356" s="90" t="s">
        <v>85</v>
      </c>
      <c r="K356" s="139"/>
      <c r="L356" s="36"/>
      <c r="M356" s="140"/>
      <c r="N356" s="91">
        <f t="shared" si="76"/>
        <v>0</v>
      </c>
      <c r="O356" s="33">
        <f t="shared" ca="1" si="73"/>
        <v>1</v>
      </c>
      <c r="P356" s="46">
        <f t="shared" ca="1" si="81"/>
        <v>0</v>
      </c>
      <c r="Q356" s="92">
        <f t="shared" ca="1" si="82"/>
        <v>8</v>
      </c>
      <c r="R356" s="46" t="str">
        <f t="shared" si="83"/>
        <v/>
      </c>
      <c r="S356" s="93" t="str">
        <f>+IF(AND(K356="",L356="",M356=""),"",SUM($R$20:R356))</f>
        <v/>
      </c>
      <c r="T356" s="5"/>
      <c r="Z356" s="97">
        <f t="shared" si="77"/>
        <v>0</v>
      </c>
      <c r="AB356" s="50">
        <f t="shared" si="78"/>
        <v>0</v>
      </c>
      <c r="AW356" s="3">
        <f t="shared" si="79"/>
        <v>0</v>
      </c>
    </row>
    <row r="357" spans="4:49" x14ac:dyDescent="0.25">
      <c r="D357" s="22" t="str">
        <f t="shared" ca="1" si="80"/>
        <v/>
      </c>
      <c r="E357" s="22">
        <f t="shared" ca="1" si="74"/>
        <v>12</v>
      </c>
      <c r="G357" s="4"/>
      <c r="H357" s="89">
        <f t="shared" ca="1" si="75"/>
        <v>46360</v>
      </c>
      <c r="I357" s="50">
        <f t="shared" ca="1" si="84"/>
        <v>5</v>
      </c>
      <c r="J357" s="90" t="s">
        <v>85</v>
      </c>
      <c r="K357" s="139"/>
      <c r="L357" s="36"/>
      <c r="M357" s="140"/>
      <c r="N357" s="91">
        <f t="shared" si="76"/>
        <v>0</v>
      </c>
      <c r="O357" s="33">
        <f t="shared" ca="1" si="73"/>
        <v>1</v>
      </c>
      <c r="P357" s="46">
        <f t="shared" ca="1" si="81"/>
        <v>0</v>
      </c>
      <c r="Q357" s="92">
        <f t="shared" ca="1" si="82"/>
        <v>8</v>
      </c>
      <c r="R357" s="46" t="str">
        <f t="shared" si="83"/>
        <v/>
      </c>
      <c r="S357" s="93" t="str">
        <f>+IF(AND(K357="",L357="",M357=""),"",SUM($R$20:R357))</f>
        <v/>
      </c>
      <c r="T357" s="5"/>
      <c r="Z357" s="97">
        <f t="shared" si="77"/>
        <v>0</v>
      </c>
      <c r="AB357" s="50">
        <f t="shared" si="78"/>
        <v>0</v>
      </c>
      <c r="AW357" s="3">
        <f t="shared" si="79"/>
        <v>0</v>
      </c>
    </row>
    <row r="358" spans="4:49" x14ac:dyDescent="0.25">
      <c r="D358" s="22" t="str">
        <f t="shared" ca="1" si="80"/>
        <v/>
      </c>
      <c r="E358" s="22">
        <f t="shared" ca="1" si="74"/>
        <v>12</v>
      </c>
      <c r="G358" s="4"/>
      <c r="H358" s="89">
        <f t="shared" ca="1" si="75"/>
        <v>46361</v>
      </c>
      <c r="I358" s="50">
        <f t="shared" ca="1" si="84"/>
        <v>6</v>
      </c>
      <c r="J358" s="90" t="s">
        <v>85</v>
      </c>
      <c r="K358" s="139"/>
      <c r="L358" s="36"/>
      <c r="M358" s="140"/>
      <c r="N358" s="91">
        <f t="shared" si="76"/>
        <v>0</v>
      </c>
      <c r="O358" s="33">
        <f t="shared" ca="1" si="73"/>
        <v>1.25</v>
      </c>
      <c r="P358" s="46">
        <f t="shared" ca="1" si="81"/>
        <v>0</v>
      </c>
      <c r="Q358" s="92">
        <f t="shared" ca="1" si="82"/>
        <v>0</v>
      </c>
      <c r="R358" s="46" t="str">
        <f t="shared" si="83"/>
        <v/>
      </c>
      <c r="S358" s="93" t="str">
        <f>+IF(AND(K358="",L358="",M358=""),"",SUM($R$20:R358))</f>
        <v/>
      </c>
      <c r="T358" s="5"/>
      <c r="Z358" s="97">
        <f t="shared" si="77"/>
        <v>0</v>
      </c>
      <c r="AB358" s="50">
        <f t="shared" si="78"/>
        <v>0</v>
      </c>
      <c r="AW358" s="3">
        <f t="shared" si="79"/>
        <v>0</v>
      </c>
    </row>
    <row r="359" spans="4:49" x14ac:dyDescent="0.25">
      <c r="D359" s="22" t="str">
        <f t="shared" ca="1" si="80"/>
        <v/>
      </c>
      <c r="E359" s="22">
        <f t="shared" ca="1" si="74"/>
        <v>12</v>
      </c>
      <c r="G359" s="4"/>
      <c r="H359" s="89">
        <f t="shared" ca="1" si="75"/>
        <v>46362</v>
      </c>
      <c r="I359" s="50">
        <f t="shared" ca="1" si="84"/>
        <v>7</v>
      </c>
      <c r="J359" s="90" t="s">
        <v>85</v>
      </c>
      <c r="K359" s="139"/>
      <c r="L359" s="36"/>
      <c r="M359" s="140"/>
      <c r="N359" s="91">
        <f t="shared" si="76"/>
        <v>0</v>
      </c>
      <c r="O359" s="33">
        <f t="shared" ca="1" si="73"/>
        <v>1.25</v>
      </c>
      <c r="P359" s="46">
        <f t="shared" ca="1" si="81"/>
        <v>0</v>
      </c>
      <c r="Q359" s="92">
        <f t="shared" ca="1" si="82"/>
        <v>0</v>
      </c>
      <c r="R359" s="46" t="str">
        <f t="shared" si="83"/>
        <v/>
      </c>
      <c r="S359" s="93" t="str">
        <f>+IF(AND(K359="",L359="",M359=""),"",SUM($R$20:R359))</f>
        <v/>
      </c>
      <c r="T359" s="5"/>
      <c r="Z359" s="97">
        <f t="shared" si="77"/>
        <v>0</v>
      </c>
      <c r="AB359" s="50">
        <f t="shared" si="78"/>
        <v>0</v>
      </c>
      <c r="AW359" s="3">
        <f t="shared" si="79"/>
        <v>0</v>
      </c>
    </row>
    <row r="360" spans="4:49" x14ac:dyDescent="0.25">
      <c r="D360" s="22" t="str">
        <f t="shared" ca="1" si="80"/>
        <v/>
      </c>
      <c r="E360" s="22">
        <f t="shared" ca="1" si="74"/>
        <v>12</v>
      </c>
      <c r="G360" s="4"/>
      <c r="H360" s="89">
        <f t="shared" ca="1" si="75"/>
        <v>46363</v>
      </c>
      <c r="I360" s="50">
        <f t="shared" ca="1" si="84"/>
        <v>1</v>
      </c>
      <c r="J360" s="90" t="s">
        <v>85</v>
      </c>
      <c r="K360" s="139"/>
      <c r="L360" s="36"/>
      <c r="M360" s="140"/>
      <c r="N360" s="91">
        <f t="shared" si="76"/>
        <v>0</v>
      </c>
      <c r="O360" s="33">
        <f t="shared" ca="1" si="73"/>
        <v>1</v>
      </c>
      <c r="P360" s="46">
        <f t="shared" ca="1" si="81"/>
        <v>0</v>
      </c>
      <c r="Q360" s="92">
        <f t="shared" ca="1" si="82"/>
        <v>8</v>
      </c>
      <c r="R360" s="46" t="str">
        <f t="shared" si="83"/>
        <v/>
      </c>
      <c r="S360" s="93" t="str">
        <f>+IF(AND(K360="",L360="",M360=""),"",SUM($R$20:R360))</f>
        <v/>
      </c>
      <c r="T360" s="5"/>
      <c r="Z360" s="97">
        <f t="shared" si="77"/>
        <v>0</v>
      </c>
      <c r="AB360" s="50">
        <f t="shared" si="78"/>
        <v>0</v>
      </c>
      <c r="AW360" s="3">
        <f t="shared" si="79"/>
        <v>0</v>
      </c>
    </row>
    <row r="361" spans="4:49" x14ac:dyDescent="0.25">
      <c r="D361" s="22" t="str">
        <f t="shared" ca="1" si="80"/>
        <v/>
      </c>
      <c r="E361" s="22">
        <f t="shared" ca="1" si="74"/>
        <v>12</v>
      </c>
      <c r="G361" s="4"/>
      <c r="H361" s="89">
        <f t="shared" ca="1" si="75"/>
        <v>46364</v>
      </c>
      <c r="I361" s="50">
        <f t="shared" ca="1" si="84"/>
        <v>2</v>
      </c>
      <c r="J361" s="90" t="s">
        <v>85</v>
      </c>
      <c r="K361" s="139"/>
      <c r="L361" s="36"/>
      <c r="M361" s="140"/>
      <c r="N361" s="91">
        <f t="shared" si="76"/>
        <v>0</v>
      </c>
      <c r="O361" s="33">
        <f t="shared" ca="1" si="73"/>
        <v>1</v>
      </c>
      <c r="P361" s="46">
        <f t="shared" ca="1" si="81"/>
        <v>0</v>
      </c>
      <c r="Q361" s="92">
        <f t="shared" ca="1" si="82"/>
        <v>8</v>
      </c>
      <c r="R361" s="46" t="str">
        <f t="shared" si="83"/>
        <v/>
      </c>
      <c r="S361" s="93" t="str">
        <f>+IF(AND(K361="",L361="",M361=""),"",SUM($R$20:R361))</f>
        <v/>
      </c>
      <c r="T361" s="5"/>
      <c r="Z361" s="97">
        <f t="shared" si="77"/>
        <v>0</v>
      </c>
      <c r="AB361" s="50">
        <f t="shared" si="78"/>
        <v>0</v>
      </c>
      <c r="AW361" s="3">
        <f t="shared" si="79"/>
        <v>0</v>
      </c>
    </row>
    <row r="362" spans="4:49" x14ac:dyDescent="0.25">
      <c r="D362" s="22" t="str">
        <f t="shared" ca="1" si="80"/>
        <v/>
      </c>
      <c r="E362" s="22">
        <f t="shared" ca="1" si="74"/>
        <v>12</v>
      </c>
      <c r="G362" s="4"/>
      <c r="H362" s="89">
        <f t="shared" ca="1" si="75"/>
        <v>46365</v>
      </c>
      <c r="I362" s="50">
        <f t="shared" ca="1" si="84"/>
        <v>3</v>
      </c>
      <c r="J362" s="90" t="s">
        <v>85</v>
      </c>
      <c r="K362" s="139"/>
      <c r="L362" s="36"/>
      <c r="M362" s="140"/>
      <c r="N362" s="91">
        <f t="shared" si="76"/>
        <v>0</v>
      </c>
      <c r="O362" s="33">
        <f t="shared" ca="1" si="73"/>
        <v>1</v>
      </c>
      <c r="P362" s="46">
        <f t="shared" ca="1" si="81"/>
        <v>0</v>
      </c>
      <c r="Q362" s="92">
        <f t="shared" ca="1" si="82"/>
        <v>8</v>
      </c>
      <c r="R362" s="46" t="str">
        <f t="shared" si="83"/>
        <v/>
      </c>
      <c r="S362" s="93" t="str">
        <f>+IF(AND(K362="",L362="",M362=""),"",SUM($R$20:R362))</f>
        <v/>
      </c>
      <c r="T362" s="5"/>
      <c r="Z362" s="97">
        <f t="shared" si="77"/>
        <v>0</v>
      </c>
      <c r="AB362" s="50">
        <f t="shared" si="78"/>
        <v>0</v>
      </c>
      <c r="AW362" s="3">
        <f t="shared" si="79"/>
        <v>0</v>
      </c>
    </row>
    <row r="363" spans="4:49" x14ac:dyDescent="0.25">
      <c r="D363" s="22" t="str">
        <f t="shared" ca="1" si="80"/>
        <v/>
      </c>
      <c r="E363" s="22">
        <f t="shared" ca="1" si="74"/>
        <v>12</v>
      </c>
      <c r="G363" s="4"/>
      <c r="H363" s="89">
        <f t="shared" ca="1" si="75"/>
        <v>46366</v>
      </c>
      <c r="I363" s="50">
        <f t="shared" ca="1" si="84"/>
        <v>4</v>
      </c>
      <c r="J363" s="90" t="s">
        <v>85</v>
      </c>
      <c r="K363" s="139"/>
      <c r="L363" s="36"/>
      <c r="M363" s="140"/>
      <c r="N363" s="91">
        <f t="shared" si="76"/>
        <v>0</v>
      </c>
      <c r="O363" s="33">
        <f t="shared" ca="1" si="73"/>
        <v>1</v>
      </c>
      <c r="P363" s="46">
        <f t="shared" ca="1" si="81"/>
        <v>0</v>
      </c>
      <c r="Q363" s="92">
        <f t="shared" ca="1" si="82"/>
        <v>8</v>
      </c>
      <c r="R363" s="46" t="str">
        <f t="shared" si="83"/>
        <v/>
      </c>
      <c r="S363" s="93" t="str">
        <f>+IF(AND(K363="",L363="",M363=""),"",SUM($R$20:R363))</f>
        <v/>
      </c>
      <c r="T363" s="5"/>
      <c r="Z363" s="97">
        <f t="shared" si="77"/>
        <v>0</v>
      </c>
      <c r="AB363" s="50">
        <f t="shared" si="78"/>
        <v>0</v>
      </c>
      <c r="AW363" s="3">
        <f t="shared" si="79"/>
        <v>0</v>
      </c>
    </row>
    <row r="364" spans="4:49" x14ac:dyDescent="0.25">
      <c r="D364" s="22" t="str">
        <f t="shared" ca="1" si="80"/>
        <v/>
      </c>
      <c r="E364" s="22">
        <f t="shared" ca="1" si="74"/>
        <v>12</v>
      </c>
      <c r="G364" s="4"/>
      <c r="H364" s="89">
        <f t="shared" ca="1" si="75"/>
        <v>46367</v>
      </c>
      <c r="I364" s="50">
        <f t="shared" ca="1" si="84"/>
        <v>5</v>
      </c>
      <c r="J364" s="90" t="s">
        <v>85</v>
      </c>
      <c r="K364" s="139"/>
      <c r="L364" s="36"/>
      <c r="M364" s="140"/>
      <c r="N364" s="91">
        <f t="shared" si="76"/>
        <v>0</v>
      </c>
      <c r="O364" s="33">
        <f t="shared" ca="1" si="73"/>
        <v>1</v>
      </c>
      <c r="P364" s="46">
        <f t="shared" ca="1" si="81"/>
        <v>0</v>
      </c>
      <c r="Q364" s="92">
        <f t="shared" ca="1" si="82"/>
        <v>8</v>
      </c>
      <c r="R364" s="46" t="str">
        <f t="shared" si="83"/>
        <v/>
      </c>
      <c r="S364" s="93" t="str">
        <f>+IF(AND(K364="",L364="",M364=""),"",SUM($R$20:R364))</f>
        <v/>
      </c>
      <c r="T364" s="5"/>
      <c r="Z364" s="97">
        <f t="shared" si="77"/>
        <v>0</v>
      </c>
      <c r="AB364" s="50">
        <f t="shared" si="78"/>
        <v>0</v>
      </c>
      <c r="AW364" s="3">
        <f t="shared" si="79"/>
        <v>0</v>
      </c>
    </row>
    <row r="365" spans="4:49" x14ac:dyDescent="0.25">
      <c r="D365" s="22" t="str">
        <f t="shared" ca="1" si="80"/>
        <v/>
      </c>
      <c r="E365" s="22">
        <f t="shared" ca="1" si="74"/>
        <v>12</v>
      </c>
      <c r="G365" s="4"/>
      <c r="H365" s="89">
        <f t="shared" ca="1" si="75"/>
        <v>46368</v>
      </c>
      <c r="I365" s="50">
        <f t="shared" ca="1" si="84"/>
        <v>6</v>
      </c>
      <c r="J365" s="90" t="s">
        <v>85</v>
      </c>
      <c r="K365" s="139"/>
      <c r="L365" s="36"/>
      <c r="M365" s="140"/>
      <c r="N365" s="91">
        <f t="shared" si="76"/>
        <v>0</v>
      </c>
      <c r="O365" s="33">
        <f t="shared" ca="1" si="73"/>
        <v>1.25</v>
      </c>
      <c r="P365" s="46">
        <f t="shared" ca="1" si="81"/>
        <v>0</v>
      </c>
      <c r="Q365" s="92">
        <f t="shared" ca="1" si="82"/>
        <v>0</v>
      </c>
      <c r="R365" s="46" t="str">
        <f t="shared" si="83"/>
        <v/>
      </c>
      <c r="S365" s="93" t="str">
        <f>+IF(AND(K365="",L365="",M365=""),"",SUM($R$20:R365))</f>
        <v/>
      </c>
      <c r="T365" s="5"/>
      <c r="Z365" s="97">
        <f t="shared" si="77"/>
        <v>0</v>
      </c>
      <c r="AB365" s="50">
        <f t="shared" si="78"/>
        <v>0</v>
      </c>
      <c r="AW365" s="3">
        <f t="shared" si="79"/>
        <v>0</v>
      </c>
    </row>
    <row r="366" spans="4:49" x14ac:dyDescent="0.25">
      <c r="D366" s="22" t="str">
        <f t="shared" ca="1" si="80"/>
        <v/>
      </c>
      <c r="E366" s="22">
        <f t="shared" ca="1" si="74"/>
        <v>12</v>
      </c>
      <c r="G366" s="4"/>
      <c r="H366" s="89">
        <f t="shared" ca="1" si="75"/>
        <v>46369</v>
      </c>
      <c r="I366" s="50">
        <f t="shared" ca="1" si="84"/>
        <v>7</v>
      </c>
      <c r="J366" s="90" t="s">
        <v>85</v>
      </c>
      <c r="K366" s="139"/>
      <c r="L366" s="36"/>
      <c r="M366" s="140"/>
      <c r="N366" s="91">
        <f t="shared" si="76"/>
        <v>0</v>
      </c>
      <c r="O366" s="33">
        <f t="shared" ca="1" si="73"/>
        <v>1.25</v>
      </c>
      <c r="P366" s="46">
        <f t="shared" ca="1" si="81"/>
        <v>0</v>
      </c>
      <c r="Q366" s="92">
        <f t="shared" ca="1" si="82"/>
        <v>0</v>
      </c>
      <c r="R366" s="46" t="str">
        <f t="shared" si="83"/>
        <v/>
      </c>
      <c r="S366" s="93" t="str">
        <f>+IF(AND(K366="",L366="",M366=""),"",SUM($R$20:R366))</f>
        <v/>
      </c>
      <c r="T366" s="5"/>
      <c r="Z366" s="97">
        <f t="shared" si="77"/>
        <v>0</v>
      </c>
      <c r="AB366" s="50">
        <f t="shared" si="78"/>
        <v>0</v>
      </c>
      <c r="AW366" s="3">
        <f t="shared" si="79"/>
        <v>0</v>
      </c>
    </row>
    <row r="367" spans="4:49" x14ac:dyDescent="0.25">
      <c r="D367" s="22" t="str">
        <f t="shared" ca="1" si="80"/>
        <v/>
      </c>
      <c r="E367" s="22">
        <f t="shared" ca="1" si="74"/>
        <v>12</v>
      </c>
      <c r="G367" s="4"/>
      <c r="H367" s="89">
        <f t="shared" ca="1" si="75"/>
        <v>46370</v>
      </c>
      <c r="I367" s="50">
        <f t="shared" ca="1" si="84"/>
        <v>1</v>
      </c>
      <c r="J367" s="90" t="s">
        <v>85</v>
      </c>
      <c r="K367" s="139"/>
      <c r="L367" s="36"/>
      <c r="M367" s="140"/>
      <c r="N367" s="91">
        <f t="shared" si="76"/>
        <v>0</v>
      </c>
      <c r="O367" s="33">
        <f t="shared" ca="1" si="73"/>
        <v>1</v>
      </c>
      <c r="P367" s="46">
        <f t="shared" ca="1" si="81"/>
        <v>0</v>
      </c>
      <c r="Q367" s="92">
        <f t="shared" ca="1" si="82"/>
        <v>8</v>
      </c>
      <c r="R367" s="46" t="str">
        <f t="shared" si="83"/>
        <v/>
      </c>
      <c r="S367" s="93" t="str">
        <f>+IF(AND(K367="",L367="",M367=""),"",SUM($R$20:R367))</f>
        <v/>
      </c>
      <c r="T367" s="5"/>
      <c r="Z367" s="97">
        <f t="shared" si="77"/>
        <v>0</v>
      </c>
      <c r="AB367" s="50">
        <f t="shared" si="78"/>
        <v>0</v>
      </c>
      <c r="AW367" s="3">
        <f t="shared" si="79"/>
        <v>0</v>
      </c>
    </row>
    <row r="368" spans="4:49" x14ac:dyDescent="0.25">
      <c r="D368" s="22" t="str">
        <f t="shared" ca="1" si="80"/>
        <v/>
      </c>
      <c r="E368" s="22">
        <f t="shared" ca="1" si="74"/>
        <v>12</v>
      </c>
      <c r="G368" s="4"/>
      <c r="H368" s="89">
        <f t="shared" ca="1" si="75"/>
        <v>46371</v>
      </c>
      <c r="I368" s="50">
        <f t="shared" ca="1" si="84"/>
        <v>2</v>
      </c>
      <c r="J368" s="90" t="s">
        <v>85</v>
      </c>
      <c r="K368" s="139"/>
      <c r="L368" s="36"/>
      <c r="M368" s="140"/>
      <c r="N368" s="91">
        <f t="shared" si="76"/>
        <v>0</v>
      </c>
      <c r="O368" s="33">
        <f t="shared" ca="1" si="73"/>
        <v>1</v>
      </c>
      <c r="P368" s="46">
        <f t="shared" ca="1" si="81"/>
        <v>0</v>
      </c>
      <c r="Q368" s="92">
        <f t="shared" ca="1" si="82"/>
        <v>8</v>
      </c>
      <c r="R368" s="46" t="str">
        <f t="shared" si="83"/>
        <v/>
      </c>
      <c r="S368" s="93" t="str">
        <f>+IF(AND(K368="",L368="",M368=""),"",SUM($R$20:R368))</f>
        <v/>
      </c>
      <c r="T368" s="5"/>
      <c r="Z368" s="97">
        <f t="shared" si="77"/>
        <v>0</v>
      </c>
      <c r="AB368" s="50">
        <f t="shared" si="78"/>
        <v>0</v>
      </c>
      <c r="AW368" s="3">
        <f t="shared" si="79"/>
        <v>0</v>
      </c>
    </row>
    <row r="369" spans="4:49" x14ac:dyDescent="0.25">
      <c r="D369" s="22" t="str">
        <f t="shared" ca="1" si="80"/>
        <v/>
      </c>
      <c r="E369" s="22">
        <f t="shared" ca="1" si="74"/>
        <v>12</v>
      </c>
      <c r="G369" s="4"/>
      <c r="H369" s="89">
        <f t="shared" ca="1" si="75"/>
        <v>46372</v>
      </c>
      <c r="I369" s="50">
        <f t="shared" ca="1" si="84"/>
        <v>3</v>
      </c>
      <c r="J369" s="90" t="s">
        <v>85</v>
      </c>
      <c r="K369" s="139"/>
      <c r="L369" s="36"/>
      <c r="M369" s="140"/>
      <c r="N369" s="91">
        <f t="shared" si="76"/>
        <v>0</v>
      </c>
      <c r="O369" s="33">
        <f t="shared" ca="1" si="73"/>
        <v>1</v>
      </c>
      <c r="P369" s="46">
        <f t="shared" ca="1" si="81"/>
        <v>0</v>
      </c>
      <c r="Q369" s="92">
        <f t="shared" ca="1" si="82"/>
        <v>8</v>
      </c>
      <c r="R369" s="46" t="str">
        <f t="shared" si="83"/>
        <v/>
      </c>
      <c r="S369" s="93" t="str">
        <f>+IF(AND(K369="",L369="",M369=""),"",SUM($R$20:R369))</f>
        <v/>
      </c>
      <c r="T369" s="5"/>
      <c r="Z369" s="97">
        <f t="shared" si="77"/>
        <v>0</v>
      </c>
      <c r="AB369" s="50">
        <f t="shared" si="78"/>
        <v>0</v>
      </c>
      <c r="AW369" s="3">
        <f t="shared" si="79"/>
        <v>0</v>
      </c>
    </row>
    <row r="370" spans="4:49" x14ac:dyDescent="0.25">
      <c r="D370" s="22" t="str">
        <f t="shared" ca="1" si="80"/>
        <v/>
      </c>
      <c r="E370" s="22">
        <f t="shared" ca="1" si="74"/>
        <v>12</v>
      </c>
      <c r="G370" s="4"/>
      <c r="H370" s="89">
        <f t="shared" ca="1" si="75"/>
        <v>46373</v>
      </c>
      <c r="I370" s="50">
        <f t="shared" ca="1" si="84"/>
        <v>4</v>
      </c>
      <c r="J370" s="90" t="s">
        <v>85</v>
      </c>
      <c r="K370" s="139"/>
      <c r="L370" s="36"/>
      <c r="M370" s="140"/>
      <c r="N370" s="91">
        <f t="shared" si="76"/>
        <v>0</v>
      </c>
      <c r="O370" s="33">
        <f t="shared" ca="1" si="73"/>
        <v>1</v>
      </c>
      <c r="P370" s="46">
        <f t="shared" ca="1" si="81"/>
        <v>0</v>
      </c>
      <c r="Q370" s="92">
        <f t="shared" ca="1" si="82"/>
        <v>8</v>
      </c>
      <c r="R370" s="46" t="str">
        <f t="shared" si="83"/>
        <v/>
      </c>
      <c r="S370" s="93" t="str">
        <f>+IF(AND(K370="",L370="",M370=""),"",SUM($R$20:R370))</f>
        <v/>
      </c>
      <c r="T370" s="5"/>
      <c r="Z370" s="97">
        <f t="shared" si="77"/>
        <v>0</v>
      </c>
      <c r="AB370" s="50">
        <f t="shared" si="78"/>
        <v>0</v>
      </c>
      <c r="AW370" s="3">
        <f t="shared" si="79"/>
        <v>0</v>
      </c>
    </row>
    <row r="371" spans="4:49" x14ac:dyDescent="0.25">
      <c r="D371" s="22" t="str">
        <f t="shared" ca="1" si="80"/>
        <v/>
      </c>
      <c r="E371" s="22">
        <f t="shared" ca="1" si="74"/>
        <v>12</v>
      </c>
      <c r="G371" s="4"/>
      <c r="H371" s="89">
        <f t="shared" ca="1" si="75"/>
        <v>46374</v>
      </c>
      <c r="I371" s="50">
        <f t="shared" ca="1" si="84"/>
        <v>5</v>
      </c>
      <c r="J371" s="90" t="s">
        <v>85</v>
      </c>
      <c r="K371" s="139"/>
      <c r="L371" s="36"/>
      <c r="M371" s="140"/>
      <c r="N371" s="91">
        <f t="shared" si="76"/>
        <v>0</v>
      </c>
      <c r="O371" s="33">
        <f t="shared" ca="1" si="73"/>
        <v>1</v>
      </c>
      <c r="P371" s="46">
        <f t="shared" ca="1" si="81"/>
        <v>0</v>
      </c>
      <c r="Q371" s="92">
        <f t="shared" ca="1" si="82"/>
        <v>8</v>
      </c>
      <c r="R371" s="46" t="str">
        <f t="shared" si="83"/>
        <v/>
      </c>
      <c r="S371" s="93" t="str">
        <f>+IF(AND(K371="",L371="",M371=""),"",SUM($R$20:R371))</f>
        <v/>
      </c>
      <c r="T371" s="5"/>
      <c r="Z371" s="97">
        <f t="shared" si="77"/>
        <v>0</v>
      </c>
      <c r="AB371" s="50">
        <f t="shared" si="78"/>
        <v>0</v>
      </c>
      <c r="AW371" s="3">
        <f t="shared" si="79"/>
        <v>0</v>
      </c>
    </row>
    <row r="372" spans="4:49" x14ac:dyDescent="0.25">
      <c r="D372" s="22" t="str">
        <f t="shared" ca="1" si="80"/>
        <v/>
      </c>
      <c r="E372" s="22">
        <f t="shared" ca="1" si="74"/>
        <v>12</v>
      </c>
      <c r="G372" s="4"/>
      <c r="H372" s="89">
        <f t="shared" ca="1" si="75"/>
        <v>46375</v>
      </c>
      <c r="I372" s="50">
        <f t="shared" ca="1" si="84"/>
        <v>6</v>
      </c>
      <c r="J372" s="90" t="s">
        <v>85</v>
      </c>
      <c r="K372" s="139"/>
      <c r="L372" s="36"/>
      <c r="M372" s="140"/>
      <c r="N372" s="91">
        <f t="shared" si="76"/>
        <v>0</v>
      </c>
      <c r="O372" s="33">
        <f t="shared" ca="1" si="73"/>
        <v>1.25</v>
      </c>
      <c r="P372" s="46">
        <f t="shared" ca="1" si="81"/>
        <v>0</v>
      </c>
      <c r="Q372" s="92">
        <f t="shared" ca="1" si="82"/>
        <v>0</v>
      </c>
      <c r="R372" s="46" t="str">
        <f t="shared" si="83"/>
        <v/>
      </c>
      <c r="S372" s="93" t="str">
        <f>+IF(AND(K372="",L372="",M372=""),"",SUM($R$20:R372))</f>
        <v/>
      </c>
      <c r="T372" s="5"/>
      <c r="Z372" s="97">
        <f t="shared" si="77"/>
        <v>0</v>
      </c>
      <c r="AB372" s="50">
        <f t="shared" si="78"/>
        <v>0</v>
      </c>
      <c r="AW372" s="3">
        <f t="shared" si="79"/>
        <v>0</v>
      </c>
    </row>
    <row r="373" spans="4:49" x14ac:dyDescent="0.25">
      <c r="D373" s="22" t="str">
        <f t="shared" ca="1" si="80"/>
        <v/>
      </c>
      <c r="E373" s="22">
        <f t="shared" ca="1" si="74"/>
        <v>12</v>
      </c>
      <c r="G373" s="4"/>
      <c r="H373" s="89">
        <f t="shared" ca="1" si="75"/>
        <v>46376</v>
      </c>
      <c r="I373" s="50">
        <f t="shared" ca="1" si="84"/>
        <v>7</v>
      </c>
      <c r="J373" s="90" t="s">
        <v>85</v>
      </c>
      <c r="K373" s="139"/>
      <c r="L373" s="36"/>
      <c r="M373" s="140"/>
      <c r="N373" s="91">
        <f t="shared" si="76"/>
        <v>0</v>
      </c>
      <c r="O373" s="33">
        <f t="shared" ca="1" si="73"/>
        <v>1.25</v>
      </c>
      <c r="P373" s="46">
        <f t="shared" ca="1" si="81"/>
        <v>0</v>
      </c>
      <c r="Q373" s="92">
        <f t="shared" ca="1" si="82"/>
        <v>0</v>
      </c>
      <c r="R373" s="46" t="str">
        <f t="shared" si="83"/>
        <v/>
      </c>
      <c r="S373" s="93" t="str">
        <f>+IF(AND(K373="",L373="",M373=""),"",SUM($R$20:R373))</f>
        <v/>
      </c>
      <c r="T373" s="5"/>
      <c r="Z373" s="97">
        <f t="shared" si="77"/>
        <v>0</v>
      </c>
      <c r="AB373" s="50">
        <f t="shared" si="78"/>
        <v>0</v>
      </c>
      <c r="AW373" s="3">
        <f t="shared" si="79"/>
        <v>0</v>
      </c>
    </row>
    <row r="374" spans="4:49" x14ac:dyDescent="0.25">
      <c r="D374" s="22" t="str">
        <f t="shared" ca="1" si="80"/>
        <v/>
      </c>
      <c r="E374" s="22">
        <f t="shared" ca="1" si="74"/>
        <v>12</v>
      </c>
      <c r="G374" s="4"/>
      <c r="H374" s="89">
        <f t="shared" ca="1" si="75"/>
        <v>46377</v>
      </c>
      <c r="I374" s="50">
        <f t="shared" ca="1" si="84"/>
        <v>1</v>
      </c>
      <c r="J374" s="90" t="s">
        <v>85</v>
      </c>
      <c r="K374" s="139"/>
      <c r="L374" s="36"/>
      <c r="M374" s="140"/>
      <c r="N374" s="91">
        <f t="shared" si="76"/>
        <v>0</v>
      </c>
      <c r="O374" s="33">
        <f t="shared" ca="1" si="73"/>
        <v>1</v>
      </c>
      <c r="P374" s="46">
        <f t="shared" ca="1" si="81"/>
        <v>0</v>
      </c>
      <c r="Q374" s="92">
        <f t="shared" ca="1" si="82"/>
        <v>8</v>
      </c>
      <c r="R374" s="46" t="str">
        <f t="shared" si="83"/>
        <v/>
      </c>
      <c r="S374" s="93" t="str">
        <f>+IF(AND(K374="",L374="",M374=""),"",SUM($R$20:R374))</f>
        <v/>
      </c>
      <c r="T374" s="5"/>
      <c r="Z374" s="97">
        <f t="shared" si="77"/>
        <v>0</v>
      </c>
      <c r="AB374" s="50">
        <f t="shared" si="78"/>
        <v>0</v>
      </c>
      <c r="AW374" s="3">
        <f t="shared" si="79"/>
        <v>0</v>
      </c>
    </row>
    <row r="375" spans="4:49" x14ac:dyDescent="0.25">
      <c r="D375" s="22" t="str">
        <f t="shared" ca="1" si="80"/>
        <v/>
      </c>
      <c r="E375" s="22">
        <f t="shared" ca="1" si="74"/>
        <v>12</v>
      </c>
      <c r="G375" s="4"/>
      <c r="H375" s="89">
        <f t="shared" ca="1" si="75"/>
        <v>46378</v>
      </c>
      <c r="I375" s="50">
        <f t="shared" ca="1" si="84"/>
        <v>2</v>
      </c>
      <c r="J375" s="90" t="s">
        <v>85</v>
      </c>
      <c r="K375" s="139"/>
      <c r="L375" s="36"/>
      <c r="M375" s="140"/>
      <c r="N375" s="91">
        <f t="shared" si="76"/>
        <v>0</v>
      </c>
      <c r="O375" s="33">
        <f t="shared" ca="1" si="73"/>
        <v>1</v>
      </c>
      <c r="P375" s="46">
        <f t="shared" ca="1" si="81"/>
        <v>0</v>
      </c>
      <c r="Q375" s="92">
        <f t="shared" ca="1" si="82"/>
        <v>8</v>
      </c>
      <c r="R375" s="46" t="str">
        <f t="shared" si="83"/>
        <v/>
      </c>
      <c r="S375" s="93" t="str">
        <f>+IF(AND(K375="",L375="",M375=""),"",SUM($R$20:R375))</f>
        <v/>
      </c>
      <c r="T375" s="5"/>
      <c r="Z375" s="97">
        <f t="shared" si="77"/>
        <v>0</v>
      </c>
      <c r="AB375" s="50">
        <f t="shared" si="78"/>
        <v>0</v>
      </c>
      <c r="AW375" s="3">
        <f t="shared" si="79"/>
        <v>0</v>
      </c>
    </row>
    <row r="376" spans="4:49" x14ac:dyDescent="0.25">
      <c r="D376" s="22" t="str">
        <f t="shared" ca="1" si="80"/>
        <v/>
      </c>
      <c r="E376" s="22">
        <f t="shared" ca="1" si="74"/>
        <v>12</v>
      </c>
      <c r="G376" s="4"/>
      <c r="H376" s="89">
        <f t="shared" ca="1" si="75"/>
        <v>46379</v>
      </c>
      <c r="I376" s="50">
        <f t="shared" ca="1" si="84"/>
        <v>3</v>
      </c>
      <c r="J376" s="90" t="s">
        <v>85</v>
      </c>
      <c r="K376" s="139"/>
      <c r="L376" s="36"/>
      <c r="M376" s="140"/>
      <c r="N376" s="91">
        <f t="shared" si="76"/>
        <v>0</v>
      </c>
      <c r="O376" s="33">
        <f t="shared" ca="1" si="73"/>
        <v>1</v>
      </c>
      <c r="P376" s="46">
        <f t="shared" ca="1" si="81"/>
        <v>0</v>
      </c>
      <c r="Q376" s="92">
        <f t="shared" ca="1" si="82"/>
        <v>8</v>
      </c>
      <c r="R376" s="46" t="str">
        <f t="shared" si="83"/>
        <v/>
      </c>
      <c r="S376" s="93" t="str">
        <f>+IF(AND(K376="",L376="",M376=""),"",SUM($R$20:R376))</f>
        <v/>
      </c>
      <c r="T376" s="5"/>
      <c r="Z376" s="97">
        <f t="shared" si="77"/>
        <v>0</v>
      </c>
      <c r="AB376" s="50">
        <f t="shared" si="78"/>
        <v>0</v>
      </c>
      <c r="AW376" s="3">
        <f t="shared" si="79"/>
        <v>0</v>
      </c>
    </row>
    <row r="377" spans="4:49" x14ac:dyDescent="0.25">
      <c r="D377" s="22" t="str">
        <f t="shared" ca="1" si="80"/>
        <v/>
      </c>
      <c r="E377" s="22">
        <f t="shared" ca="1" si="74"/>
        <v>12</v>
      </c>
      <c r="G377" s="4"/>
      <c r="H377" s="89">
        <f t="shared" ca="1" si="75"/>
        <v>46380</v>
      </c>
      <c r="I377" s="50">
        <f t="shared" ca="1" si="84"/>
        <v>4</v>
      </c>
      <c r="J377" s="90" t="s">
        <v>85</v>
      </c>
      <c r="K377" s="139"/>
      <c r="L377" s="36"/>
      <c r="M377" s="140"/>
      <c r="N377" s="91">
        <f t="shared" si="76"/>
        <v>0</v>
      </c>
      <c r="O377" s="33">
        <f t="shared" ca="1" si="73"/>
        <v>1</v>
      </c>
      <c r="P377" s="46">
        <f t="shared" ca="1" si="81"/>
        <v>0</v>
      </c>
      <c r="Q377" s="92">
        <f t="shared" ca="1" si="82"/>
        <v>8</v>
      </c>
      <c r="R377" s="46" t="str">
        <f t="shared" si="83"/>
        <v/>
      </c>
      <c r="S377" s="93" t="str">
        <f>+IF(AND(K377="",L377="",M377=""),"",SUM($R$20:R377))</f>
        <v/>
      </c>
      <c r="T377" s="5"/>
      <c r="Z377" s="97">
        <f t="shared" si="77"/>
        <v>0</v>
      </c>
      <c r="AB377" s="50">
        <f t="shared" si="78"/>
        <v>0</v>
      </c>
      <c r="AW377" s="3">
        <f t="shared" si="79"/>
        <v>0</v>
      </c>
    </row>
    <row r="378" spans="4:49" x14ac:dyDescent="0.25">
      <c r="D378" s="22" t="str">
        <f t="shared" ca="1" si="80"/>
        <v/>
      </c>
      <c r="E378" s="22">
        <f t="shared" ca="1" si="74"/>
        <v>12</v>
      </c>
      <c r="G378" s="4"/>
      <c r="H378" s="89">
        <f t="shared" ca="1" si="75"/>
        <v>46381</v>
      </c>
      <c r="I378" s="50">
        <f t="shared" ca="1" si="84"/>
        <v>5</v>
      </c>
      <c r="J378" s="90" t="s">
        <v>85</v>
      </c>
      <c r="K378" s="139"/>
      <c r="L378" s="36"/>
      <c r="M378" s="140"/>
      <c r="N378" s="91">
        <f t="shared" si="76"/>
        <v>0</v>
      </c>
      <c r="O378" s="33">
        <f t="shared" ca="1" si="73"/>
        <v>1</v>
      </c>
      <c r="P378" s="46">
        <f t="shared" ca="1" si="81"/>
        <v>0</v>
      </c>
      <c r="Q378" s="92">
        <f t="shared" ca="1" si="82"/>
        <v>8</v>
      </c>
      <c r="R378" s="46" t="str">
        <f t="shared" si="83"/>
        <v/>
      </c>
      <c r="S378" s="93" t="str">
        <f>+IF(AND(K378="",L378="",M378=""),"",SUM($R$20:R378))</f>
        <v/>
      </c>
      <c r="T378" s="5"/>
      <c r="Z378" s="97">
        <f t="shared" si="77"/>
        <v>0</v>
      </c>
      <c r="AB378" s="50">
        <f t="shared" si="78"/>
        <v>0</v>
      </c>
      <c r="AW378" s="3">
        <f t="shared" si="79"/>
        <v>0</v>
      </c>
    </row>
    <row r="379" spans="4:49" x14ac:dyDescent="0.25">
      <c r="D379" s="22" t="str">
        <f t="shared" ca="1" si="80"/>
        <v/>
      </c>
      <c r="E379" s="22">
        <f t="shared" ca="1" si="74"/>
        <v>12</v>
      </c>
      <c r="G379" s="4"/>
      <c r="H379" s="89">
        <f t="shared" ca="1" si="75"/>
        <v>46382</v>
      </c>
      <c r="I379" s="50">
        <f t="shared" ca="1" si="84"/>
        <v>6</v>
      </c>
      <c r="J379" s="90" t="s">
        <v>85</v>
      </c>
      <c r="K379" s="139"/>
      <c r="L379" s="36"/>
      <c r="M379" s="140"/>
      <c r="N379" s="91">
        <f t="shared" si="76"/>
        <v>0</v>
      </c>
      <c r="O379" s="33">
        <f t="shared" ca="1" si="73"/>
        <v>1.25</v>
      </c>
      <c r="P379" s="46">
        <f t="shared" ca="1" si="81"/>
        <v>0</v>
      </c>
      <c r="Q379" s="92">
        <f t="shared" ca="1" si="82"/>
        <v>0</v>
      </c>
      <c r="R379" s="46" t="str">
        <f t="shared" si="83"/>
        <v/>
      </c>
      <c r="S379" s="93" t="str">
        <f>+IF(AND(K379="",L379="",M379=""),"",SUM($R$20:R379))</f>
        <v/>
      </c>
      <c r="T379" s="5"/>
      <c r="Z379" s="97">
        <f t="shared" si="77"/>
        <v>0</v>
      </c>
      <c r="AB379" s="50">
        <f t="shared" si="78"/>
        <v>0</v>
      </c>
      <c r="AW379" s="3">
        <f t="shared" si="79"/>
        <v>0</v>
      </c>
    </row>
    <row r="380" spans="4:49" x14ac:dyDescent="0.25">
      <c r="D380" s="22" t="str">
        <f t="shared" ca="1" si="80"/>
        <v/>
      </c>
      <c r="E380" s="22">
        <f t="shared" ca="1" si="74"/>
        <v>12</v>
      </c>
      <c r="G380" s="4"/>
      <c r="H380" s="89">
        <f t="shared" ca="1" si="75"/>
        <v>46383</v>
      </c>
      <c r="I380" s="50">
        <f t="shared" ca="1" si="84"/>
        <v>7</v>
      </c>
      <c r="J380" s="90" t="s">
        <v>85</v>
      </c>
      <c r="K380" s="139"/>
      <c r="L380" s="36"/>
      <c r="M380" s="140"/>
      <c r="N380" s="91">
        <f t="shared" si="76"/>
        <v>0</v>
      </c>
      <c r="O380" s="33">
        <f t="shared" ca="1" si="73"/>
        <v>1.25</v>
      </c>
      <c r="P380" s="46">
        <f t="shared" ca="1" si="81"/>
        <v>0</v>
      </c>
      <c r="Q380" s="92">
        <f t="shared" ca="1" si="82"/>
        <v>0</v>
      </c>
      <c r="R380" s="46" t="str">
        <f t="shared" si="83"/>
        <v/>
      </c>
      <c r="S380" s="93" t="str">
        <f>+IF(AND(K380="",L380="",M380=""),"",SUM($R$20:R380))</f>
        <v/>
      </c>
      <c r="T380" s="5"/>
      <c r="Z380" s="97">
        <f t="shared" si="77"/>
        <v>0</v>
      </c>
      <c r="AB380" s="50">
        <f t="shared" si="78"/>
        <v>0</v>
      </c>
      <c r="AW380" s="3">
        <f t="shared" si="79"/>
        <v>0</v>
      </c>
    </row>
    <row r="381" spans="4:49" x14ac:dyDescent="0.25">
      <c r="D381" s="22" t="str">
        <f t="shared" ca="1" si="80"/>
        <v/>
      </c>
      <c r="E381" s="22">
        <f t="shared" ca="1" si="74"/>
        <v>12</v>
      </c>
      <c r="G381" s="4"/>
      <c r="H381" s="89">
        <f t="shared" ca="1" si="75"/>
        <v>46384</v>
      </c>
      <c r="I381" s="50">
        <f t="shared" ca="1" si="84"/>
        <v>1</v>
      </c>
      <c r="J381" s="90" t="s">
        <v>85</v>
      </c>
      <c r="K381" s="139"/>
      <c r="L381" s="36"/>
      <c r="M381" s="140"/>
      <c r="N381" s="91">
        <f t="shared" si="76"/>
        <v>0</v>
      </c>
      <c r="O381" s="33">
        <f t="shared" ca="1" si="73"/>
        <v>1</v>
      </c>
      <c r="P381" s="46">
        <f t="shared" ca="1" si="81"/>
        <v>0</v>
      </c>
      <c r="Q381" s="92">
        <f t="shared" ca="1" si="82"/>
        <v>8</v>
      </c>
      <c r="R381" s="46" t="str">
        <f t="shared" si="83"/>
        <v/>
      </c>
      <c r="S381" s="93" t="str">
        <f>+IF(AND(K381="",L381="",M381=""),"",SUM($R$20:R381))</f>
        <v/>
      </c>
      <c r="T381" s="5"/>
      <c r="Z381" s="97">
        <f t="shared" si="77"/>
        <v>0</v>
      </c>
      <c r="AB381" s="50">
        <f t="shared" si="78"/>
        <v>0</v>
      </c>
      <c r="AW381" s="3">
        <f t="shared" si="79"/>
        <v>0</v>
      </c>
    </row>
    <row r="382" spans="4:49" x14ac:dyDescent="0.25">
      <c r="D382" s="22" t="str">
        <f t="shared" ca="1" si="80"/>
        <v/>
      </c>
      <c r="E382" s="22">
        <f t="shared" ca="1" si="74"/>
        <v>12</v>
      </c>
      <c r="G382" s="4"/>
      <c r="H382" s="89">
        <f t="shared" ca="1" si="75"/>
        <v>46385</v>
      </c>
      <c r="I382" s="50">
        <f t="shared" ca="1" si="84"/>
        <v>2</v>
      </c>
      <c r="J382" s="90" t="s">
        <v>85</v>
      </c>
      <c r="K382" s="139"/>
      <c r="L382" s="36"/>
      <c r="M382" s="140"/>
      <c r="N382" s="91">
        <f t="shared" si="76"/>
        <v>0</v>
      </c>
      <c r="O382" s="33">
        <f t="shared" ca="1" si="73"/>
        <v>1</v>
      </c>
      <c r="P382" s="46">
        <f t="shared" ca="1" si="81"/>
        <v>0</v>
      </c>
      <c r="Q382" s="92">
        <f t="shared" ca="1" si="82"/>
        <v>8</v>
      </c>
      <c r="R382" s="46" t="str">
        <f t="shared" si="83"/>
        <v/>
      </c>
      <c r="S382" s="93" t="str">
        <f>+IF(AND(K382="",L382="",M382=""),"",SUM($R$20:R382))</f>
        <v/>
      </c>
      <c r="T382" s="5"/>
      <c r="Z382" s="97">
        <f t="shared" si="77"/>
        <v>0</v>
      </c>
      <c r="AB382" s="50">
        <f t="shared" si="78"/>
        <v>0</v>
      </c>
      <c r="AW382" s="3">
        <f t="shared" si="79"/>
        <v>0</v>
      </c>
    </row>
    <row r="383" spans="4:49" x14ac:dyDescent="0.25">
      <c r="D383" s="22" t="str">
        <f t="shared" ca="1" si="80"/>
        <v/>
      </c>
      <c r="E383" s="22">
        <f ca="1">IF(YEAR(H383)=YEAR($H$20),MONTH('Mitarbeiter 01'!H383),0)</f>
        <v>12</v>
      </c>
      <c r="G383" s="4"/>
      <c r="H383" s="89">
        <f t="shared" ca="1" si="75"/>
        <v>46386</v>
      </c>
      <c r="I383" s="50">
        <f t="shared" ca="1" si="84"/>
        <v>3</v>
      </c>
      <c r="J383" s="90" t="s">
        <v>85</v>
      </c>
      <c r="K383" s="139"/>
      <c r="L383" s="36"/>
      <c r="M383" s="140"/>
      <c r="N383" s="91">
        <f t="shared" si="76"/>
        <v>0</v>
      </c>
      <c r="O383" s="33">
        <f t="shared" ca="1" si="73"/>
        <v>1</v>
      </c>
      <c r="P383" s="46">
        <f t="shared" ca="1" si="81"/>
        <v>0</v>
      </c>
      <c r="Q383" s="92">
        <f t="shared" ca="1" si="82"/>
        <v>8</v>
      </c>
      <c r="R383" s="46" t="str">
        <f t="shared" si="83"/>
        <v/>
      </c>
      <c r="S383" s="93" t="str">
        <f>+IF(AND(K383="",L383="",M383=""),"",SUM($R$20:R383))</f>
        <v/>
      </c>
      <c r="T383" s="5"/>
      <c r="Z383" s="97">
        <f t="shared" si="77"/>
        <v>0</v>
      </c>
      <c r="AB383" s="50">
        <f t="shared" si="78"/>
        <v>0</v>
      </c>
      <c r="AW383" s="3">
        <f t="shared" si="79"/>
        <v>0</v>
      </c>
    </row>
    <row r="384" spans="4:49" x14ac:dyDescent="0.25">
      <c r="D384" s="22" t="str">
        <f t="shared" ca="1" si="80"/>
        <v/>
      </c>
      <c r="E384" s="22">
        <f ca="1">IF(YEAR(H384)=YEAR($H$20),MONTH('Mitarbeiter 01'!H384),0)</f>
        <v>12</v>
      </c>
      <c r="G384" s="4"/>
      <c r="H384" s="89">
        <f t="shared" ca="1" si="75"/>
        <v>46387</v>
      </c>
      <c r="I384" s="50">
        <f t="shared" ca="1" si="84"/>
        <v>4</v>
      </c>
      <c r="J384" s="90" t="s">
        <v>85</v>
      </c>
      <c r="K384" s="139"/>
      <c r="L384" s="36"/>
      <c r="M384" s="140"/>
      <c r="N384" s="91">
        <f t="shared" si="76"/>
        <v>0</v>
      </c>
      <c r="O384" s="33">
        <f t="shared" ca="1" si="73"/>
        <v>1</v>
      </c>
      <c r="P384" s="46">
        <f t="shared" ca="1" si="81"/>
        <v>0</v>
      </c>
      <c r="Q384" s="92">
        <f t="shared" ca="1" si="82"/>
        <v>8</v>
      </c>
      <c r="R384" s="46" t="str">
        <f t="shared" si="83"/>
        <v/>
      </c>
      <c r="S384" s="93" t="str">
        <f>+IF(AND(K384="",L384="",M384=""),"",SUM($R$20:R384))</f>
        <v/>
      </c>
      <c r="T384" s="5"/>
      <c r="Z384" s="97">
        <f t="shared" si="77"/>
        <v>0</v>
      </c>
      <c r="AB384" s="50">
        <f t="shared" si="78"/>
        <v>0</v>
      </c>
      <c r="AW384" s="3">
        <f t="shared" si="79"/>
        <v>0</v>
      </c>
    </row>
    <row r="385" spans="4:49" x14ac:dyDescent="0.25">
      <c r="D385" s="22">
        <f t="shared" ca="1" si="80"/>
        <v>0</v>
      </c>
      <c r="E385" s="22">
        <f ca="1">IF(YEAR(H385)=YEAR($H$20),MONTH('Mitarbeiter 01'!H385),0)</f>
        <v>0</v>
      </c>
      <c r="G385" s="4"/>
      <c r="H385" s="89">
        <f t="shared" ca="1" si="75"/>
        <v>46388</v>
      </c>
      <c r="I385" s="50">
        <f t="shared" ca="1" si="84"/>
        <v>5</v>
      </c>
      <c r="J385" s="90" t="s">
        <v>85</v>
      </c>
      <c r="K385" s="139"/>
      <c r="L385" s="36"/>
      <c r="M385" s="140"/>
      <c r="N385" s="91">
        <f t="shared" si="76"/>
        <v>0</v>
      </c>
      <c r="O385" s="33">
        <f t="shared" ca="1" si="73"/>
        <v>1</v>
      </c>
      <c r="P385" s="46">
        <f t="shared" ca="1" si="81"/>
        <v>0</v>
      </c>
      <c r="Q385" s="92">
        <f t="shared" ca="1" si="82"/>
        <v>8</v>
      </c>
      <c r="R385" s="46" t="str">
        <f t="shared" si="83"/>
        <v/>
      </c>
      <c r="S385" s="93" t="str">
        <f>+IF(AND(K385="",L385="",M385=""),"",SUM($R$20:R385))</f>
        <v/>
      </c>
      <c r="T385" s="5"/>
      <c r="Z385" s="97">
        <f t="shared" si="77"/>
        <v>0</v>
      </c>
      <c r="AB385" s="50">
        <f t="shared" si="78"/>
        <v>0</v>
      </c>
      <c r="AW385" s="3">
        <f t="shared" si="79"/>
        <v>0</v>
      </c>
    </row>
    <row r="386" spans="4:49" x14ac:dyDescent="0.25">
      <c r="D386" s="22" t="str">
        <f t="shared" ca="1" si="80"/>
        <v/>
      </c>
      <c r="E386" s="22">
        <f ca="1">IF(YEAR(H386)=YEAR($H$20),MONTH('Mitarbeiter 01'!H386),0)</f>
        <v>0</v>
      </c>
      <c r="G386" s="4"/>
      <c r="H386" s="89">
        <f t="shared" ca="1" si="75"/>
        <v>46389</v>
      </c>
      <c r="I386" s="50">
        <f t="shared" ca="1" si="84"/>
        <v>6</v>
      </c>
      <c r="J386" s="90" t="s">
        <v>85</v>
      </c>
      <c r="K386" s="139"/>
      <c r="L386" s="36"/>
      <c r="M386" s="140"/>
      <c r="N386" s="91">
        <f t="shared" si="76"/>
        <v>0</v>
      </c>
      <c r="O386" s="33">
        <f t="shared" ca="1" si="73"/>
        <v>1.25</v>
      </c>
      <c r="P386" s="46">
        <f t="shared" ca="1" si="81"/>
        <v>0</v>
      </c>
      <c r="Q386" s="92">
        <f t="shared" ca="1" si="82"/>
        <v>0</v>
      </c>
      <c r="R386" s="46" t="str">
        <f t="shared" si="83"/>
        <v/>
      </c>
      <c r="S386" s="93" t="str">
        <f>+IF(AND(K386="",L386="",M386=""),"",SUM($R$20:R386))</f>
        <v/>
      </c>
      <c r="T386" s="5"/>
      <c r="Z386" s="97">
        <f t="shared" si="77"/>
        <v>0</v>
      </c>
      <c r="AB386" s="50">
        <f t="shared" si="78"/>
        <v>0</v>
      </c>
      <c r="AW386" s="3">
        <f t="shared" si="79"/>
        <v>0</v>
      </c>
    </row>
    <row r="387" spans="4:49" ht="13" thickBot="1" x14ac:dyDescent="0.3">
      <c r="D387" s="22" t="str">
        <f t="shared" ca="1" si="80"/>
        <v/>
      </c>
      <c r="E387" s="22">
        <f ca="1">IF(YEAR(H387)=YEAR($H$20),MONTH('Mitarbeiter 01'!H387),0)</f>
        <v>0</v>
      </c>
      <c r="G387" s="4"/>
      <c r="H387" s="109">
        <f t="shared" ca="1" si="75"/>
        <v>46390</v>
      </c>
      <c r="I387" s="111">
        <f t="shared" ca="1" si="84"/>
        <v>7</v>
      </c>
      <c r="J387" s="110" t="s">
        <v>85</v>
      </c>
      <c r="K387" s="141"/>
      <c r="L387" s="37"/>
      <c r="M387" s="140"/>
      <c r="N387" s="127">
        <f t="shared" si="76"/>
        <v>0</v>
      </c>
      <c r="O387" s="34">
        <f t="shared" ca="1" si="73"/>
        <v>1.25</v>
      </c>
      <c r="P387" s="115">
        <f t="shared" ca="1" si="81"/>
        <v>0</v>
      </c>
      <c r="Q387" s="128">
        <f t="shared" ca="1" si="82"/>
        <v>0</v>
      </c>
      <c r="R387" s="115" t="str">
        <f t="shared" si="83"/>
        <v/>
      </c>
      <c r="S387" s="129" t="str">
        <f>+IF(AND(K387="",L387="",M387=""),"",SUM($R$20:R387))</f>
        <v/>
      </c>
      <c r="T387" s="5"/>
      <c r="Z387" s="130">
        <f t="shared" si="77"/>
        <v>0</v>
      </c>
      <c r="AB387" s="50">
        <f t="shared" si="78"/>
        <v>0</v>
      </c>
      <c r="AW387" s="3">
        <f t="shared" si="79"/>
        <v>0</v>
      </c>
    </row>
    <row r="388" spans="4:49" ht="13" thickBot="1" x14ac:dyDescent="0.3">
      <c r="G388" s="6"/>
      <c r="H388" s="7"/>
      <c r="I388" s="7"/>
      <c r="J388" s="7"/>
      <c r="K388" s="7"/>
      <c r="L388" s="7" t="s">
        <v>62</v>
      </c>
      <c r="M388" s="7" t="s">
        <v>62</v>
      </c>
      <c r="N388" s="7"/>
      <c r="O388" s="131"/>
      <c r="P388" s="7"/>
      <c r="Q388" s="7"/>
      <c r="R388" s="7"/>
      <c r="S388" s="7"/>
      <c r="T388" s="8"/>
    </row>
    <row r="389" spans="4:49" x14ac:dyDescent="0.25">
      <c r="L389" s="3" t="s">
        <v>62</v>
      </c>
      <c r="M389" s="3" t="s">
        <v>62</v>
      </c>
    </row>
    <row r="390" spans="4:49" ht="13.5" hidden="1" thickBot="1" x14ac:dyDescent="0.35">
      <c r="G390" s="190" t="s">
        <v>73</v>
      </c>
      <c r="H390" s="191"/>
      <c r="I390" s="191"/>
      <c r="J390" s="191"/>
      <c r="K390" s="191"/>
      <c r="L390" s="191"/>
      <c r="M390" s="191"/>
      <c r="N390" s="191"/>
      <c r="O390" s="191"/>
      <c r="P390" s="191"/>
      <c r="Q390" s="191"/>
      <c r="R390" s="191"/>
      <c r="S390" s="191"/>
      <c r="T390" s="192"/>
    </row>
    <row r="391" spans="4:49" hidden="1" x14ac:dyDescent="0.25">
      <c r="G391" s="4"/>
      <c r="T391" s="5"/>
    </row>
    <row r="392" spans="4:49" hidden="1" x14ac:dyDescent="0.25">
      <c r="G392" s="4"/>
      <c r="H392" s="90" t="s">
        <v>17</v>
      </c>
      <c r="I392" s="95" t="s">
        <v>54</v>
      </c>
      <c r="J392" s="95"/>
      <c r="K392" s="95" t="s">
        <v>55</v>
      </c>
      <c r="L392" s="95" t="s">
        <v>56</v>
      </c>
      <c r="M392" s="95" t="s">
        <v>57</v>
      </c>
      <c r="N392" s="95" t="s">
        <v>58</v>
      </c>
      <c r="O392" s="132" t="s">
        <v>59</v>
      </c>
      <c r="P392" s="95" t="s">
        <v>76</v>
      </c>
      <c r="T392" s="5"/>
    </row>
    <row r="393" spans="4:49" hidden="1" x14ac:dyDescent="0.25">
      <c r="G393" s="4"/>
      <c r="H393" s="90">
        <v>1</v>
      </c>
      <c r="I393" s="49">
        <f t="array" aca="1" ref="I393" ca="1">SUM(IF($E$20:$E$387=$H393,$R$20:$R$387))</f>
        <v>-1.183500000000004</v>
      </c>
      <c r="J393" s="49"/>
      <c r="K393" s="49">
        <f ca="1">+I393</f>
        <v>-1.183500000000004</v>
      </c>
      <c r="L393" s="95">
        <f t="array" aca="1" ref="L393" ca="1">SUM(IF($E$20:$E$387=$H393,$K$20:$K$387))</f>
        <v>4.5</v>
      </c>
      <c r="M393" s="95"/>
      <c r="N393" s="95">
        <f ca="1">+L393</f>
        <v>4.5</v>
      </c>
      <c r="O393" s="132"/>
      <c r="P393" s="133"/>
      <c r="T393" s="5"/>
    </row>
    <row r="394" spans="4:49" hidden="1" x14ac:dyDescent="0.25">
      <c r="G394" s="4"/>
      <c r="H394" s="90">
        <v>2</v>
      </c>
      <c r="I394" s="49">
        <f t="array" aca="1" ref="I394" ca="1">SUM(IF($E$20:$E$387=$H394,$R$20:$R$387))</f>
        <v>12.216700000000007</v>
      </c>
      <c r="J394" s="49"/>
      <c r="K394" s="49">
        <f ca="1">+K393+I394</f>
        <v>11.033200000000003</v>
      </c>
      <c r="L394" s="95">
        <f t="array" aca="1" ref="L394" ca="1">SUM(IF($E$20:$E$387=$H394,$K$20:$K$387))</f>
        <v>0</v>
      </c>
      <c r="M394" s="95">
        <f t="array" aca="1" ref="M394" ca="1">SUM(IF($E$20:$E$387=$H393,$K$20:$K$387))</f>
        <v>4.5</v>
      </c>
      <c r="N394" s="95">
        <f ca="1">+N393+L394</f>
        <v>4.5</v>
      </c>
      <c r="O394" s="132">
        <f ca="1">+M394</f>
        <v>4.5</v>
      </c>
      <c r="P394" s="133">
        <f ca="1">+K393</f>
        <v>-1.183500000000004</v>
      </c>
      <c r="T394" s="5"/>
    </row>
    <row r="395" spans="4:49" hidden="1" x14ac:dyDescent="0.25">
      <c r="G395" s="4"/>
      <c r="H395" s="90">
        <v>3</v>
      </c>
      <c r="I395" s="49">
        <f t="array" aca="1" ref="I395" ca="1">SUM(IF($E$20:$E$387=$H395,$R$20:$R$387))</f>
        <v>-8.2001000000000026</v>
      </c>
      <c r="J395" s="49"/>
      <c r="K395" s="49">
        <f t="shared" ref="K395:K404" ca="1" si="85">+K394+I395</f>
        <v>2.8331</v>
      </c>
      <c r="L395" s="95">
        <f t="array" aca="1" ref="L395" ca="1">SUM(IF($E$20:$E$387=$H395,$K$20:$K$387))</f>
        <v>15</v>
      </c>
      <c r="M395" s="95">
        <f t="array" aca="1" ref="M395" ca="1">SUM(IF($E$20:$E$387=$H394,$K$20:$K$387))</f>
        <v>0</v>
      </c>
      <c r="N395" s="95">
        <f t="shared" ref="N395:N404" ca="1" si="86">+N394+L395</f>
        <v>19.5</v>
      </c>
      <c r="O395" s="132">
        <f ca="1">+O394+M395</f>
        <v>4.5</v>
      </c>
      <c r="P395" s="133">
        <f t="shared" ref="P395:P404" ca="1" si="87">+K394</f>
        <v>11.033200000000003</v>
      </c>
      <c r="T395" s="5"/>
    </row>
    <row r="396" spans="4:49" hidden="1" x14ac:dyDescent="0.25">
      <c r="G396" s="4"/>
      <c r="H396" s="90">
        <v>4</v>
      </c>
      <c r="I396" s="49">
        <f t="array" aca="1" ref="I396" ca="1">SUM(IF($E$20:$E$387=$H396,$R$20:$R$387))</f>
        <v>-0.49989999999999846</v>
      </c>
      <c r="J396" s="49"/>
      <c r="K396" s="49">
        <f t="shared" ca="1" si="85"/>
        <v>2.3332000000000015</v>
      </c>
      <c r="L396" s="95">
        <f t="array" aca="1" ref="L396" ca="1">SUM(IF($E$20:$E$387=$H396,$K$20:$K$387))</f>
        <v>0</v>
      </c>
      <c r="M396" s="95">
        <f t="array" aca="1" ref="M396" ca="1">SUM(IF($E$20:$E$387=$H395,$K$20:$K$387))</f>
        <v>15</v>
      </c>
      <c r="N396" s="95">
        <f t="shared" ca="1" si="86"/>
        <v>19.5</v>
      </c>
      <c r="O396" s="132">
        <f t="shared" ref="O396:O404" ca="1" si="88">+O395+M396</f>
        <v>19.5</v>
      </c>
      <c r="P396" s="133">
        <f t="shared" ca="1" si="87"/>
        <v>2.8331</v>
      </c>
      <c r="T396" s="5"/>
    </row>
    <row r="397" spans="4:49" hidden="1" x14ac:dyDescent="0.25">
      <c r="G397" s="4"/>
      <c r="H397" s="90">
        <v>5</v>
      </c>
      <c r="I397" s="49">
        <f t="array" aca="1" ref="I397" ca="1">SUM(IF($E$20:$E$387=$H397,$R$20:$R$387))</f>
        <v>-4.983299999999999</v>
      </c>
      <c r="J397" s="49"/>
      <c r="K397" s="49">
        <f t="shared" ca="1" si="85"/>
        <v>-2.6500999999999975</v>
      </c>
      <c r="L397" s="95">
        <f t="array" aca="1" ref="L397" ca="1">SUM(IF($E$20:$E$387=$H397,$K$20:$K$387))</f>
        <v>0</v>
      </c>
      <c r="M397" s="95">
        <f t="array" aca="1" ref="M397" ca="1">SUM(IF($E$20:$E$387=$H396,$K$20:$K$387))</f>
        <v>0</v>
      </c>
      <c r="N397" s="95">
        <f t="shared" ca="1" si="86"/>
        <v>19.5</v>
      </c>
      <c r="O397" s="132">
        <f t="shared" ca="1" si="88"/>
        <v>19.5</v>
      </c>
      <c r="P397" s="133">
        <f t="shared" ca="1" si="87"/>
        <v>2.3332000000000015</v>
      </c>
      <c r="T397" s="5"/>
    </row>
    <row r="398" spans="4:49" hidden="1" x14ac:dyDescent="0.25">
      <c r="G398" s="4"/>
      <c r="H398" s="90">
        <v>6</v>
      </c>
      <c r="I398" s="49">
        <f t="array" aca="1" ref="I398" ca="1">SUM(IF($E$20:$E$387=$H398,$R$20:$R$387))</f>
        <v>3.4832999999999998</v>
      </c>
      <c r="J398" s="49"/>
      <c r="K398" s="49">
        <f t="shared" ca="1" si="85"/>
        <v>0.83320000000000238</v>
      </c>
      <c r="L398" s="95">
        <f t="array" aca="1" ref="L398" ca="1">SUM(IF($E$20:$E$387=$H398,$K$20:$K$387))</f>
        <v>15</v>
      </c>
      <c r="M398" s="95">
        <f t="array" aca="1" ref="M398" ca="1">SUM(IF($E$20:$E$387=$H397,$K$20:$K$387))</f>
        <v>0</v>
      </c>
      <c r="N398" s="95">
        <f t="shared" ca="1" si="86"/>
        <v>34.5</v>
      </c>
      <c r="O398" s="132">
        <f t="shared" ca="1" si="88"/>
        <v>19.5</v>
      </c>
      <c r="P398" s="133">
        <f t="shared" ca="1" si="87"/>
        <v>-2.6500999999999975</v>
      </c>
      <c r="T398" s="5"/>
    </row>
    <row r="399" spans="4:49" hidden="1" x14ac:dyDescent="0.25">
      <c r="G399" s="4"/>
      <c r="H399" s="90">
        <v>7</v>
      </c>
      <c r="I399" s="49">
        <f t="array" aca="1" ref="I399" ca="1">SUM(IF($E$20:$E$387=$H399,$R$20:$R$387))</f>
        <v>14.283400000000004</v>
      </c>
      <c r="J399" s="49"/>
      <c r="K399" s="49">
        <f t="shared" ca="1" si="85"/>
        <v>15.116600000000005</v>
      </c>
      <c r="L399" s="95">
        <f t="array" aca="1" ref="L399" ca="1">SUM(IF($E$20:$E$387=$H399,$K$20:$K$387))</f>
        <v>0</v>
      </c>
      <c r="M399" s="95">
        <f t="array" aca="1" ref="M399" ca="1">SUM(IF($E$20:$E$387=$H398,$K$20:$K$387))</f>
        <v>15</v>
      </c>
      <c r="N399" s="95">
        <f t="shared" ca="1" si="86"/>
        <v>34.5</v>
      </c>
      <c r="O399" s="132">
        <f t="shared" ca="1" si="88"/>
        <v>34.5</v>
      </c>
      <c r="P399" s="133">
        <f t="shared" ca="1" si="87"/>
        <v>0.83320000000000238</v>
      </c>
      <c r="T399" s="5"/>
    </row>
    <row r="400" spans="4:49" hidden="1" x14ac:dyDescent="0.25">
      <c r="G400" s="4"/>
      <c r="H400" s="90">
        <v>8</v>
      </c>
      <c r="I400" s="49">
        <f t="array" aca="1" ref="I400" ca="1">SUM(IF($E$20:$E$387=$H400,$R$20:$R$387))</f>
        <v>-7.3664999999999958</v>
      </c>
      <c r="J400" s="49"/>
      <c r="K400" s="49">
        <f t="shared" ca="1" si="85"/>
        <v>7.7501000000000095</v>
      </c>
      <c r="L400" s="95">
        <f t="array" aca="1" ref="L400" ca="1">SUM(IF($E$20:$E$387=$H400,$K$20:$K$387))</f>
        <v>0</v>
      </c>
      <c r="M400" s="95">
        <f t="array" aca="1" ref="M400" ca="1">SUM(IF($E$20:$E$387=$H399,$K$20:$K$387))</f>
        <v>0</v>
      </c>
      <c r="N400" s="95">
        <f t="shared" ca="1" si="86"/>
        <v>34.5</v>
      </c>
      <c r="O400" s="132">
        <f t="shared" ca="1" si="88"/>
        <v>34.5</v>
      </c>
      <c r="P400" s="133">
        <f t="shared" ca="1" si="87"/>
        <v>15.116600000000005</v>
      </c>
      <c r="T400" s="5"/>
    </row>
    <row r="401" spans="7:20" hidden="1" x14ac:dyDescent="0.25">
      <c r="G401" s="4"/>
      <c r="H401" s="90">
        <v>9</v>
      </c>
      <c r="I401" s="49">
        <f t="array" aca="1" ref="I401" ca="1">SUM(IF($E$20:$E$387=$H401,$R$20:$R$387))</f>
        <v>17.750199999999996</v>
      </c>
      <c r="J401" s="49"/>
      <c r="K401" s="49">
        <f t="shared" ca="1" si="85"/>
        <v>25.500300000000006</v>
      </c>
      <c r="L401" s="95">
        <f t="array" aca="1" ref="L401" ca="1">SUM(IF($E$20:$E$387=$H401,$K$20:$K$387))</f>
        <v>0</v>
      </c>
      <c r="M401" s="95">
        <f t="array" aca="1" ref="M401" ca="1">SUM(IF($E$20:$E$387=$H400,$K$20:$K$387))</f>
        <v>0</v>
      </c>
      <c r="N401" s="95">
        <f t="shared" ca="1" si="86"/>
        <v>34.5</v>
      </c>
      <c r="O401" s="132">
        <f t="shared" ca="1" si="88"/>
        <v>34.5</v>
      </c>
      <c r="P401" s="133">
        <f t="shared" ca="1" si="87"/>
        <v>7.7501000000000095</v>
      </c>
      <c r="T401" s="5"/>
    </row>
    <row r="402" spans="7:20" hidden="1" x14ac:dyDescent="0.25">
      <c r="G402" s="4"/>
      <c r="H402" s="90">
        <v>10</v>
      </c>
      <c r="I402" s="49">
        <f t="array" aca="1" ref="I402" ca="1">SUM(IF($E$20:$E$387=$H402,$R$20:$R$387))</f>
        <v>-35.900099999999995</v>
      </c>
      <c r="J402" s="49"/>
      <c r="K402" s="49">
        <f t="shared" ca="1" si="85"/>
        <v>-10.399799999999988</v>
      </c>
      <c r="L402" s="95">
        <f t="array" aca="1" ref="L402" ca="1">SUM(IF($E$20:$E$387=$H402,$K$20:$K$387))</f>
        <v>0</v>
      </c>
      <c r="M402" s="95">
        <f t="array" aca="1" ref="M402" ca="1">SUM(IF($E$20:$E$387=$H401,$K$20:$K$387))</f>
        <v>0</v>
      </c>
      <c r="N402" s="95">
        <f t="shared" ca="1" si="86"/>
        <v>34.5</v>
      </c>
      <c r="O402" s="132">
        <f t="shared" ca="1" si="88"/>
        <v>34.5</v>
      </c>
      <c r="P402" s="133">
        <f t="shared" ca="1" si="87"/>
        <v>25.500300000000006</v>
      </c>
      <c r="T402" s="5"/>
    </row>
    <row r="403" spans="7:20" hidden="1" x14ac:dyDescent="0.25">
      <c r="G403" s="4"/>
      <c r="H403" s="90">
        <v>11</v>
      </c>
      <c r="I403" s="49">
        <f t="array" aca="1" ref="I403" ca="1">SUM(IF($E$20:$E$387=$H403,$R$20:$R$387))</f>
        <v>0</v>
      </c>
      <c r="J403" s="49"/>
      <c r="K403" s="49">
        <f t="shared" ca="1" si="85"/>
        <v>-10.399799999999988</v>
      </c>
      <c r="L403" s="95">
        <f t="array" aca="1" ref="L403" ca="1">SUM(IF($E$20:$E$387=$H403,$K$20:$K$387))</f>
        <v>0</v>
      </c>
      <c r="M403" s="95">
        <f t="array" aca="1" ref="M403" ca="1">SUM(IF($E$20:$E$387=$H402,$K$20:$K$387))</f>
        <v>0</v>
      </c>
      <c r="N403" s="95">
        <f t="shared" ca="1" si="86"/>
        <v>34.5</v>
      </c>
      <c r="O403" s="132">
        <f t="shared" ca="1" si="88"/>
        <v>34.5</v>
      </c>
      <c r="P403" s="133">
        <f t="shared" ca="1" si="87"/>
        <v>-10.399799999999988</v>
      </c>
      <c r="T403" s="5"/>
    </row>
    <row r="404" spans="7:20" hidden="1" x14ac:dyDescent="0.25">
      <c r="G404" s="4"/>
      <c r="H404" s="90">
        <v>12</v>
      </c>
      <c r="I404" s="49">
        <f t="array" aca="1" ref="I404" ca="1">SUM(IF($E$20:$E$387=$H404,$R$20:$R$387))</f>
        <v>0</v>
      </c>
      <c r="J404" s="49"/>
      <c r="K404" s="49">
        <f t="shared" ca="1" si="85"/>
        <v>-10.399799999999988</v>
      </c>
      <c r="L404" s="95">
        <f t="array" aca="1" ref="L404" ca="1">SUM(IF($E$20:$E$387=$H404,$K$20:$K$387))</f>
        <v>0</v>
      </c>
      <c r="M404" s="95">
        <f t="array" aca="1" ref="M404" ca="1">SUM(IF($E$20:$E$387=$H403,$K$20:$K$387))</f>
        <v>0</v>
      </c>
      <c r="N404" s="95">
        <f t="shared" ca="1" si="86"/>
        <v>34.5</v>
      </c>
      <c r="O404" s="132">
        <f t="shared" ca="1" si="88"/>
        <v>34.5</v>
      </c>
      <c r="P404" s="133">
        <f t="shared" ca="1" si="87"/>
        <v>-10.399799999999988</v>
      </c>
      <c r="T404" s="5"/>
    </row>
    <row r="405" spans="7:20" ht="13" hidden="1" thickBot="1" x14ac:dyDescent="0.3">
      <c r="G405" s="6"/>
      <c r="H405" s="7"/>
      <c r="I405" s="7"/>
      <c r="J405" s="7"/>
      <c r="K405" s="7"/>
      <c r="L405" s="7"/>
      <c r="M405" s="7"/>
      <c r="N405" s="7"/>
      <c r="O405" s="131"/>
      <c r="P405" s="7"/>
      <c r="Q405" s="7"/>
      <c r="R405" s="7"/>
      <c r="S405" s="7"/>
      <c r="T405" s="8"/>
    </row>
    <row r="406" spans="7:20" hidden="1" x14ac:dyDescent="0.25"/>
    <row r="407" spans="7:20" x14ac:dyDescent="0.25">
      <c r="G407" s="9" t="s">
        <v>92</v>
      </c>
    </row>
    <row r="408" spans="7:20" x14ac:dyDescent="0.25">
      <c r="G408" s="9" t="s">
        <v>93</v>
      </c>
    </row>
    <row r="409" spans="7:20" x14ac:dyDescent="0.25">
      <c r="G409" s="9" t="s">
        <v>94</v>
      </c>
    </row>
  </sheetData>
  <sheetProtection sheet="1"/>
  <mergeCells count="17">
    <mergeCell ref="AH17:AU17"/>
    <mergeCell ref="G390:T390"/>
    <mergeCell ref="K6:N6"/>
    <mergeCell ref="G17:T17"/>
    <mergeCell ref="V19:X19"/>
    <mergeCell ref="W29:X29"/>
    <mergeCell ref="AH4:AU4"/>
    <mergeCell ref="AM13:AN13"/>
    <mergeCell ref="AM14:AN14"/>
    <mergeCell ref="AM15:AN15"/>
    <mergeCell ref="K7:N7"/>
    <mergeCell ref="K8:N8"/>
    <mergeCell ref="G4:T4"/>
    <mergeCell ref="AL6:AN6"/>
    <mergeCell ref="AM9:AN9"/>
    <mergeCell ref="AM10:AN10"/>
    <mergeCell ref="AM11:AN11"/>
  </mergeCells>
  <phoneticPr fontId="24" type="noConversion"/>
  <conditionalFormatting sqref="K20:L387">
    <cfRule type="expression" dxfId="10" priority="1" stopIfTrue="1">
      <formula>$Z20=1</formula>
    </cfRule>
  </conditionalFormatting>
  <conditionalFormatting sqref="H20:H387">
    <cfRule type="expression" dxfId="9" priority="2" stopIfTrue="1">
      <formula>I20=6</formula>
    </cfRule>
    <cfRule type="expression" dxfId="8" priority="3" stopIfTrue="1">
      <formula>I20=7</formula>
    </cfRule>
  </conditionalFormatting>
  <conditionalFormatting sqref="AI20:AI50">
    <cfRule type="expression" dxfId="7" priority="4" stopIfTrue="1">
      <formula>$AJ20=6</formula>
    </cfRule>
    <cfRule type="expression" dxfId="6" priority="5" stopIfTrue="1">
      <formula>$AJ20=7</formula>
    </cfRule>
  </conditionalFormatting>
  <conditionalFormatting sqref="K12">
    <cfRule type="expression" dxfId="5" priority="6" stopIfTrue="1">
      <formula>$K$12&lt;&gt;$X$12</formula>
    </cfRule>
  </conditionalFormatting>
  <conditionalFormatting sqref="AT10 AM11:AN11">
    <cfRule type="cellIs" dxfId="4" priority="7" stopIfTrue="1" operator="lessThan">
      <formula>0</formula>
    </cfRule>
  </conditionalFormatting>
  <conditionalFormatting sqref="AP10">
    <cfRule type="expression" dxfId="3" priority="8" stopIfTrue="1">
      <formula>$AT$10&lt;0</formula>
    </cfRule>
  </conditionalFormatting>
  <conditionalFormatting sqref="AP15:AT15">
    <cfRule type="expression" dxfId="2" priority="9" stopIfTrue="1">
      <formula>$AT$15&lt;0</formula>
    </cfRule>
  </conditionalFormatting>
  <conditionalFormatting sqref="M20:M387">
    <cfRule type="expression" dxfId="1" priority="10" stopIfTrue="1">
      <formula>$Z20=1</formula>
    </cfRule>
    <cfRule type="expression" dxfId="0" priority="11" stopIfTrue="1">
      <formula>AW20&gt;0</formula>
    </cfRule>
  </conditionalFormatting>
  <dataValidations count="10">
    <dataValidation type="list" allowBlank="1" showErrorMessage="1" errorTitle="Urlaubstage eingeben" error="Hier bitte nur ganze Urlaubstage (1) oder halbe Urlaubstage (0,5) eingeben." sqref="K20:K387" xr:uid="{00000000-0002-0000-0200-000000000000}">
      <mc:AlternateContent xmlns:x12ac="http://schemas.microsoft.com/office/spreadsheetml/2011/1/ac" xmlns:mc="http://schemas.openxmlformats.org/markup-compatibility/2006">
        <mc:Choice Requires="x12ac">
          <x12ac:list>"0,5",1</x12ac:list>
        </mc:Choice>
        <mc:Fallback>
          <formula1>"0,5,1"</formula1>
        </mc:Fallback>
      </mc:AlternateContent>
    </dataValidation>
    <dataValidation type="whole" allowBlank="1" showErrorMessage="1" errorTitle="Gearbeitete Stunden" error="Hier bitte die vollen gearbeiteten Stunden (ganz Zahl zwischen 0 und 24) eingeben." sqref="L20:L387" xr:uid="{00000000-0002-0000-0200-000001000000}">
      <formula1>0</formula1>
      <formula2>24</formula2>
    </dataValidation>
    <dataValidation type="whole" allowBlank="1" showErrorMessage="1" errorTitle="Minuten eingeben" error="Hier bitte die gearbeiteten Minuten eingeben." sqref="M20:M387" xr:uid="{00000000-0002-0000-0200-000002000000}">
      <formula1>0</formula1>
      <formula2>59</formula2>
    </dataValidation>
    <dataValidation type="decimal" allowBlank="1" showErrorMessage="1" errorTitle="Wochenendfaktor" error="Hier den Wochentagsfaktor oder Feiertagfaktor eingeben." sqref="O20:O387" xr:uid="{00000000-0002-0000-0200-000003000000}">
      <formula1>1</formula1>
      <formula2>5</formula2>
    </dataValidation>
    <dataValidation type="list" allowBlank="1" showInputMessage="1" showErrorMessage="1" sqref="J20:J387" xr:uid="{00000000-0002-0000-0200-000004000000}">
      <formula1>"J,N"</formula1>
    </dataValidation>
    <dataValidation type="decimal" allowBlank="1" showErrorMessage="1" errorTitle="Wöchentliche Arbeitszeit" error="Hier bitte die wöchentliche Arbeitszeit (zwischen 0 und 60 Stunden) eingeben." sqref="K12" xr:uid="{00000000-0002-0000-0200-000005000000}">
      <formula1>0</formula1>
      <formula2>60</formula2>
    </dataValidation>
    <dataValidation type="decimal" allowBlank="1" showErrorMessage="1" errorTitle="Wochenendfaktor" error="Hier bitte den Wochenendfaktor (zwischen 1 und 5) eingeben." sqref="K13" xr:uid="{00000000-0002-0000-0200-000006000000}">
      <formula1>1</formula1>
      <formula2>5</formula2>
    </dataValidation>
    <dataValidation type="decimal" allowBlank="1" showErrorMessage="1" errorTitle="Tägliche Arbeitszeit" error="Hier bitte die tägliche Arbeitszeit (in Stunden,Minuten)  eingeben." sqref="Q6:Q12" xr:uid="{00000000-0002-0000-0200-000007000000}">
      <formula1>0</formula1>
      <formula2>24</formula2>
    </dataValidation>
    <dataValidation type="decimal" allowBlank="1" showErrorMessage="1" errorTitle="Zeitkonto" error="Hier bitte einen möglichen Vortrag des Zeitkontos (zwischen -1000 und +1000) eingeben." sqref="Q14" xr:uid="{00000000-0002-0000-0200-000008000000}">
      <formula1>-1000</formula1>
      <formula2>1000</formula2>
    </dataValidation>
    <dataValidation type="decimal" allowBlank="1" showErrorMessage="1" errorTitle="Urlaubskonto" error="Hier bitte den Vortrag für nicht genommenen Urlaub in Tagen eingeben." sqref="Q15" xr:uid="{00000000-0002-0000-0200-000009000000}">
      <formula1>-50</formula1>
      <formula2>100</formula2>
    </dataValidation>
  </dataValidations>
  <printOptions horizontalCentered="1"/>
  <pageMargins left="0.78740157480314965" right="0.78740157480314965" top="0.98425196850393704" bottom="0.98425196850393704" header="0.51181102362204722" footer="0.51181102362204722"/>
  <pageSetup paperSize="9" fitToHeight="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804" r:id="rId4" name="Drop Down 12">
              <controlPr defaultSize="0" autoLine="0" autoPict="0">
                <anchor moveWithCells="1">
                  <from>
                    <xdr:col>33</xdr:col>
                    <xdr:colOff>0</xdr:colOff>
                    <xdr:row>1</xdr:row>
                    <xdr:rowOff>0</xdr:rowOff>
                  </from>
                  <to>
                    <xdr:col>35</xdr:col>
                    <xdr:colOff>0</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SharedWithUsers xmlns="f5f3c0c8-cb47-4a26-91a1-a44bb4539247">
      <UserInfo>
        <DisplayName/>
        <AccountId xsi:nil="true"/>
        <AccountType/>
      </UserInfo>
    </SharedWithUsers>
    <MediaLengthInSeconds xmlns="bbb3f655-f267-4a84-b742-532fbc77d0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E5DE3F-28A9-408D-9EEA-B2F273C59A5D}">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customXml/itemProps2.xml><?xml version="1.0" encoding="utf-8"?>
<ds:datastoreItem xmlns:ds="http://schemas.openxmlformats.org/officeDocument/2006/customXml" ds:itemID="{667E9213-C2A2-45B8-833D-5B63F31F9B52}">
  <ds:schemaRefs>
    <ds:schemaRef ds:uri="http://schemas.microsoft.com/sharepoint/v3/contenttype/forms"/>
  </ds:schemaRefs>
</ds:datastoreItem>
</file>

<file path=customXml/itemProps3.xml><?xml version="1.0" encoding="utf-8"?>
<ds:datastoreItem xmlns:ds="http://schemas.openxmlformats.org/officeDocument/2006/customXml" ds:itemID="{27C5FE18-8D2F-438A-826C-FEA86837EAF1}">
  <ds:schemaRefs>
    <ds:schemaRef ds:uri="http://schemas.microsoft.com/office/2006/metadata/longProperties"/>
  </ds:schemaRefs>
</ds:datastoreItem>
</file>

<file path=customXml/itemProps4.xml><?xml version="1.0" encoding="utf-8"?>
<ds:datastoreItem xmlns:ds="http://schemas.openxmlformats.org/officeDocument/2006/customXml" ds:itemID="{7211DBDC-D3A8-4224-9B58-D745C77248B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Stammdaten</vt:lpstr>
      <vt:lpstr>Hinweise</vt:lpstr>
      <vt:lpstr>Mitarbeiter 01</vt:lpstr>
      <vt:lpstr>Hinweise!Druckbereich</vt:lpstr>
      <vt:lpstr>'Mitarbeiter 01'!Druckbereich</vt:lpstr>
      <vt:lpstr>Stammdaten!Druckbereich</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Konetzny</dc:creator>
  <cp:keywords>Zeiterfassung Tools</cp:keywords>
  <cp:lastModifiedBy>UG - Ulrike Gehring</cp:lastModifiedBy>
  <cp:lastPrinted>2022-09-15T20:26:26Z</cp:lastPrinted>
  <dcterms:created xsi:type="dcterms:W3CDTF">2009-01-31T13:41:13Z</dcterms:created>
  <dcterms:modified xsi:type="dcterms:W3CDTF">2023-03-29T12:14:16Z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display_urn:schemas-microsoft-com:office:office#Editor">
    <vt:lpwstr>JSa - Johanna Schlamp-Ogawa</vt:lpwstr>
  </property>
  <property fmtid="{D5CDD505-2E9C-101B-9397-08002B2CF9AE}" pid="7" name="Order">
    <vt:lpwstr>14657700.0000000</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JSa - Johanna Schlamp-Ogawa</vt:lpwstr>
  </property>
  <property fmtid="{D5CDD505-2E9C-101B-9397-08002B2CF9AE}" pid="11" name="ComplianceAssetId">
    <vt:lpwstr/>
  </property>
  <property fmtid="{D5CDD505-2E9C-101B-9397-08002B2CF9AE}" pid="12" name="TriggerFlowInfo">
    <vt:lpwstr/>
  </property>
  <property fmtid="{D5CDD505-2E9C-101B-9397-08002B2CF9AE}" pid="13" name="ContentTypeId">
    <vt:lpwstr>0x010100E9C0657C80C9EB42A8AE8AF1E32C18B5</vt:lpwstr>
  </property>
  <property fmtid="{D5CDD505-2E9C-101B-9397-08002B2CF9AE}" pid="14" name="MediaLengthInSeconds">
    <vt:lpwstr/>
  </property>
  <property fmtid="{D5CDD505-2E9C-101B-9397-08002B2CF9AE}" pid="15" name="MediaServiceImageTags">
    <vt:lpwstr/>
  </property>
</Properties>
</file>