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https://vnrag.sharepoint.com/sites/mediaforwork2/Freigegebene Dokumente/Team Tax, Trade &amp; Office/Tax/4. Einmalfaktura &amp; Produktionen/Excel-Tools/Excelrechner ab 2026/"/>
    </mc:Choice>
  </mc:AlternateContent>
  <xr:revisionPtr revIDLastSave="2" documentId="13_ncr:1_{AE9B2140-20B2-47AF-BE0E-461367B6E8C8}" xr6:coauthVersionLast="47" xr6:coauthVersionMax="47" xr10:uidLastSave="{A6C9493C-3053-4467-A9BA-9033DDC83E38}"/>
  <bookViews>
    <workbookView xWindow="2660" yWindow="2660" windowWidth="14400" windowHeight="8170" tabRatio="611" xr2:uid="{00000000-000D-0000-FFFF-FFFF00000000}"/>
  </bookViews>
  <sheets>
    <sheet name="Stammdaten" sheetId="1" r:id="rId1"/>
    <sheet name="Hinweise" sheetId="5" r:id="rId2"/>
    <sheet name="Bezahlte Arbeitszeit ermitteln" sheetId="25" r:id="rId3"/>
    <sheet name="Überstunden oder Neueinstellung" sheetId="26" r:id="rId4"/>
  </sheets>
  <definedNames>
    <definedName name="_xlnm.Print_Area" localSheetId="2">'Bezahlte Arbeitszeit ermitteln'!$B$2:$K$21</definedName>
    <definedName name="_xlnm.Print_Area" localSheetId="1">Hinweise!$B$3:$F$17</definedName>
    <definedName name="_xlnm.Print_Area" localSheetId="0">Stammdaten!$B$3:$H$18</definedName>
    <definedName name="_xlnm.Print_Area" localSheetId="3">'Überstunden oder Neueinstellung'!$B$2:$X$52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s="1"/>
  <c r="K8" i="1" s="1"/>
  <c r="K9" i="1" s="1"/>
  <c r="K10" i="1" s="1"/>
  <c r="K11" i="1" s="1"/>
  <c r="K12" i="1" s="1"/>
  <c r="K13" i="1" s="1"/>
  <c r="K14" i="1" s="1"/>
  <c r="K15" i="1" s="1"/>
  <c r="K16" i="1" s="1"/>
  <c r="K17" i="1" s="1"/>
  <c r="K18" i="1" s="1"/>
  <c r="J9" i="25" l="1"/>
  <c r="J20" i="25" s="1"/>
  <c r="U11" i="26" s="1"/>
  <c r="H13" i="25"/>
  <c r="H14" i="25"/>
  <c r="H15" i="25"/>
  <c r="H16" i="25"/>
  <c r="W30" i="26"/>
  <c r="U21" i="26"/>
  <c r="U30" i="26"/>
  <c r="S21" i="26"/>
  <c r="S30" i="26" s="1"/>
  <c r="Q27" i="26"/>
  <c r="W27" i="26" s="1"/>
  <c r="U27" i="26"/>
  <c r="G22" i="26"/>
  <c r="G36" i="26"/>
  <c r="I22" i="26"/>
  <c r="I36" i="26" s="1"/>
  <c r="K22" i="26"/>
  <c r="K33" i="26" s="1"/>
  <c r="K36" i="26"/>
  <c r="I33" i="26"/>
  <c r="G33" i="26"/>
  <c r="G29" i="26"/>
  <c r="G30" i="26" s="1"/>
  <c r="I29" i="26"/>
  <c r="K29" i="26"/>
  <c r="K26" i="26"/>
  <c r="K27" i="26" s="1"/>
  <c r="I26" i="26"/>
  <c r="G26" i="26"/>
  <c r="Q41" i="26"/>
  <c r="Q42" i="26"/>
  <c r="Q43" i="26"/>
  <c r="Q44" i="26"/>
  <c r="Q45" i="26"/>
  <c r="W4" i="26"/>
  <c r="B4" i="26"/>
  <c r="W17" i="26"/>
  <c r="W18" i="26"/>
  <c r="U18" i="26"/>
  <c r="U17" i="26"/>
  <c r="S18" i="26"/>
  <c r="S17" i="26"/>
  <c r="U12" i="26"/>
  <c r="D20" i="26"/>
  <c r="K30" i="26" l="1"/>
  <c r="K38" i="26" s="1"/>
  <c r="U10" i="26"/>
  <c r="W22" i="26" s="1"/>
  <c r="S27" i="26"/>
  <c r="W33" i="26"/>
  <c r="W32" i="26"/>
  <c r="W36" i="26"/>
  <c r="I27" i="26"/>
  <c r="G27" i="26"/>
  <c r="G38" i="26" s="1"/>
  <c r="G41" i="26" s="1"/>
  <c r="J18" i="25"/>
  <c r="U22" i="26"/>
  <c r="S22" i="26"/>
  <c r="S34" i="26" s="1"/>
  <c r="U14" i="26"/>
  <c r="P20" i="26" s="1"/>
  <c r="G44" i="26"/>
  <c r="G45" i="26"/>
  <c r="S32" i="26"/>
  <c r="S33" i="26"/>
  <c r="I30" i="26"/>
  <c r="W35" i="26"/>
  <c r="W34" i="26"/>
  <c r="K44" i="26" l="1"/>
  <c r="K41" i="26"/>
  <c r="K47" i="26" s="1"/>
  <c r="K48" i="26" s="1"/>
  <c r="K45" i="26"/>
  <c r="K42" i="26"/>
  <c r="K43" i="26"/>
  <c r="I38" i="26"/>
  <c r="I45" i="26" s="1"/>
  <c r="U34" i="26"/>
  <c r="U32" i="26"/>
  <c r="U33" i="26"/>
  <c r="U36" i="26"/>
  <c r="U35" i="26"/>
  <c r="W38" i="26"/>
  <c r="W43" i="26" s="1"/>
  <c r="G43" i="26"/>
  <c r="S36" i="26"/>
  <c r="G42" i="26"/>
  <c r="S35" i="26"/>
  <c r="W41" i="26"/>
  <c r="I41" i="26"/>
  <c r="I42" i="26"/>
  <c r="I43" i="26"/>
  <c r="S38" i="26" l="1"/>
  <c r="W45" i="26"/>
  <c r="U38" i="26"/>
  <c r="U43" i="26" s="1"/>
  <c r="W42" i="26"/>
  <c r="W47" i="26" s="1"/>
  <c r="W48" i="26" s="1"/>
  <c r="I44" i="26"/>
  <c r="I47" i="26" s="1"/>
  <c r="I48" i="26" s="1"/>
  <c r="W44" i="26"/>
  <c r="G47" i="26"/>
  <c r="G48" i="26" s="1"/>
  <c r="S42" i="26"/>
  <c r="S44" i="26"/>
  <c r="S43" i="26"/>
  <c r="S45" i="26"/>
  <c r="S41" i="26"/>
  <c r="U45" i="26"/>
  <c r="U44" i="26"/>
  <c r="U42" i="26"/>
  <c r="U41" i="26"/>
  <c r="U47" i="26" s="1"/>
  <c r="U48" i="26" s="1"/>
  <c r="S47" i="26" l="1"/>
  <c r="S48" i="26" s="1"/>
  <c r="G50" i="26"/>
  <c r="S50" i="26" l="1"/>
  <c r="S51" i="26" s="1"/>
  <c r="G51" i="26"/>
  <c r="U50" i="26" l="1"/>
  <c r="I50" i="26"/>
</calcChain>
</file>

<file path=xl/sharedStrings.xml><?xml version="1.0" encoding="utf-8"?>
<sst xmlns="http://schemas.openxmlformats.org/spreadsheetml/2006/main" count="99" uniqueCount="72">
  <si>
    <t>Stammdaten</t>
  </si>
  <si>
    <t>Jahr</t>
  </si>
  <si>
    <t>Vorname</t>
  </si>
  <si>
    <t>Name</t>
  </si>
  <si>
    <t>Firma</t>
  </si>
  <si>
    <t>Allgemeine Hinweise</t>
  </si>
  <si>
    <t>Straße</t>
  </si>
  <si>
    <t>PLZ</t>
  </si>
  <si>
    <t>Ort</t>
  </si>
  <si>
    <t>47111</t>
  </si>
  <si>
    <t>Krankenversicherung</t>
  </si>
  <si>
    <t>Pflegeversicherung</t>
  </si>
  <si>
    <t>Rentenversicherung</t>
  </si>
  <si>
    <t>Arbeitslosenversicherung</t>
  </si>
  <si>
    <t>Bereinigter Bruttolohn</t>
  </si>
  <si>
    <t>Hinweise zum Kostenvergleich</t>
  </si>
  <si>
    <t>Erforderliche Überstunden</t>
  </si>
  <si>
    <t>davon</t>
  </si>
  <si>
    <t>LGr 1</t>
  </si>
  <si>
    <t>LGr 2</t>
  </si>
  <si>
    <t>Brutto-Lohn /Std</t>
  </si>
  <si>
    <t>Berufsgenossenschaft</t>
  </si>
  <si>
    <t>Summe Brutto-Lohn</t>
  </si>
  <si>
    <t>Sonstige Lohnbestandteile</t>
  </si>
  <si>
    <t>Brutto-Lohn ohne Überstunden</t>
  </si>
  <si>
    <t>Überstundenzuschläge</t>
  </si>
  <si>
    <t>Schicht-Zuschläge</t>
  </si>
  <si>
    <t>Sonstige Zuschläge</t>
  </si>
  <si>
    <t>Info: Kosten je Stunden</t>
  </si>
  <si>
    <t>Jährliche Arbeitszeit ermitteln</t>
  </si>
  <si>
    <t>Arbeitstage / Jahr</t>
  </si>
  <si>
    <t>Arbeitsstunden / Tag</t>
  </si>
  <si>
    <t>Urlaub in Tagen</t>
  </si>
  <si>
    <t>Durchschn. Krank-Tage</t>
  </si>
  <si>
    <t>Feiertage</t>
  </si>
  <si>
    <t>Erforderliche Stunden</t>
  </si>
  <si>
    <t>Benötigte Mitarbeiter</t>
  </si>
  <si>
    <t>Schicht-Zuschläge in %</t>
  </si>
  <si>
    <t>Weihnachtsgeld in %</t>
  </si>
  <si>
    <t>Sonstige Zuschläge in %</t>
  </si>
  <si>
    <t>Gesamtkosten je Gruppe</t>
  </si>
  <si>
    <t>Gesamtkosten insgesamt</t>
  </si>
  <si>
    <t>Erforderliche Mitarbeiter bestimmen</t>
  </si>
  <si>
    <t>Urlaubsgeld in %</t>
  </si>
  <si>
    <t>Ja</t>
  </si>
  <si>
    <t>Kostenvergleich: Überstunden oder Neueinstellung</t>
  </si>
  <si>
    <t>Bedarfsdeckung durch Überstunden</t>
  </si>
  <si>
    <t>Bedarfsdeckung durch Neueinstellung</t>
  </si>
  <si>
    <t>Aufrunden?</t>
  </si>
  <si>
    <t>Bezahlte Arbeitszeit ermitteln</t>
  </si>
  <si>
    <t>Bezahlte Freizeit ermitteln</t>
  </si>
  <si>
    <t>Überstunden - Neueinstellung</t>
  </si>
  <si>
    <t>Überstunden - Neueinstellung  -  Stammdaten und Parameter</t>
  </si>
  <si>
    <t>Sonstige freie Tage</t>
  </si>
  <si>
    <t>Jährliche bezahlte Arbeitszeit in Std.</t>
  </si>
  <si>
    <t>Bezahlte Freizeit in Std.</t>
  </si>
  <si>
    <t>Bezahlte Anwesenheitszeit in Std.</t>
  </si>
  <si>
    <t>LGr 3</t>
  </si>
  <si>
    <t>Für wie viele Stunden?</t>
  </si>
  <si>
    <t>Bezahlte Stunden insgesamt</t>
  </si>
  <si>
    <t>Anwesenheitsstunden</t>
  </si>
  <si>
    <t>Brutto-Lohn / Std</t>
  </si>
  <si>
    <t>Brutto-Lohn / Jahr / Mitarbeiter</t>
  </si>
  <si>
    <r>
      <t xml:space="preserve">Für wie viele Stunden </t>
    </r>
    <r>
      <rPr>
        <b/>
        <sz val="8"/>
        <rFont val="Arial"/>
        <family val="2"/>
      </rPr>
      <t>je Mitarbeiter</t>
    </r>
    <r>
      <rPr>
        <sz val="10"/>
        <rFont val="Arial"/>
        <family val="2"/>
      </rPr>
      <t>?</t>
    </r>
  </si>
  <si>
    <t>Max</t>
  </si>
  <si>
    <t>Mustermann</t>
  </si>
  <si>
    <t>Mustermann GmbH</t>
  </si>
  <si>
    <t>Musterstraße 1</t>
  </si>
  <si>
    <t>Musterstadt</t>
  </si>
  <si>
    <t>Die Vervielfältigung, Verbreitung oder Veräußerung der Daten oder Texte ist unzulässig und</t>
  </si>
  <si>
    <t>ausdrücklich nur mit Genehmigung des Verlags gestattet.</t>
  </si>
  <si>
    <t>© 2026 by mediaforwork - ein Unternehmensbereich der Verlag für die Deutsche Wirtschaft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</si>
</sst>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9" x14ac:knownFonts="1">
    <font>
      <sz val="10"/>
      <name val="Arial"/>
    </font>
    <font>
      <b/>
      <sz val="10"/>
      <name val="Arial"/>
      <family val="2"/>
    </font>
    <font>
      <sz val="10"/>
      <name val="Arial"/>
      <family val="2"/>
    </font>
    <font>
      <sz val="9"/>
      <color indexed="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3"/>
      <color indexed="9"/>
      <name val="Arial"/>
      <family val="2"/>
    </font>
    <font>
      <sz val="14"/>
      <color indexed="9"/>
      <name val="Arial"/>
      <family val="2"/>
    </font>
    <font>
      <sz val="10"/>
      <name val="MS Sans Serif"/>
    </font>
    <font>
      <b/>
      <sz val="12"/>
      <color indexed="9"/>
      <name val="Arial"/>
      <family val="2"/>
    </font>
    <font>
      <sz val="12"/>
      <color indexed="9"/>
      <name val="Arial"/>
      <family val="2"/>
    </font>
    <font>
      <b/>
      <sz val="14"/>
      <color indexed="9"/>
      <name val="Arial"/>
      <family val="2"/>
    </font>
    <font>
      <i/>
      <sz val="10"/>
      <name val="Arial"/>
      <family val="2"/>
    </font>
    <font>
      <b/>
      <sz val="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7" fillId="20" borderId="1" applyNumberFormat="0" applyAlignment="0" applyProtection="0"/>
    <xf numFmtId="0" fontId="8" fillId="20" borderId="2" applyNumberFormat="0" applyAlignment="0" applyProtection="0"/>
    <xf numFmtId="0" fontId="9" fillId="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21" borderId="0" applyNumberFormat="0" applyBorder="0" applyAlignment="0" applyProtection="0"/>
    <xf numFmtId="0" fontId="6" fillId="22" borderId="4" applyNumberFormat="0" applyFont="0" applyAlignment="0" applyProtection="0"/>
    <xf numFmtId="0" fontId="14" fillId="3" borderId="0" applyNumberFormat="0" applyBorder="0" applyAlignment="0" applyProtection="0"/>
    <xf numFmtId="0" fontId="23" fillId="0" borderId="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4" fillId="23" borderId="9" applyNumberFormat="0" applyAlignment="0" applyProtection="0"/>
  </cellStyleXfs>
  <cellXfs count="124">
    <xf numFmtId="0" fontId="0" fillId="0" borderId="0" xfId="0"/>
    <xf numFmtId="0" fontId="0" fillId="24" borderId="10" xfId="0" applyFill="1" applyBorder="1" applyAlignment="1" applyProtection="1">
      <alignment horizontal="left" wrapText="1"/>
      <protection hidden="1"/>
    </xf>
    <xf numFmtId="0" fontId="0" fillId="25"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3" fillId="0" borderId="0" xfId="0" applyFont="1" applyProtection="1">
      <protection hidden="1"/>
    </xf>
    <xf numFmtId="0" fontId="4" fillId="24" borderId="16" xfId="0" applyFont="1" applyFill="1" applyBorder="1" applyAlignment="1" applyProtection="1">
      <alignment horizontal="left"/>
      <protection hidden="1"/>
    </xf>
    <xf numFmtId="0" fontId="4" fillId="24" borderId="17" xfId="0" applyFont="1" applyFill="1" applyBorder="1" applyAlignment="1" applyProtection="1">
      <alignment horizontal="left" wrapText="1"/>
      <protection hidden="1"/>
    </xf>
    <xf numFmtId="0" fontId="1" fillId="26" borderId="18" xfId="0" applyFont="1" applyFill="1" applyBorder="1" applyAlignment="1" applyProtection="1">
      <alignment horizontal="left" wrapText="1"/>
      <protection hidden="1"/>
    </xf>
    <xf numFmtId="0" fontId="1" fillId="26" borderId="19" xfId="0" applyFont="1" applyFill="1" applyBorder="1" applyAlignment="1" applyProtection="1">
      <alignment horizontal="left" wrapText="1"/>
      <protection hidden="1"/>
    </xf>
    <xf numFmtId="0" fontId="1" fillId="26" borderId="20" xfId="0" applyFont="1" applyFill="1" applyBorder="1" applyAlignment="1" applyProtection="1">
      <alignment horizontal="left" wrapText="1"/>
      <protection hidden="1"/>
    </xf>
    <xf numFmtId="0" fontId="1" fillId="26" borderId="21" xfId="0" applyFont="1" applyFill="1" applyBorder="1" applyAlignment="1" applyProtection="1">
      <alignment horizontal="left" wrapText="1"/>
      <protection hidden="1"/>
    </xf>
    <xf numFmtId="0" fontId="1" fillId="26" borderId="0" xfId="0" applyFont="1" applyFill="1" applyAlignment="1" applyProtection="1">
      <alignment horizontal="left" wrapText="1"/>
      <protection hidden="1"/>
    </xf>
    <xf numFmtId="0" fontId="2" fillId="26" borderId="0" xfId="0" applyFont="1" applyFill="1" applyAlignment="1" applyProtection="1">
      <alignment horizontal="left"/>
      <protection hidden="1"/>
    </xf>
    <xf numFmtId="0" fontId="1" fillId="26" borderId="12" xfId="0" applyFont="1" applyFill="1" applyBorder="1" applyAlignment="1" applyProtection="1">
      <alignment horizontal="left" wrapText="1"/>
      <protection hidden="1"/>
    </xf>
    <xf numFmtId="0" fontId="1" fillId="26" borderId="22" xfId="0" applyFont="1" applyFill="1" applyBorder="1" applyAlignment="1" applyProtection="1">
      <alignment horizontal="left" wrapText="1"/>
      <protection hidden="1"/>
    </xf>
    <xf numFmtId="0" fontId="1" fillId="26" borderId="14" xfId="0" applyFont="1" applyFill="1" applyBorder="1" applyAlignment="1" applyProtection="1">
      <alignment horizontal="left" wrapText="1"/>
      <protection hidden="1"/>
    </xf>
    <xf numFmtId="0" fontId="1" fillId="26" borderId="15" xfId="0" applyFont="1" applyFill="1" applyBorder="1" applyAlignment="1" applyProtection="1">
      <alignment horizontal="left" wrapText="1"/>
      <protection hidden="1"/>
    </xf>
    <xf numFmtId="0" fontId="0" fillId="26" borderId="0" xfId="0" applyFill="1" applyProtection="1">
      <protection hidden="1"/>
    </xf>
    <xf numFmtId="1" fontId="2" fillId="25" borderId="23" xfId="0" applyNumberFormat="1" applyFont="1" applyFill="1" applyBorder="1" applyAlignment="1" applyProtection="1">
      <alignment horizontal="left"/>
      <protection locked="0"/>
    </xf>
    <xf numFmtId="0" fontId="0" fillId="24" borderId="0" xfId="0" applyFill="1" applyProtection="1">
      <protection hidden="1"/>
    </xf>
    <xf numFmtId="0" fontId="1" fillId="0" borderId="0" xfId="0" applyFont="1" applyProtection="1">
      <protection hidden="1"/>
    </xf>
    <xf numFmtId="0" fontId="0" fillId="0" borderId="23" xfId="0" applyBorder="1" applyProtection="1">
      <protection hidden="1"/>
    </xf>
    <xf numFmtId="0" fontId="0" fillId="0" borderId="16" xfId="0" applyBorder="1" applyProtection="1">
      <protection hidden="1"/>
    </xf>
    <xf numFmtId="3" fontId="0" fillId="0" borderId="0" xfId="0" applyNumberFormat="1" applyProtection="1">
      <protection hidden="1"/>
    </xf>
    <xf numFmtId="0" fontId="0" fillId="0" borderId="10" xfId="0" applyBorder="1" applyProtection="1">
      <protection hidden="1"/>
    </xf>
    <xf numFmtId="4" fontId="0" fillId="26" borderId="23" xfId="0" applyNumberFormat="1" applyFill="1" applyBorder="1" applyProtection="1">
      <protection hidden="1"/>
    </xf>
    <xf numFmtId="0" fontId="4" fillId="24" borderId="0" xfId="0" applyFont="1" applyFill="1" applyProtection="1">
      <protection hidden="1"/>
    </xf>
    <xf numFmtId="0" fontId="0" fillId="26" borderId="24" xfId="0" applyFill="1" applyBorder="1" applyProtection="1">
      <protection hidden="1"/>
    </xf>
    <xf numFmtId="0" fontId="0" fillId="26" borderId="12" xfId="0" applyFill="1" applyBorder="1" applyProtection="1">
      <protection hidden="1"/>
    </xf>
    <xf numFmtId="0" fontId="0" fillId="26" borderId="15" xfId="0" applyFill="1" applyBorder="1" applyProtection="1">
      <protection hidden="1"/>
    </xf>
    <xf numFmtId="0" fontId="24" fillId="24" borderId="25" xfId="0" applyFont="1" applyFill="1" applyBorder="1" applyAlignment="1" applyProtection="1">
      <alignment horizontal="left" vertical="center"/>
      <protection hidden="1"/>
    </xf>
    <xf numFmtId="0" fontId="24" fillId="24" borderId="26" xfId="0" applyFont="1" applyFill="1" applyBorder="1" applyAlignment="1" applyProtection="1">
      <alignment horizontal="left" vertical="center"/>
      <protection hidden="1"/>
    </xf>
    <xf numFmtId="0" fontId="24" fillId="24" borderId="26" xfId="0" applyFont="1" applyFill="1" applyBorder="1" applyAlignment="1" applyProtection="1">
      <alignment horizontal="center" vertical="center"/>
      <protection hidden="1"/>
    </xf>
    <xf numFmtId="0" fontId="5" fillId="24" borderId="26" xfId="0" applyFont="1" applyFill="1" applyBorder="1" applyProtection="1">
      <protection hidden="1"/>
    </xf>
    <xf numFmtId="0" fontId="25" fillId="24" borderId="26" xfId="0" applyFont="1" applyFill="1" applyBorder="1" applyAlignment="1" applyProtection="1">
      <alignment horizontal="left" vertical="center"/>
      <protection hidden="1"/>
    </xf>
    <xf numFmtId="0" fontId="5" fillId="24" borderId="26" xfId="34" applyFont="1" applyFill="1" applyBorder="1" applyProtection="1">
      <protection hidden="1"/>
    </xf>
    <xf numFmtId="0" fontId="24" fillId="24" borderId="26" xfId="0" applyFont="1" applyFill="1" applyBorder="1" applyAlignment="1" applyProtection="1">
      <alignment horizontal="right" vertical="center"/>
      <protection hidden="1"/>
    </xf>
    <xf numFmtId="0" fontId="1" fillId="0" borderId="16" xfId="0" applyFont="1" applyBorder="1" applyProtection="1">
      <protection hidden="1"/>
    </xf>
    <xf numFmtId="0" fontId="1" fillId="0" borderId="10" xfId="0" applyFont="1" applyBorder="1" applyProtection="1">
      <protection hidden="1"/>
    </xf>
    <xf numFmtId="0" fontId="1" fillId="0" borderId="17" xfId="0" applyFont="1" applyBorder="1" applyProtection="1">
      <protection hidden="1"/>
    </xf>
    <xf numFmtId="166" fontId="1" fillId="26" borderId="23" xfId="0" applyNumberFormat="1" applyFont="1" applyFill="1" applyBorder="1" applyProtection="1">
      <protection hidden="1"/>
    </xf>
    <xf numFmtId="0" fontId="0" fillId="0" borderId="17" xfId="0" applyBorder="1" applyProtection="1">
      <protection hidden="1"/>
    </xf>
    <xf numFmtId="0" fontId="1" fillId="0" borderId="14" xfId="0" applyFont="1" applyBorder="1" applyProtection="1">
      <protection hidden="1"/>
    </xf>
    <xf numFmtId="0" fontId="0" fillId="0" borderId="0" xfId="0" applyAlignment="1" applyProtection="1">
      <alignment horizontal="center"/>
      <protection hidden="1"/>
    </xf>
    <xf numFmtId="166" fontId="0" fillId="26" borderId="23" xfId="0" applyNumberFormat="1" applyFill="1" applyBorder="1" applyProtection="1">
      <protection hidden="1"/>
    </xf>
    <xf numFmtId="0" fontId="5" fillId="24" borderId="27" xfId="0" applyFont="1" applyFill="1" applyBorder="1" applyProtection="1">
      <protection hidden="1"/>
    </xf>
    <xf numFmtId="0" fontId="2" fillId="0" borderId="0" xfId="0" applyFont="1" applyProtection="1">
      <protection hidden="1"/>
    </xf>
    <xf numFmtId="0" fontId="2" fillId="0" borderId="16" xfId="0" applyFont="1" applyBorder="1" applyProtection="1">
      <protection hidden="1"/>
    </xf>
    <xf numFmtId="3" fontId="0" fillId="26" borderId="23" xfId="0" applyNumberFormat="1" applyFill="1" applyBorder="1" applyProtection="1">
      <protection hidden="1"/>
    </xf>
    <xf numFmtId="0" fontId="0" fillId="0" borderId="23" xfId="0" applyBorder="1" applyAlignment="1" applyProtection="1">
      <alignment horizontal="center"/>
      <protection hidden="1"/>
    </xf>
    <xf numFmtId="0" fontId="1" fillId="26" borderId="0" xfId="0" applyFont="1" applyFill="1" applyAlignment="1" applyProtection="1">
      <alignment horizontal="center"/>
      <protection hidden="1"/>
    </xf>
    <xf numFmtId="2" fontId="0" fillId="0" borderId="0" xfId="0" applyNumberFormat="1" applyProtection="1">
      <protection hidden="1"/>
    </xf>
    <xf numFmtId="9" fontId="0" fillId="0" borderId="0" xfId="0" applyNumberFormat="1" applyProtection="1">
      <protection hidden="1"/>
    </xf>
    <xf numFmtId="9" fontId="0" fillId="26" borderId="23" xfId="0" applyNumberFormat="1" applyFill="1" applyBorder="1" applyProtection="1">
      <protection hidden="1"/>
    </xf>
    <xf numFmtId="9" fontId="0" fillId="0" borderId="12" xfId="0" applyNumberFormat="1" applyBorder="1" applyProtection="1">
      <protection hidden="1"/>
    </xf>
    <xf numFmtId="9" fontId="1" fillId="0" borderId="17" xfId="0" applyNumberFormat="1" applyFont="1" applyBorder="1" applyProtection="1">
      <protection hidden="1"/>
    </xf>
    <xf numFmtId="9" fontId="1" fillId="0" borderId="0" xfId="0" applyNumberFormat="1" applyFont="1" applyProtection="1">
      <protection hidden="1"/>
    </xf>
    <xf numFmtId="3" fontId="1" fillId="26" borderId="23" xfId="0" applyNumberFormat="1" applyFont="1" applyFill="1" applyBorder="1" applyProtection="1">
      <protection hidden="1"/>
    </xf>
    <xf numFmtId="3" fontId="1" fillId="0" borderId="0" xfId="0" applyNumberFormat="1" applyFont="1" applyProtection="1">
      <protection hidden="1"/>
    </xf>
    <xf numFmtId="10" fontId="0" fillId="0" borderId="0" xfId="0" applyNumberFormat="1" applyProtection="1">
      <protection hidden="1"/>
    </xf>
    <xf numFmtId="4" fontId="0" fillId="0" borderId="0" xfId="0" applyNumberFormat="1" applyProtection="1">
      <protection hidden="1"/>
    </xf>
    <xf numFmtId="0" fontId="27" fillId="0" borderId="16" xfId="0" applyFont="1" applyBorder="1" applyProtection="1">
      <protection hidden="1"/>
    </xf>
    <xf numFmtId="0" fontId="27" fillId="0" borderId="10" xfId="0" applyFont="1" applyBorder="1" applyProtection="1">
      <protection hidden="1"/>
    </xf>
    <xf numFmtId="0" fontId="27" fillId="0" borderId="17" xfId="0" applyFont="1" applyBorder="1" applyProtection="1">
      <protection hidden="1"/>
    </xf>
    <xf numFmtId="0" fontId="27" fillId="26" borderId="23" xfId="0" applyFont="1" applyFill="1" applyBorder="1" applyAlignment="1" applyProtection="1">
      <alignment horizontal="left"/>
      <protection hidden="1"/>
    </xf>
    <xf numFmtId="0" fontId="27" fillId="0" borderId="16" xfId="0" applyFont="1" applyBorder="1" applyAlignment="1" applyProtection="1">
      <alignment horizontal="left"/>
      <protection hidden="1"/>
    </xf>
    <xf numFmtId="2" fontId="27" fillId="26" borderId="23" xfId="0" applyNumberFormat="1" applyFont="1" applyFill="1" applyBorder="1" applyAlignment="1" applyProtection="1">
      <alignment horizontal="left"/>
      <protection hidden="1"/>
    </xf>
    <xf numFmtId="0" fontId="0" fillId="24" borderId="14" xfId="0" applyFill="1" applyBorder="1" applyProtection="1">
      <protection hidden="1"/>
    </xf>
    <xf numFmtId="0" fontId="0" fillId="0" borderId="23" xfId="0" applyBorder="1" applyAlignment="1" applyProtection="1">
      <alignment horizontal="center"/>
      <protection locked="0"/>
    </xf>
    <xf numFmtId="3" fontId="0" fillId="0" borderId="23" xfId="0" applyNumberFormat="1" applyBorder="1" applyProtection="1">
      <protection locked="0"/>
    </xf>
    <xf numFmtId="2" fontId="0" fillId="0" borderId="23" xfId="0" applyNumberFormat="1" applyBorder="1" applyProtection="1">
      <protection locked="0"/>
    </xf>
    <xf numFmtId="3" fontId="0" fillId="0" borderId="28" xfId="0" applyNumberFormat="1" applyBorder="1" applyProtection="1">
      <protection locked="0"/>
    </xf>
    <xf numFmtId="9" fontId="0" fillId="0" borderId="23" xfId="0" applyNumberFormat="1" applyBorder="1" applyProtection="1">
      <protection locked="0"/>
    </xf>
    <xf numFmtId="164" fontId="0" fillId="0" borderId="23" xfId="0" applyNumberFormat="1" applyBorder="1" applyProtection="1">
      <protection locked="0"/>
    </xf>
    <xf numFmtId="0" fontId="0" fillId="26" borderId="29" xfId="0" applyFill="1" applyBorder="1" applyProtection="1">
      <protection hidden="1"/>
    </xf>
    <xf numFmtId="0" fontId="1" fillId="26" borderId="30" xfId="0" applyFont="1" applyFill="1" applyBorder="1" applyProtection="1">
      <protection hidden="1"/>
    </xf>
    <xf numFmtId="0" fontId="0" fillId="26" borderId="30" xfId="0" applyFill="1" applyBorder="1" applyProtection="1">
      <protection hidden="1"/>
    </xf>
    <xf numFmtId="0" fontId="0" fillId="26" borderId="11" xfId="0" applyFill="1" applyBorder="1" applyProtection="1">
      <protection hidden="1"/>
    </xf>
    <xf numFmtId="0" fontId="1" fillId="26" borderId="0" xfId="0" applyFont="1" applyFill="1" applyProtection="1">
      <protection hidden="1"/>
    </xf>
    <xf numFmtId="0" fontId="0" fillId="26" borderId="23" xfId="0" applyFill="1" applyBorder="1" applyProtection="1">
      <protection hidden="1"/>
    </xf>
    <xf numFmtId="166" fontId="0" fillId="26" borderId="0" xfId="0" applyNumberFormat="1" applyFill="1" applyProtection="1">
      <protection hidden="1"/>
    </xf>
    <xf numFmtId="0" fontId="1" fillId="26" borderId="16" xfId="0" applyFont="1" applyFill="1" applyBorder="1" applyProtection="1">
      <protection hidden="1"/>
    </xf>
    <xf numFmtId="0" fontId="1" fillId="26" borderId="10" xfId="0" applyFont="1" applyFill="1" applyBorder="1" applyProtection="1">
      <protection hidden="1"/>
    </xf>
    <xf numFmtId="0" fontId="1" fillId="26" borderId="17" xfId="0" applyFont="1" applyFill="1" applyBorder="1" applyProtection="1">
      <protection hidden="1"/>
    </xf>
    <xf numFmtId="0" fontId="0" fillId="26" borderId="10" xfId="0" applyFill="1" applyBorder="1" applyProtection="1">
      <protection hidden="1"/>
    </xf>
    <xf numFmtId="0" fontId="0" fillId="26" borderId="17" xfId="0" applyFill="1" applyBorder="1" applyProtection="1">
      <protection hidden="1"/>
    </xf>
    <xf numFmtId="0" fontId="0" fillId="26" borderId="13" xfId="0" applyFill="1" applyBorder="1" applyProtection="1">
      <protection hidden="1"/>
    </xf>
    <xf numFmtId="0" fontId="1" fillId="26" borderId="14" xfId="0" applyFont="1" applyFill="1" applyBorder="1" applyProtection="1">
      <protection hidden="1"/>
    </xf>
    <xf numFmtId="0" fontId="0" fillId="26" borderId="14" xfId="0" applyFill="1" applyBorder="1" applyProtection="1">
      <protection hidden="1"/>
    </xf>
    <xf numFmtId="0" fontId="5" fillId="24" borderId="0" xfId="0" applyFont="1" applyFill="1" applyProtection="1">
      <protection hidden="1"/>
    </xf>
    <xf numFmtId="0" fontId="0" fillId="0" borderId="23" xfId="0" applyBorder="1" applyProtection="1">
      <protection locked="0"/>
    </xf>
    <xf numFmtId="166" fontId="0" fillId="0" borderId="23" xfId="0" applyNumberFormat="1" applyBorder="1" applyProtection="1">
      <protection locked="0"/>
    </xf>
    <xf numFmtId="0" fontId="0" fillId="0" borderId="23" xfId="0" applyBorder="1" applyAlignment="1" applyProtection="1">
      <alignment horizontal="right"/>
      <protection locked="0"/>
    </xf>
    <xf numFmtId="0" fontId="0" fillId="0" borderId="0" xfId="0" applyAlignment="1" applyProtection="1">
      <alignment horizontal="right"/>
      <protection hidden="1"/>
    </xf>
    <xf numFmtId="2" fontId="0" fillId="0" borderId="23" xfId="0" applyNumberFormat="1" applyBorder="1" applyAlignment="1" applyProtection="1">
      <alignment horizontal="right"/>
      <protection locked="0"/>
    </xf>
    <xf numFmtId="165" fontId="0" fillId="0" borderId="23" xfId="0" applyNumberFormat="1" applyBorder="1" applyProtection="1">
      <protection locked="0"/>
    </xf>
    <xf numFmtId="3" fontId="0" fillId="0" borderId="23" xfId="0" applyNumberFormat="1" applyBorder="1" applyAlignment="1" applyProtection="1">
      <alignment horizontal="center"/>
      <protection locked="0"/>
    </xf>
    <xf numFmtId="165" fontId="0" fillId="26" borderId="23" xfId="0" applyNumberFormat="1" applyFill="1" applyBorder="1" applyProtection="1">
      <protection hidden="1"/>
    </xf>
    <xf numFmtId="49" fontId="2" fillId="25" borderId="16" xfId="0" applyNumberFormat="1" applyFont="1" applyFill="1" applyBorder="1" applyAlignment="1" applyProtection="1">
      <alignment horizontal="left"/>
      <protection locked="0"/>
    </xf>
    <xf numFmtId="49" fontId="2" fillId="25" borderId="17" xfId="0" applyNumberFormat="1" applyFont="1" applyFill="1" applyBorder="1" applyAlignment="1" applyProtection="1">
      <alignment horizontal="left"/>
      <protection locked="0"/>
    </xf>
    <xf numFmtId="0" fontId="21" fillId="24" borderId="25" xfId="0" applyFont="1" applyFill="1" applyBorder="1" applyAlignment="1" applyProtection="1">
      <alignment horizontal="center" vertical="center"/>
      <protection hidden="1"/>
    </xf>
    <xf numFmtId="0" fontId="21" fillId="24" borderId="26" xfId="0" applyFont="1" applyFill="1" applyBorder="1" applyAlignment="1" applyProtection="1">
      <alignment horizontal="center" vertical="center"/>
      <protection hidden="1"/>
    </xf>
    <xf numFmtId="0" fontId="21" fillId="24" borderId="27" xfId="0" applyFont="1" applyFill="1" applyBorder="1" applyAlignment="1" applyProtection="1">
      <alignment horizontal="center" vertical="center"/>
      <protection hidden="1"/>
    </xf>
    <xf numFmtId="0" fontId="4" fillId="24" borderId="10" xfId="0" applyFont="1" applyFill="1" applyBorder="1" applyAlignment="1" applyProtection="1">
      <alignment horizontal="center" wrapText="1"/>
      <protection hidden="1"/>
    </xf>
    <xf numFmtId="0" fontId="4" fillId="24" borderId="17" xfId="0" applyFont="1" applyFill="1" applyBorder="1" applyAlignment="1" applyProtection="1">
      <alignment horizontal="center" wrapText="1"/>
      <protection hidden="1"/>
    </xf>
    <xf numFmtId="0" fontId="22" fillId="24" borderId="25" xfId="0" applyFont="1" applyFill="1" applyBorder="1" applyAlignment="1" applyProtection="1">
      <alignment horizontal="center" vertical="center"/>
      <protection hidden="1"/>
    </xf>
    <xf numFmtId="0" fontId="22" fillId="24" borderId="26" xfId="0" applyFont="1" applyFill="1" applyBorder="1" applyAlignment="1" applyProtection="1">
      <alignment horizontal="center" vertical="center"/>
      <protection hidden="1"/>
    </xf>
    <xf numFmtId="0" fontId="22" fillId="24" borderId="27" xfId="0" applyFont="1" applyFill="1" applyBorder="1" applyAlignment="1" applyProtection="1">
      <alignment horizontal="center" vertic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23" xfId="0" applyBorder="1" applyAlignment="1" applyProtection="1">
      <alignment horizontal="center"/>
      <protection hidden="1"/>
    </xf>
    <xf numFmtId="0" fontId="26" fillId="24" borderId="25" xfId="0" applyFont="1" applyFill="1" applyBorder="1" applyAlignment="1" applyProtection="1">
      <alignment horizontal="center" vertical="center"/>
      <protection hidden="1"/>
    </xf>
    <xf numFmtId="0" fontId="26" fillId="24" borderId="26" xfId="0" applyFont="1" applyFill="1" applyBorder="1" applyAlignment="1" applyProtection="1">
      <alignment horizontal="center" vertical="center"/>
      <protection hidden="1"/>
    </xf>
    <xf numFmtId="0" fontId="26" fillId="24" borderId="27" xfId="0" applyFont="1" applyFill="1" applyBorder="1" applyAlignment="1" applyProtection="1">
      <alignment horizontal="center" vertical="center"/>
      <protection hidden="1"/>
    </xf>
    <xf numFmtId="0" fontId="4" fillId="24" borderId="16" xfId="0" applyFont="1" applyFill="1" applyBorder="1" applyAlignment="1" applyProtection="1">
      <alignment horizontal="center"/>
      <protection hidden="1"/>
    </xf>
    <xf numFmtId="0" fontId="4" fillId="24" borderId="10" xfId="0" applyFont="1" applyFill="1" applyBorder="1" applyAlignment="1" applyProtection="1">
      <alignment horizontal="center"/>
      <protection hidden="1"/>
    </xf>
    <xf numFmtId="0" fontId="4" fillId="24" borderId="17" xfId="0" applyFont="1" applyFill="1" applyBorder="1" applyAlignment="1" applyProtection="1">
      <alignment horizontal="center"/>
      <protection hidden="1"/>
    </xf>
  </cellXfs>
  <cellStyles count="4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_Umsatzplanung" xfId="34" xr:uid="{00000000-0005-0000-0000-000022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1">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6F1F7"/>
      <rgbColor rgb="003366FF"/>
      <rgbColor rgb="0033CCCC"/>
      <rgbColor rgb="00EBEBEB"/>
      <rgbColor rgb="000668AF"/>
      <rgbColor rgb="00E4DDB6"/>
      <rgbColor rgb="00EAE3C6"/>
      <rgbColor rgb="00666699"/>
      <rgbColor rgb="00969696"/>
      <rgbColor rgb="00003366"/>
      <rgbColor rgb="00339966"/>
      <rgbColor rgb="00003300"/>
      <rgbColor rgb="007AB031"/>
      <rgbColor rgb="009B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68580</xdr:colOff>
      <xdr:row>5</xdr:row>
      <xdr:rowOff>68580</xdr:rowOff>
    </xdr:from>
    <xdr:to>
      <xdr:col>3</xdr:col>
      <xdr:colOff>4968240</xdr:colOff>
      <xdr:row>6</xdr:row>
      <xdr:rowOff>99060</xdr:rowOff>
    </xdr:to>
    <xdr:sp macro="" textlink="">
      <xdr:nvSpPr>
        <xdr:cNvPr id="2049" name="Text Box 1">
          <a:extLst>
            <a:ext uri="{FF2B5EF4-FFF2-40B4-BE49-F238E27FC236}">
              <a16:creationId xmlns:a16="http://schemas.microsoft.com/office/drawing/2014/main" id="{97B76EDE-0A5C-E601-C098-F7BB0FFA66E5}"/>
            </a:ext>
          </a:extLst>
        </xdr:cNvPr>
        <xdr:cNvSpPr txBox="1">
          <a:spLocks noChangeArrowheads="1"/>
        </xdr:cNvSpPr>
      </xdr:nvSpPr>
      <xdr:spPr bwMode="auto">
        <a:xfrm>
          <a:off x="960120" y="1066800"/>
          <a:ext cx="5006340" cy="5867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Tool </a:t>
          </a:r>
          <a:r>
            <a:rPr lang="de-DE" sz="1000" b="1" i="0" u="none" strike="noStrike" baseline="0">
              <a:solidFill>
                <a:srgbClr val="000000"/>
              </a:solidFill>
              <a:latin typeface="Arial"/>
              <a:cs typeface="Arial"/>
            </a:rPr>
            <a:t>"Überstunden - Neueinstellung"</a:t>
          </a:r>
          <a:r>
            <a:rPr lang="de-DE" sz="1000" b="0" i="0" u="none" strike="noStrike" baseline="0">
              <a:solidFill>
                <a:srgbClr val="000000"/>
              </a:solidFill>
              <a:latin typeface="Arial"/>
              <a:cs typeface="Arial"/>
            </a:rPr>
            <a:t> können Sie ermitteln, ob es für einen gegebenen Arbeitsanfall günstiger ist, Überstunden anzuordnen oder Mitarbeiter einzustellen.</a:t>
          </a:r>
        </a:p>
      </xdr:txBody>
    </xdr:sp>
    <xdr:clientData/>
  </xdr:twoCellAnchor>
  <xdr:twoCellAnchor>
    <xdr:from>
      <xdr:col>2</xdr:col>
      <xdr:colOff>45720</xdr:colOff>
      <xdr:row>9</xdr:row>
      <xdr:rowOff>129540</xdr:rowOff>
    </xdr:from>
    <xdr:to>
      <xdr:col>4</xdr:col>
      <xdr:colOff>0</xdr:colOff>
      <xdr:row>15</xdr:row>
      <xdr:rowOff>99060</xdr:rowOff>
    </xdr:to>
    <xdr:sp macro="" textlink="">
      <xdr:nvSpPr>
        <xdr:cNvPr id="2050" name="Text Box 2">
          <a:extLst>
            <a:ext uri="{FF2B5EF4-FFF2-40B4-BE49-F238E27FC236}">
              <a16:creationId xmlns:a16="http://schemas.microsoft.com/office/drawing/2014/main" id="{00348DA0-9BAB-A259-352E-7F7C57390987}"/>
            </a:ext>
          </a:extLst>
        </xdr:cNvPr>
        <xdr:cNvSpPr txBox="1">
          <a:spLocks noChangeArrowheads="1"/>
        </xdr:cNvSpPr>
      </xdr:nvSpPr>
      <xdr:spPr bwMode="auto">
        <a:xfrm>
          <a:off x="937260" y="2194560"/>
          <a:ext cx="5036820" cy="68351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Um mit dem Tool </a:t>
          </a:r>
          <a:r>
            <a:rPr lang="de-DE" sz="1000" b="1" i="0" u="none" strike="noStrike" baseline="0">
              <a:solidFill>
                <a:srgbClr val="000000"/>
              </a:solidFill>
              <a:latin typeface="Arial"/>
              <a:cs typeface="Arial"/>
            </a:rPr>
            <a:t>"Überstunden - Neueinstellung"</a:t>
          </a:r>
          <a:r>
            <a:rPr lang="de-DE" sz="1000" b="0" i="0" u="none" strike="noStrike" baseline="0">
              <a:solidFill>
                <a:srgbClr val="000000"/>
              </a:solidFill>
              <a:latin typeface="Arial"/>
              <a:cs typeface="Arial"/>
            </a:rPr>
            <a:t> zu arbeiten, geben Sie im Arbeitsblatt </a:t>
          </a:r>
          <a:r>
            <a:rPr lang="de-DE" sz="1000" b="1" i="0" u="none" strike="noStrike" baseline="0">
              <a:solidFill>
                <a:srgbClr val="000000"/>
              </a:solidFill>
              <a:latin typeface="Arial"/>
              <a:cs typeface="Arial"/>
            </a:rPr>
            <a:t>"Stammdaten"</a:t>
          </a:r>
          <a:r>
            <a:rPr lang="de-DE" sz="1000" b="0" i="0" u="none" strike="noStrike" baseline="0">
              <a:solidFill>
                <a:srgbClr val="000000"/>
              </a:solidFill>
              <a:latin typeface="Arial"/>
              <a:cs typeface="Arial"/>
            </a:rPr>
            <a:t> zunächst die erforderlichen Angaben ein.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Anschließend werden im Arbeitsblatt </a:t>
          </a:r>
          <a:r>
            <a:rPr lang="de-DE" sz="1000" b="1" i="0" u="none" strike="noStrike" baseline="0">
              <a:solidFill>
                <a:srgbClr val="000000"/>
              </a:solidFill>
              <a:latin typeface="Arial"/>
              <a:cs typeface="Arial"/>
            </a:rPr>
            <a:t>"Bezahlte Arbeitszeit ermitteln"</a:t>
          </a:r>
          <a:r>
            <a:rPr lang="de-DE" sz="1000" b="0" i="0" u="none" strike="noStrike" baseline="0">
              <a:solidFill>
                <a:srgbClr val="000000"/>
              </a:solidFill>
              <a:latin typeface="Arial"/>
              <a:cs typeface="Arial"/>
            </a:rPr>
            <a:t> - ausgehend von der jährlichen Arbeitszeit - die bezahlten Stunden für einen Mitarbeiter berechnet. Die Eingaben in diesem Arbeitsblatt sind weitgehend selbsterklärend.</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Arbeitsblatt </a:t>
          </a:r>
          <a:r>
            <a:rPr lang="de-DE" sz="1000" b="1" i="0" u="none" strike="noStrike" baseline="0">
              <a:solidFill>
                <a:srgbClr val="000000"/>
              </a:solidFill>
              <a:latin typeface="Arial"/>
              <a:cs typeface="Arial"/>
            </a:rPr>
            <a:t>"Überstunden oder Neueinstellung"</a:t>
          </a:r>
          <a:r>
            <a:rPr lang="de-DE" sz="1000" b="0" i="0" u="none" strike="noStrike" baseline="0">
              <a:solidFill>
                <a:srgbClr val="000000"/>
              </a:solidFill>
              <a:latin typeface="Arial"/>
              <a:cs typeface="Arial"/>
            </a:rPr>
            <a:t> wird im Beispielfall von 15.000 zusätzlichen Stunden ausgegangen, die entweder durch Überstunden oder Neueinstellungen gedeckt werden können. In beiden Fällen können die zu verteilenden Stunden auf 3 verschiedene Mitarbeitergruppen (mit unterschiedlichen Lohngruppen) verteilt werden. Diese Aufteilung ist in Zeile 20 vorzunehmen. Zeile 21 nimmt dann den Bruttolohn je Stunde der betreffenden Lohngruppe auf.</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In den Zeilen 25 bis 36 können dann verschiedene </a:t>
          </a:r>
          <a:r>
            <a:rPr lang="de-DE" sz="1000" b="1" i="0" u="none" strike="noStrike" baseline="0">
              <a:solidFill>
                <a:srgbClr val="000000"/>
              </a:solidFill>
              <a:latin typeface="Arial"/>
              <a:cs typeface="Arial"/>
            </a:rPr>
            <a:t>Zuschläge</a:t>
          </a:r>
          <a:r>
            <a:rPr lang="de-DE" sz="1000" b="0" i="0" u="none" strike="noStrike" baseline="0">
              <a:solidFill>
                <a:srgbClr val="000000"/>
              </a:solidFill>
              <a:latin typeface="Arial"/>
              <a:cs typeface="Arial"/>
            </a:rPr>
            <a:t> berücksichtigt werden, die zur Ermittlung der Gesamtkosten noch zur berücksichtigen sind. Neben den Überstundenzuschlägen kommt hier zum Beispiel eine Schichtzulage infrage.</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Zeilen 41 bis 45 nehmen dann die </a:t>
          </a:r>
          <a:r>
            <a:rPr lang="de-DE" sz="1000" b="1" i="0" u="none" strike="noStrike" baseline="0">
              <a:solidFill>
                <a:srgbClr val="000000"/>
              </a:solidFill>
              <a:latin typeface="Arial"/>
              <a:cs typeface="Arial"/>
            </a:rPr>
            <a:t>Arbeitgeberbeiträge für die Sozialversicherung</a:t>
          </a:r>
          <a:r>
            <a:rPr lang="de-DE" sz="1000" b="0" i="0" u="none" strike="noStrike" baseline="0">
              <a:solidFill>
                <a:srgbClr val="000000"/>
              </a:solidFill>
              <a:latin typeface="Arial"/>
              <a:cs typeface="Arial"/>
            </a:rPr>
            <a:t> und Berufsgenossenschaft auf.</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Anhand dieser Angaben werden in Zeile 47 die Gesamtkosten je Lohngruppe berechnet. Die dazugehörigen Kosten je Stunde können Sie der Zeile 48 entnehmen. Verdichtet über alle 3 Lohngruppen finden Sie die entsprechenden Informationen in den Zeilen 50 und 51.</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Zur Ermittlung der Kosten, die durch die Neueinstellung von Mitarbeitern entstehen, entscheiden Sie bitte zunächst in Zelle S14, ob auf volle Mitarbeiter aufgerundet werden soll. Die Anzahl der erforderlichen Mitarbeiter wird Ihnen dann in der Zelle U14 angezeigt. Diese sind dann wieder in der Zeile 20 auf die Lohngruppen zu verteilen. Die dazugehörige Lohngruppe wird zunächst übernommen, kann aber überschrieben werden.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Sollten trotz Neueinstellungen Überstunden erforderlich sein, können Sie diese in Zeile 26 erfassen. Weitere übliche Bestandteile der Jahresvergütung, wie z. B. Weihnachts- und Urlaubsgeld, können Sie in den Zeilen 47 bis 48 berücksichtigen.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Das Ergebnis der Berechnungen für Neueinstellungen wird Ihnen wieder in den Zeilen 46 bis 50 präsentiert. Durch Vergleich mit den entsprechenden Werten der Überstunden können Sie beurteilen, welche der beiden Möglichkeiten günstiger ist.</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7</xdr:col>
      <xdr:colOff>0</xdr:colOff>
      <xdr:row>18</xdr:row>
      <xdr:rowOff>0</xdr:rowOff>
    </xdr:to>
    <xdr:sp macro="" textlink="">
      <xdr:nvSpPr>
        <xdr:cNvPr id="18441" name="Rectangle 9">
          <a:extLst>
            <a:ext uri="{FF2B5EF4-FFF2-40B4-BE49-F238E27FC236}">
              <a16:creationId xmlns:a16="http://schemas.microsoft.com/office/drawing/2014/main" id="{5750AED9-2E32-9469-CB7B-467D89B94A5F}"/>
            </a:ext>
          </a:extLst>
        </xdr:cNvPr>
        <xdr:cNvSpPr>
          <a:spLocks noChangeArrowheads="1"/>
        </xdr:cNvSpPr>
      </xdr:nvSpPr>
      <xdr:spPr bwMode="auto">
        <a:xfrm>
          <a:off x="261366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0</xdr:colOff>
      <xdr:row>16</xdr:row>
      <xdr:rowOff>0</xdr:rowOff>
    </xdr:from>
    <xdr:to>
      <xdr:col>9</xdr:col>
      <xdr:colOff>0</xdr:colOff>
      <xdr:row>18</xdr:row>
      <xdr:rowOff>0</xdr:rowOff>
    </xdr:to>
    <xdr:sp macro="" textlink="">
      <xdr:nvSpPr>
        <xdr:cNvPr id="18442" name="Rectangle 10">
          <a:extLst>
            <a:ext uri="{FF2B5EF4-FFF2-40B4-BE49-F238E27FC236}">
              <a16:creationId xmlns:a16="http://schemas.microsoft.com/office/drawing/2014/main" id="{B18764AD-C0E4-37BA-3F44-FA010D6E87AD}"/>
            </a:ext>
          </a:extLst>
        </xdr:cNvPr>
        <xdr:cNvSpPr>
          <a:spLocks noChangeArrowheads="1"/>
        </xdr:cNvSpPr>
      </xdr:nvSpPr>
      <xdr:spPr bwMode="auto">
        <a:xfrm>
          <a:off x="352044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0</xdr:colOff>
      <xdr:row>16</xdr:row>
      <xdr:rowOff>0</xdr:rowOff>
    </xdr:from>
    <xdr:to>
      <xdr:col>11</xdr:col>
      <xdr:colOff>0</xdr:colOff>
      <xdr:row>18</xdr:row>
      <xdr:rowOff>0</xdr:rowOff>
    </xdr:to>
    <xdr:sp macro="" textlink="">
      <xdr:nvSpPr>
        <xdr:cNvPr id="18443" name="Rectangle 11">
          <a:extLst>
            <a:ext uri="{FF2B5EF4-FFF2-40B4-BE49-F238E27FC236}">
              <a16:creationId xmlns:a16="http://schemas.microsoft.com/office/drawing/2014/main" id="{5688197E-6769-BB86-D5B4-B2A1932110D9}"/>
            </a:ext>
          </a:extLst>
        </xdr:cNvPr>
        <xdr:cNvSpPr>
          <a:spLocks noChangeArrowheads="1"/>
        </xdr:cNvSpPr>
      </xdr:nvSpPr>
      <xdr:spPr bwMode="auto">
        <a:xfrm>
          <a:off x="442722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16</xdr:row>
      <xdr:rowOff>0</xdr:rowOff>
    </xdr:from>
    <xdr:to>
      <xdr:col>19</xdr:col>
      <xdr:colOff>0</xdr:colOff>
      <xdr:row>18</xdr:row>
      <xdr:rowOff>0</xdr:rowOff>
    </xdr:to>
    <xdr:sp macro="" textlink="">
      <xdr:nvSpPr>
        <xdr:cNvPr id="18444" name="Rectangle 12">
          <a:extLst>
            <a:ext uri="{FF2B5EF4-FFF2-40B4-BE49-F238E27FC236}">
              <a16:creationId xmlns:a16="http://schemas.microsoft.com/office/drawing/2014/main" id="{A22E21C2-E963-AF96-8B11-B44ACDD57DD1}"/>
            </a:ext>
          </a:extLst>
        </xdr:cNvPr>
        <xdr:cNvSpPr>
          <a:spLocks noChangeArrowheads="1"/>
        </xdr:cNvSpPr>
      </xdr:nvSpPr>
      <xdr:spPr bwMode="auto">
        <a:xfrm>
          <a:off x="790956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0</xdr:colOff>
      <xdr:row>16</xdr:row>
      <xdr:rowOff>0</xdr:rowOff>
    </xdr:from>
    <xdr:to>
      <xdr:col>21</xdr:col>
      <xdr:colOff>0</xdr:colOff>
      <xdr:row>18</xdr:row>
      <xdr:rowOff>0</xdr:rowOff>
    </xdr:to>
    <xdr:sp macro="" textlink="">
      <xdr:nvSpPr>
        <xdr:cNvPr id="18445" name="Rectangle 13">
          <a:extLst>
            <a:ext uri="{FF2B5EF4-FFF2-40B4-BE49-F238E27FC236}">
              <a16:creationId xmlns:a16="http://schemas.microsoft.com/office/drawing/2014/main" id="{7B8963FA-E5A3-A51C-9B08-3F0EB1CB2382}"/>
            </a:ext>
          </a:extLst>
        </xdr:cNvPr>
        <xdr:cNvSpPr>
          <a:spLocks noChangeArrowheads="1"/>
        </xdr:cNvSpPr>
      </xdr:nvSpPr>
      <xdr:spPr bwMode="auto">
        <a:xfrm>
          <a:off x="881634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16</xdr:row>
      <xdr:rowOff>0</xdr:rowOff>
    </xdr:from>
    <xdr:to>
      <xdr:col>23</xdr:col>
      <xdr:colOff>0</xdr:colOff>
      <xdr:row>18</xdr:row>
      <xdr:rowOff>0</xdr:rowOff>
    </xdr:to>
    <xdr:sp macro="" textlink="">
      <xdr:nvSpPr>
        <xdr:cNvPr id="18446" name="Rectangle 14">
          <a:extLst>
            <a:ext uri="{FF2B5EF4-FFF2-40B4-BE49-F238E27FC236}">
              <a16:creationId xmlns:a16="http://schemas.microsoft.com/office/drawing/2014/main" id="{C0311849-B5F3-F70B-2DB4-E4B9ED96FDAB}"/>
            </a:ext>
          </a:extLst>
        </xdr:cNvPr>
        <xdr:cNvSpPr>
          <a:spLocks noChangeArrowheads="1"/>
        </xdr:cNvSpPr>
      </xdr:nvSpPr>
      <xdr:spPr bwMode="auto">
        <a:xfrm>
          <a:off x="9723120" y="2659380"/>
          <a:ext cx="792480" cy="335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0</xdr:colOff>
      <xdr:row>13</xdr:row>
      <xdr:rowOff>0</xdr:rowOff>
    </xdr:from>
    <xdr:to>
      <xdr:col>21</xdr:col>
      <xdr:colOff>0</xdr:colOff>
      <xdr:row>14</xdr:row>
      <xdr:rowOff>0</xdr:rowOff>
    </xdr:to>
    <xdr:sp macro="" textlink="">
      <xdr:nvSpPr>
        <xdr:cNvPr id="18447" name="Rectangle 15">
          <a:extLst>
            <a:ext uri="{FF2B5EF4-FFF2-40B4-BE49-F238E27FC236}">
              <a16:creationId xmlns:a16="http://schemas.microsoft.com/office/drawing/2014/main" id="{55B295D4-573A-B344-D303-A21E87B45729}"/>
            </a:ext>
          </a:extLst>
        </xdr:cNvPr>
        <xdr:cNvSpPr>
          <a:spLocks noChangeArrowheads="1"/>
        </xdr:cNvSpPr>
      </xdr:nvSpPr>
      <xdr:spPr bwMode="auto">
        <a:xfrm>
          <a:off x="8816340" y="2156460"/>
          <a:ext cx="792480" cy="1676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388620</xdr:colOff>
      <xdr:row>14</xdr:row>
      <xdr:rowOff>0</xdr:rowOff>
    </xdr:from>
    <xdr:to>
      <xdr:col>8</xdr:col>
      <xdr:colOff>388620</xdr:colOff>
      <xdr:row>16</xdr:row>
      <xdr:rowOff>0</xdr:rowOff>
    </xdr:to>
    <xdr:cxnSp macro="">
      <xdr:nvCxnSpPr>
        <xdr:cNvPr id="18449" name="AutoShape 17">
          <a:extLst>
            <a:ext uri="{FF2B5EF4-FFF2-40B4-BE49-F238E27FC236}">
              <a16:creationId xmlns:a16="http://schemas.microsoft.com/office/drawing/2014/main" id="{314ECBD3-EDC6-9695-F6FC-37A7FF74EF8E}"/>
            </a:ext>
          </a:extLst>
        </xdr:cNvPr>
        <xdr:cNvCxnSpPr>
          <a:cxnSpLocks noChangeShapeType="1"/>
          <a:endCxn id="18441" idx="0"/>
        </xdr:cNvCxnSpPr>
      </xdr:nvCxnSpPr>
      <xdr:spPr bwMode="auto">
        <a:xfrm rot="5400000">
          <a:off x="3288030" y="2038350"/>
          <a:ext cx="335280" cy="906780"/>
        </a:xfrm>
        <a:prstGeom prst="bentConnector3">
          <a:avLst>
            <a:gd name="adj1" fmla="val 4706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388620</xdr:colOff>
      <xdr:row>14</xdr:row>
      <xdr:rowOff>0</xdr:rowOff>
    </xdr:from>
    <xdr:to>
      <xdr:col>8</xdr:col>
      <xdr:colOff>388620</xdr:colOff>
      <xdr:row>16</xdr:row>
      <xdr:rowOff>0</xdr:rowOff>
    </xdr:to>
    <xdr:cxnSp macro="">
      <xdr:nvCxnSpPr>
        <xdr:cNvPr id="18450" name="AutoShape 18">
          <a:extLst>
            <a:ext uri="{FF2B5EF4-FFF2-40B4-BE49-F238E27FC236}">
              <a16:creationId xmlns:a16="http://schemas.microsoft.com/office/drawing/2014/main" id="{B07C427E-6BBA-2C4B-7C3F-832B131A3C74}"/>
            </a:ext>
          </a:extLst>
        </xdr:cNvPr>
        <xdr:cNvCxnSpPr>
          <a:cxnSpLocks noChangeShapeType="1"/>
          <a:endCxn id="18442" idx="0"/>
        </xdr:cNvCxnSpPr>
      </xdr:nvCxnSpPr>
      <xdr:spPr bwMode="auto">
        <a:xfrm rot="5400000">
          <a:off x="3741420" y="2491740"/>
          <a:ext cx="33528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388620</xdr:colOff>
      <xdr:row>14</xdr:row>
      <xdr:rowOff>0</xdr:rowOff>
    </xdr:from>
    <xdr:to>
      <xdr:col>10</xdr:col>
      <xdr:colOff>388620</xdr:colOff>
      <xdr:row>16</xdr:row>
      <xdr:rowOff>0</xdr:rowOff>
    </xdr:to>
    <xdr:cxnSp macro="">
      <xdr:nvCxnSpPr>
        <xdr:cNvPr id="18451" name="AutoShape 19">
          <a:extLst>
            <a:ext uri="{FF2B5EF4-FFF2-40B4-BE49-F238E27FC236}">
              <a16:creationId xmlns:a16="http://schemas.microsoft.com/office/drawing/2014/main" id="{81EA74D3-5382-51AB-B47B-51D3AEC3B963}"/>
            </a:ext>
          </a:extLst>
        </xdr:cNvPr>
        <xdr:cNvCxnSpPr>
          <a:cxnSpLocks noChangeShapeType="1"/>
          <a:endCxn id="18443" idx="0"/>
        </xdr:cNvCxnSpPr>
      </xdr:nvCxnSpPr>
      <xdr:spPr bwMode="auto">
        <a:xfrm rot="16200000" flipH="1">
          <a:off x="4194810" y="2038350"/>
          <a:ext cx="335280" cy="906780"/>
        </a:xfrm>
        <a:prstGeom prst="bentConnector3">
          <a:avLst>
            <a:gd name="adj1" fmla="val 4706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388620</xdr:colOff>
      <xdr:row>14</xdr:row>
      <xdr:rowOff>0</xdr:rowOff>
    </xdr:from>
    <xdr:to>
      <xdr:col>20</xdr:col>
      <xdr:colOff>388620</xdr:colOff>
      <xdr:row>16</xdr:row>
      <xdr:rowOff>0</xdr:rowOff>
    </xdr:to>
    <xdr:cxnSp macro="">
      <xdr:nvCxnSpPr>
        <xdr:cNvPr id="18452" name="AutoShape 20">
          <a:extLst>
            <a:ext uri="{FF2B5EF4-FFF2-40B4-BE49-F238E27FC236}">
              <a16:creationId xmlns:a16="http://schemas.microsoft.com/office/drawing/2014/main" id="{2DF39413-E07C-B9A8-DC33-8798EDEDB675}"/>
            </a:ext>
          </a:extLst>
        </xdr:cNvPr>
        <xdr:cNvCxnSpPr>
          <a:cxnSpLocks noChangeShapeType="1"/>
          <a:stCxn id="18447" idx="2"/>
          <a:endCxn id="18444" idx="0"/>
        </xdr:cNvCxnSpPr>
      </xdr:nvCxnSpPr>
      <xdr:spPr bwMode="auto">
        <a:xfrm rot="5400000">
          <a:off x="8583930" y="2038350"/>
          <a:ext cx="335280" cy="906780"/>
        </a:xfrm>
        <a:prstGeom prst="bentConnector3">
          <a:avLst>
            <a:gd name="adj1" fmla="val 4706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388620</xdr:colOff>
      <xdr:row>14</xdr:row>
      <xdr:rowOff>0</xdr:rowOff>
    </xdr:from>
    <xdr:to>
      <xdr:col>20</xdr:col>
      <xdr:colOff>388620</xdr:colOff>
      <xdr:row>16</xdr:row>
      <xdr:rowOff>0</xdr:rowOff>
    </xdr:to>
    <xdr:cxnSp macro="">
      <xdr:nvCxnSpPr>
        <xdr:cNvPr id="18453" name="AutoShape 21">
          <a:extLst>
            <a:ext uri="{FF2B5EF4-FFF2-40B4-BE49-F238E27FC236}">
              <a16:creationId xmlns:a16="http://schemas.microsoft.com/office/drawing/2014/main" id="{B2CF45F6-28CB-75F8-6B37-6E864AE22C63}"/>
            </a:ext>
          </a:extLst>
        </xdr:cNvPr>
        <xdr:cNvCxnSpPr>
          <a:cxnSpLocks noChangeShapeType="1"/>
          <a:stCxn id="18447" idx="2"/>
          <a:endCxn id="18445" idx="0"/>
        </xdr:cNvCxnSpPr>
      </xdr:nvCxnSpPr>
      <xdr:spPr bwMode="auto">
        <a:xfrm rot="5400000">
          <a:off x="9037320" y="2491740"/>
          <a:ext cx="33528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388620</xdr:colOff>
      <xdr:row>14</xdr:row>
      <xdr:rowOff>0</xdr:rowOff>
    </xdr:from>
    <xdr:to>
      <xdr:col>22</xdr:col>
      <xdr:colOff>388620</xdr:colOff>
      <xdr:row>16</xdr:row>
      <xdr:rowOff>0</xdr:rowOff>
    </xdr:to>
    <xdr:cxnSp macro="">
      <xdr:nvCxnSpPr>
        <xdr:cNvPr id="18455" name="AutoShape 23">
          <a:extLst>
            <a:ext uri="{FF2B5EF4-FFF2-40B4-BE49-F238E27FC236}">
              <a16:creationId xmlns:a16="http://schemas.microsoft.com/office/drawing/2014/main" id="{63FBEC57-1E9A-99C5-4232-05CF4FF020B5}"/>
            </a:ext>
          </a:extLst>
        </xdr:cNvPr>
        <xdr:cNvCxnSpPr>
          <a:cxnSpLocks noChangeShapeType="1"/>
          <a:stCxn id="18447" idx="2"/>
          <a:endCxn id="18446" idx="0"/>
        </xdr:cNvCxnSpPr>
      </xdr:nvCxnSpPr>
      <xdr:spPr bwMode="auto">
        <a:xfrm rot="16200000" flipH="1">
          <a:off x="9490710" y="2038350"/>
          <a:ext cx="335280" cy="906780"/>
        </a:xfrm>
        <a:prstGeom prst="bentConnector3">
          <a:avLst>
            <a:gd name="adj1" fmla="val 4706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autoPageBreaks="0"/>
  </sheetPr>
  <dimension ref="A2:IT23"/>
  <sheetViews>
    <sheetView showGridLines="0" tabSelected="1" zoomScaleNormal="100" workbookViewId="0">
      <selection activeCell="E7" sqref="E7"/>
    </sheetView>
  </sheetViews>
  <sheetFormatPr baseColWidth="10" defaultColWidth="11.453125" defaultRowHeight="12.5" x14ac:dyDescent="0.25"/>
  <cols>
    <col min="1" max="1" width="11.453125" style="3"/>
    <col min="2" max="3" width="1.54296875" style="3" customWidth="1"/>
    <col min="4" max="4" width="34.08984375" style="3" customWidth="1"/>
    <col min="5" max="5" width="19" style="3" customWidth="1"/>
    <col min="6" max="6" width="11.453125" style="3"/>
    <col min="7" max="7" width="1.54296875" style="3" customWidth="1"/>
    <col min="8" max="8" width="1.6328125" style="3" customWidth="1"/>
    <col min="9" max="9" width="12" style="3" bestFit="1" customWidth="1"/>
    <col min="10" max="10" width="11.453125" style="3"/>
    <col min="11" max="11" width="0" style="3" hidden="1" customWidth="1"/>
    <col min="12" max="16384" width="11.453125" style="3"/>
  </cols>
  <sheetData>
    <row r="2" spans="1:254" ht="13" thickBot="1" x14ac:dyDescent="0.3"/>
    <row r="3" spans="1:254" s="1" customFormat="1" ht="25.5" customHeight="1" thickBot="1" x14ac:dyDescent="0.3">
      <c r="A3" s="3"/>
      <c r="B3" s="105" t="s">
        <v>52</v>
      </c>
      <c r="C3" s="106"/>
      <c r="D3" s="106"/>
      <c r="E3" s="106"/>
      <c r="F3" s="106"/>
      <c r="G3" s="106"/>
      <c r="H3" s="107"/>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pans="1:254" x14ac:dyDescent="0.25">
      <c r="B4" s="4"/>
      <c r="H4" s="5"/>
    </row>
    <row r="5" spans="1:254" ht="13" x14ac:dyDescent="0.3">
      <c r="B5" s="4"/>
      <c r="C5" s="10"/>
      <c r="D5" s="108" t="s">
        <v>0</v>
      </c>
      <c r="E5" s="109"/>
      <c r="F5" s="2"/>
      <c r="G5" s="2"/>
      <c r="H5" s="5"/>
    </row>
    <row r="6" spans="1:254" ht="13" x14ac:dyDescent="0.3">
      <c r="B6" s="4"/>
      <c r="C6" s="12"/>
      <c r="D6" s="13"/>
      <c r="E6" s="13"/>
      <c r="F6" s="13"/>
      <c r="G6" s="14"/>
      <c r="H6" s="5"/>
      <c r="K6" s="3">
        <f ca="1">+YEAR(TODAY())-2</f>
        <v>2023</v>
      </c>
    </row>
    <row r="7" spans="1:254" ht="13" x14ac:dyDescent="0.3">
      <c r="B7" s="4"/>
      <c r="C7" s="15"/>
      <c r="D7" s="16" t="s">
        <v>1</v>
      </c>
      <c r="E7" s="23">
        <v>2026</v>
      </c>
      <c r="F7" s="17"/>
      <c r="G7" s="18"/>
      <c r="H7" s="5"/>
      <c r="K7" s="3">
        <f ca="1">+K6+1</f>
        <v>2024</v>
      </c>
    </row>
    <row r="8" spans="1:254" ht="13" x14ac:dyDescent="0.3">
      <c r="B8" s="4"/>
      <c r="C8" s="15"/>
      <c r="D8" s="16"/>
      <c r="E8" s="17"/>
      <c r="F8" s="17"/>
      <c r="G8" s="18"/>
      <c r="H8" s="5"/>
      <c r="K8" s="3">
        <f t="shared" ref="K8:K18" ca="1" si="0">+K7+1</f>
        <v>2025</v>
      </c>
    </row>
    <row r="9" spans="1:254" ht="13" x14ac:dyDescent="0.3">
      <c r="B9" s="4"/>
      <c r="C9" s="15"/>
      <c r="D9" s="16" t="s">
        <v>2</v>
      </c>
      <c r="E9" s="103" t="s">
        <v>64</v>
      </c>
      <c r="F9" s="104"/>
      <c r="G9" s="18"/>
      <c r="H9" s="5"/>
      <c r="K9" s="3">
        <f t="shared" ca="1" si="0"/>
        <v>2026</v>
      </c>
    </row>
    <row r="10" spans="1:254" ht="13" x14ac:dyDescent="0.3">
      <c r="B10" s="4"/>
      <c r="C10" s="15"/>
      <c r="D10" s="16" t="s">
        <v>3</v>
      </c>
      <c r="E10" s="103" t="s">
        <v>65</v>
      </c>
      <c r="F10" s="104"/>
      <c r="G10" s="18"/>
      <c r="H10" s="5"/>
      <c r="K10" s="3">
        <f t="shared" ca="1" si="0"/>
        <v>2027</v>
      </c>
    </row>
    <row r="11" spans="1:254" ht="13" x14ac:dyDescent="0.3">
      <c r="B11" s="4"/>
      <c r="C11" s="15"/>
      <c r="D11" s="16"/>
      <c r="E11" s="17"/>
      <c r="F11" s="17"/>
      <c r="G11" s="18"/>
      <c r="H11" s="5"/>
      <c r="K11" s="3">
        <f t="shared" ca="1" si="0"/>
        <v>2028</v>
      </c>
    </row>
    <row r="12" spans="1:254" ht="13" x14ac:dyDescent="0.3">
      <c r="B12" s="4"/>
      <c r="C12" s="15"/>
      <c r="D12" s="16" t="s">
        <v>4</v>
      </c>
      <c r="E12" s="103" t="s">
        <v>66</v>
      </c>
      <c r="F12" s="104"/>
      <c r="G12" s="18"/>
      <c r="H12" s="5"/>
      <c r="K12" s="3">
        <f t="shared" ca="1" si="0"/>
        <v>2029</v>
      </c>
    </row>
    <row r="13" spans="1:254" ht="13" x14ac:dyDescent="0.3">
      <c r="B13" s="4"/>
      <c r="C13" s="15"/>
      <c r="D13" s="16" t="s">
        <v>6</v>
      </c>
      <c r="E13" s="103" t="s">
        <v>67</v>
      </c>
      <c r="F13" s="104"/>
      <c r="G13" s="18"/>
      <c r="H13" s="5"/>
      <c r="K13" s="3">
        <f t="shared" ca="1" si="0"/>
        <v>2030</v>
      </c>
    </row>
    <row r="14" spans="1:254" ht="13" x14ac:dyDescent="0.3">
      <c r="B14" s="4"/>
      <c r="C14" s="15"/>
      <c r="D14" s="16" t="s">
        <v>7</v>
      </c>
      <c r="E14" s="103" t="s">
        <v>9</v>
      </c>
      <c r="F14" s="104"/>
      <c r="G14" s="18"/>
      <c r="H14" s="5"/>
      <c r="K14" s="3">
        <f t="shared" ca="1" si="0"/>
        <v>2031</v>
      </c>
    </row>
    <row r="15" spans="1:254" ht="13" x14ac:dyDescent="0.3">
      <c r="B15" s="4"/>
      <c r="C15" s="15"/>
      <c r="D15" s="16" t="s">
        <v>8</v>
      </c>
      <c r="E15" s="103" t="s">
        <v>68</v>
      </c>
      <c r="F15" s="104"/>
      <c r="G15" s="18"/>
      <c r="H15" s="5"/>
      <c r="K15" s="3">
        <f t="shared" ca="1" si="0"/>
        <v>2032</v>
      </c>
    </row>
    <row r="16" spans="1:254" ht="13.5" thickBot="1" x14ac:dyDescent="0.35">
      <c r="B16" s="4"/>
      <c r="C16" s="19"/>
      <c r="D16" s="20"/>
      <c r="E16" s="20"/>
      <c r="F16" s="20"/>
      <c r="G16" s="21"/>
      <c r="H16" s="5"/>
      <c r="K16" s="3">
        <f t="shared" ca="1" si="0"/>
        <v>2033</v>
      </c>
    </row>
    <row r="17" spans="2:11" x14ac:dyDescent="0.25">
      <c r="B17" s="4"/>
      <c r="H17" s="5"/>
      <c r="K17" s="3">
        <f t="shared" ca="1" si="0"/>
        <v>2034</v>
      </c>
    </row>
    <row r="18" spans="2:11" ht="13" thickBot="1" x14ac:dyDescent="0.3">
      <c r="B18" s="6"/>
      <c r="C18" s="7"/>
      <c r="D18" s="7"/>
      <c r="E18" s="7"/>
      <c r="F18" s="7"/>
      <c r="G18" s="7"/>
      <c r="H18" s="8"/>
      <c r="K18" s="3">
        <f t="shared" ca="1" si="0"/>
        <v>2035</v>
      </c>
    </row>
    <row r="20" spans="2:11" hidden="1" x14ac:dyDescent="0.25"/>
    <row r="21" spans="2:11" x14ac:dyDescent="0.25">
      <c r="B21" s="9" t="s">
        <v>71</v>
      </c>
    </row>
    <row r="22" spans="2:11" x14ac:dyDescent="0.25">
      <c r="B22" s="9" t="s">
        <v>69</v>
      </c>
    </row>
    <row r="23" spans="2:11" x14ac:dyDescent="0.25">
      <c r="B23" s="9" t="s">
        <v>70</v>
      </c>
    </row>
  </sheetData>
  <sheetProtection sheet="1" objects="1" scenarios="1"/>
  <mergeCells count="8">
    <mergeCell ref="E13:F13"/>
    <mergeCell ref="E14:F14"/>
    <mergeCell ref="E15:F15"/>
    <mergeCell ref="B3:H3"/>
    <mergeCell ref="D5:E5"/>
    <mergeCell ref="E9:F9"/>
    <mergeCell ref="E10:F10"/>
    <mergeCell ref="E12:F12"/>
  </mergeCells>
  <phoneticPr fontId="0" type="noConversion"/>
  <dataValidations count="1">
    <dataValidation type="list" showErrorMessage="1" errorTitle="Jahr wählen" error="Bitte wählen Sie aus der Liste ein Jahr, für das der Anlagespiegel erstellt werden soll." sqref="E7" xr:uid="{00000000-0002-0000-0000-000000000000}">
      <formula1>$K$6:$K$18</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2:IR21"/>
  <sheetViews>
    <sheetView showGridLines="0" showZeros="0" showOutlineSymbols="0" zoomScaleNormal="100" workbookViewId="0">
      <selection activeCell="B3" sqref="B3:F3"/>
    </sheetView>
  </sheetViews>
  <sheetFormatPr baseColWidth="10" defaultColWidth="11.453125" defaultRowHeight="12.5" x14ac:dyDescent="0.25"/>
  <cols>
    <col min="1" max="1" width="11.453125" style="3"/>
    <col min="2" max="3" width="1.54296875" style="3" customWidth="1"/>
    <col min="4" max="4" width="72.54296875" style="3" customWidth="1"/>
    <col min="5" max="5" width="1.54296875" style="3" customWidth="1"/>
    <col min="6" max="6" width="1.6328125" style="3" customWidth="1"/>
    <col min="7" max="7" width="2.6328125" style="3" customWidth="1"/>
    <col min="8" max="16384" width="11.453125" style="3"/>
  </cols>
  <sheetData>
    <row r="2" spans="1:252" ht="13" thickBot="1" x14ac:dyDescent="0.3"/>
    <row r="3" spans="1:252" s="1" customFormat="1" ht="25.5" customHeight="1" thickBot="1" x14ac:dyDescent="0.3">
      <c r="A3" s="3"/>
      <c r="B3" s="110" t="s">
        <v>51</v>
      </c>
      <c r="C3" s="111"/>
      <c r="D3" s="111"/>
      <c r="E3" s="111"/>
      <c r="F3" s="112"/>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5">
      <c r="B4" s="4"/>
      <c r="F4" s="5"/>
    </row>
    <row r="5" spans="1:252" ht="13" x14ac:dyDescent="0.3">
      <c r="B5" s="4"/>
      <c r="C5" s="10"/>
      <c r="D5" s="11" t="s">
        <v>5</v>
      </c>
      <c r="E5" s="2"/>
      <c r="F5" s="5"/>
    </row>
    <row r="6" spans="1:252" ht="44.25" customHeight="1" x14ac:dyDescent="0.3">
      <c r="B6" s="4"/>
      <c r="C6" s="15"/>
      <c r="D6" s="22"/>
      <c r="E6" s="14"/>
      <c r="F6" s="5"/>
    </row>
    <row r="7" spans="1:252" ht="13.5" thickBot="1" x14ac:dyDescent="0.35">
      <c r="B7" s="4"/>
      <c r="C7" s="19"/>
      <c r="D7" s="20"/>
      <c r="E7" s="21"/>
      <c r="F7" s="5"/>
    </row>
    <row r="8" spans="1:252" x14ac:dyDescent="0.25">
      <c r="B8" s="4"/>
      <c r="F8" s="5"/>
    </row>
    <row r="9" spans="1:252" ht="13" x14ac:dyDescent="0.3">
      <c r="B9" s="4"/>
      <c r="C9" s="10"/>
      <c r="D9" s="11" t="s">
        <v>15</v>
      </c>
      <c r="E9" s="2"/>
      <c r="F9" s="5"/>
    </row>
    <row r="10" spans="1:252" ht="13" x14ac:dyDescent="0.3">
      <c r="B10" s="4"/>
      <c r="C10" s="12"/>
      <c r="D10" s="13"/>
      <c r="E10" s="14"/>
      <c r="F10" s="5"/>
    </row>
    <row r="11" spans="1:252" ht="122.25" customHeight="1" x14ac:dyDescent="0.3">
      <c r="B11" s="4"/>
      <c r="C11" s="15"/>
      <c r="D11" s="16"/>
      <c r="E11" s="18"/>
      <c r="F11" s="5"/>
    </row>
    <row r="12" spans="1:252" ht="122.25" customHeight="1" x14ac:dyDescent="0.3">
      <c r="B12" s="4"/>
      <c r="C12" s="15"/>
      <c r="D12" s="16"/>
      <c r="E12" s="18"/>
      <c r="F12" s="5"/>
    </row>
    <row r="13" spans="1:252" ht="122.25" customHeight="1" x14ac:dyDescent="0.3">
      <c r="B13" s="4"/>
      <c r="C13" s="15"/>
      <c r="D13" s="16"/>
      <c r="E13" s="18"/>
      <c r="F13" s="5"/>
    </row>
    <row r="14" spans="1:252" ht="122.25" customHeight="1" x14ac:dyDescent="0.3">
      <c r="B14" s="4"/>
      <c r="C14" s="15"/>
      <c r="D14" s="16"/>
      <c r="E14" s="18"/>
      <c r="F14" s="5"/>
    </row>
    <row r="15" spans="1:252" ht="40.5" customHeight="1" x14ac:dyDescent="0.3">
      <c r="B15" s="4"/>
      <c r="C15" s="15"/>
      <c r="D15" s="16"/>
      <c r="E15" s="18"/>
      <c r="F15" s="5"/>
    </row>
    <row r="16" spans="1:252" ht="13.5" thickBot="1" x14ac:dyDescent="0.35">
      <c r="B16" s="4"/>
      <c r="C16" s="19"/>
      <c r="D16" s="20"/>
      <c r="E16" s="21"/>
      <c r="F16" s="5"/>
    </row>
    <row r="17" spans="2:6" ht="13" thickBot="1" x14ac:dyDescent="0.3">
      <c r="B17" s="6"/>
      <c r="C17" s="7"/>
      <c r="D17" s="7"/>
      <c r="E17" s="7"/>
      <c r="F17" s="8"/>
    </row>
    <row r="19" spans="2:6" x14ac:dyDescent="0.25">
      <c r="B19" s="9" t="s">
        <v>71</v>
      </c>
    </row>
    <row r="20" spans="2:6" x14ac:dyDescent="0.25">
      <c r="B20" s="9" t="s">
        <v>69</v>
      </c>
    </row>
    <row r="21" spans="2:6" x14ac:dyDescent="0.25">
      <c r="B21" s="9" t="s">
        <v>70</v>
      </c>
    </row>
  </sheetData>
  <sheetProtection sheet="1" objects="1" scenarios="1"/>
  <mergeCells count="1">
    <mergeCell ref="B3:F3"/>
  </mergeCells>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showGridLines="0" zoomScaleNormal="100" workbookViewId="0">
      <selection activeCell="F6" sqref="F6"/>
    </sheetView>
  </sheetViews>
  <sheetFormatPr baseColWidth="10" defaultColWidth="11.453125" defaultRowHeight="13" x14ac:dyDescent="0.3"/>
  <cols>
    <col min="1" max="1" width="10.08984375" style="3" customWidth="1"/>
    <col min="2" max="2" width="1.6328125" style="3" customWidth="1"/>
    <col min="3" max="3" width="3" style="25" customWidth="1"/>
    <col min="4" max="4" width="21" style="3" customWidth="1"/>
    <col min="5" max="5" width="3.453125" style="3" customWidth="1"/>
    <col min="6" max="6" width="5.08984375" style="3" bestFit="1" customWidth="1"/>
    <col min="7" max="7" width="1.6328125" style="3" customWidth="1"/>
    <col min="8" max="8" width="11.54296875" style="3" bestFit="1" customWidth="1"/>
    <col min="9" max="9" width="1.6328125" style="3" customWidth="1"/>
    <col min="10" max="10" width="11.54296875" style="3" bestFit="1" customWidth="1"/>
    <col min="11" max="11" width="1.6328125" style="3" customWidth="1"/>
    <col min="12" max="16384" width="11.453125" style="3"/>
  </cols>
  <sheetData>
    <row r="1" spans="2:11" ht="13.5" thickBot="1" x14ac:dyDescent="0.35"/>
    <row r="2" spans="2:11" ht="17" thickBot="1" x14ac:dyDescent="0.3">
      <c r="B2" s="105" t="s">
        <v>49</v>
      </c>
      <c r="C2" s="106"/>
      <c r="D2" s="106"/>
      <c r="E2" s="106"/>
      <c r="F2" s="106"/>
      <c r="G2" s="106"/>
      <c r="H2" s="106"/>
      <c r="I2" s="106"/>
      <c r="J2" s="106"/>
      <c r="K2" s="107"/>
    </row>
    <row r="3" spans="2:11" x14ac:dyDescent="0.3">
      <c r="B3" s="79"/>
      <c r="C3" s="80"/>
      <c r="D3" s="81"/>
      <c r="E3" s="81"/>
      <c r="F3" s="81"/>
      <c r="G3" s="81"/>
      <c r="H3" s="81"/>
      <c r="I3" s="81"/>
      <c r="J3" s="81"/>
      <c r="K3" s="32"/>
    </row>
    <row r="4" spans="2:11" x14ac:dyDescent="0.3">
      <c r="B4" s="82"/>
      <c r="C4" s="31" t="s">
        <v>29</v>
      </c>
      <c r="D4" s="94"/>
      <c r="E4" s="94"/>
      <c r="F4" s="94"/>
      <c r="G4" s="22"/>
      <c r="H4" s="22"/>
      <c r="I4" s="22"/>
      <c r="J4" s="22"/>
      <c r="K4" s="33"/>
    </row>
    <row r="5" spans="2:11" x14ac:dyDescent="0.3">
      <c r="B5" s="82"/>
      <c r="C5" s="83"/>
      <c r="D5" s="22"/>
      <c r="E5" s="22"/>
      <c r="F5" s="22"/>
      <c r="G5" s="22"/>
      <c r="H5" s="22"/>
      <c r="I5" s="22"/>
      <c r="J5" s="22"/>
      <c r="K5" s="33"/>
    </row>
    <row r="6" spans="2:11" x14ac:dyDescent="0.3">
      <c r="B6" s="82"/>
      <c r="C6" s="83"/>
      <c r="D6" s="84" t="s">
        <v>30</v>
      </c>
      <c r="E6" s="22"/>
      <c r="F6" s="95">
        <v>250</v>
      </c>
      <c r="G6" s="22"/>
      <c r="H6" s="22"/>
      <c r="I6" s="22"/>
      <c r="J6" s="22"/>
      <c r="K6" s="33"/>
    </row>
    <row r="7" spans="2:11" x14ac:dyDescent="0.3">
      <c r="B7" s="82"/>
      <c r="C7" s="83"/>
      <c r="D7" s="84" t="s">
        <v>31</v>
      </c>
      <c r="E7" s="22"/>
      <c r="F7" s="96">
        <v>8</v>
      </c>
      <c r="G7" s="85"/>
      <c r="H7" s="22"/>
      <c r="I7" s="22"/>
      <c r="J7" s="22"/>
      <c r="K7" s="33"/>
    </row>
    <row r="8" spans="2:11" ht="12.5" x14ac:dyDescent="0.25">
      <c r="B8" s="82"/>
      <c r="C8" s="22"/>
      <c r="D8" s="22"/>
      <c r="E8" s="22"/>
      <c r="F8" s="22"/>
      <c r="G8" s="22"/>
      <c r="H8" s="22"/>
      <c r="I8" s="22"/>
      <c r="J8" s="22"/>
      <c r="K8" s="33"/>
    </row>
    <row r="9" spans="2:11" x14ac:dyDescent="0.3">
      <c r="B9" s="82"/>
      <c r="C9" s="22"/>
      <c r="D9" s="86" t="s">
        <v>54</v>
      </c>
      <c r="E9" s="87"/>
      <c r="F9" s="87"/>
      <c r="G9" s="87"/>
      <c r="H9" s="88"/>
      <c r="I9" s="83"/>
      <c r="J9" s="45">
        <f>+IF(AND(ISNUMBER(F6),ISNUMBER(F7)),ROUND(F7*F6,0))</f>
        <v>2000</v>
      </c>
      <c r="K9" s="33"/>
    </row>
    <row r="10" spans="2:11" x14ac:dyDescent="0.3">
      <c r="B10" s="82"/>
      <c r="C10" s="83"/>
      <c r="D10" s="22"/>
      <c r="E10" s="22"/>
      <c r="F10" s="22"/>
      <c r="G10" s="22"/>
      <c r="H10" s="22"/>
      <c r="I10" s="22"/>
      <c r="J10" s="22"/>
      <c r="K10" s="33"/>
    </row>
    <row r="11" spans="2:11" x14ac:dyDescent="0.3">
      <c r="B11" s="82"/>
      <c r="C11" s="31" t="s">
        <v>50</v>
      </c>
      <c r="D11" s="94"/>
      <c r="E11" s="94"/>
      <c r="F11" s="94"/>
      <c r="G11" s="22"/>
      <c r="H11" s="22"/>
      <c r="I11" s="22"/>
      <c r="J11" s="22"/>
      <c r="K11" s="33"/>
    </row>
    <row r="12" spans="2:11" x14ac:dyDescent="0.3">
      <c r="B12" s="82"/>
      <c r="C12" s="83"/>
      <c r="D12" s="22"/>
      <c r="E12" s="22"/>
      <c r="F12" s="22"/>
      <c r="G12" s="22"/>
      <c r="H12" s="22"/>
      <c r="I12" s="22"/>
      <c r="J12" s="22"/>
      <c r="K12" s="33"/>
    </row>
    <row r="13" spans="2:11" x14ac:dyDescent="0.3">
      <c r="B13" s="82"/>
      <c r="C13" s="83"/>
      <c r="D13" s="84" t="s">
        <v>32</v>
      </c>
      <c r="E13" s="22"/>
      <c r="F13" s="95">
        <v>30</v>
      </c>
      <c r="G13" s="22"/>
      <c r="H13" s="49">
        <f>+IF(AND(ISNUMBER($F$7),ISNUMBER(F13)),-ROUND($F$7*F13,1))</f>
        <v>-240</v>
      </c>
      <c r="I13" s="22"/>
      <c r="J13" s="22"/>
      <c r="K13" s="33"/>
    </row>
    <row r="14" spans="2:11" x14ac:dyDescent="0.3">
      <c r="B14" s="82"/>
      <c r="C14" s="83"/>
      <c r="D14" s="84" t="s">
        <v>33</v>
      </c>
      <c r="E14" s="22"/>
      <c r="F14" s="95">
        <v>10</v>
      </c>
      <c r="G14" s="22"/>
      <c r="H14" s="49">
        <f>+IF(AND(ISNUMBER($F$7),ISNUMBER(F14)),-ROUND($F$7*F14,1))</f>
        <v>-80</v>
      </c>
      <c r="I14" s="22"/>
      <c r="J14" s="22"/>
      <c r="K14" s="33"/>
    </row>
    <row r="15" spans="2:11" x14ac:dyDescent="0.3">
      <c r="B15" s="82"/>
      <c r="C15" s="83"/>
      <c r="D15" s="84" t="s">
        <v>34</v>
      </c>
      <c r="E15" s="22"/>
      <c r="F15" s="95">
        <v>10</v>
      </c>
      <c r="G15" s="22"/>
      <c r="H15" s="49">
        <f>+IF(AND(ISNUMBER($F$7),ISNUMBER(F15)),-ROUND($F$7*F15,1))</f>
        <v>-80</v>
      </c>
      <c r="I15" s="22"/>
      <c r="J15" s="22"/>
      <c r="K15" s="33"/>
    </row>
    <row r="16" spans="2:11" x14ac:dyDescent="0.3">
      <c r="B16" s="82"/>
      <c r="C16" s="83"/>
      <c r="D16" s="84" t="s">
        <v>53</v>
      </c>
      <c r="E16" s="22"/>
      <c r="F16" s="95">
        <v>2</v>
      </c>
      <c r="G16" s="22"/>
      <c r="H16" s="49">
        <f>+IF(AND(ISNUMBER($F$7),ISNUMBER(F16)),-ROUND($F$7*F16,1))</f>
        <v>-16</v>
      </c>
      <c r="I16" s="22"/>
      <c r="J16" s="22"/>
      <c r="K16" s="33"/>
    </row>
    <row r="17" spans="2:11" x14ac:dyDescent="0.3">
      <c r="B17" s="82"/>
      <c r="C17" s="83"/>
      <c r="D17" s="22"/>
      <c r="E17" s="22"/>
      <c r="F17" s="22"/>
      <c r="G17" s="22"/>
      <c r="H17" s="22"/>
      <c r="I17" s="22"/>
      <c r="J17" s="22"/>
      <c r="K17" s="33"/>
    </row>
    <row r="18" spans="2:11" x14ac:dyDescent="0.3">
      <c r="B18" s="82"/>
      <c r="C18" s="83"/>
      <c r="D18" s="86" t="s">
        <v>55</v>
      </c>
      <c r="E18" s="87"/>
      <c r="F18" s="87"/>
      <c r="G18" s="87"/>
      <c r="H18" s="88"/>
      <c r="I18" s="22"/>
      <c r="J18" s="45">
        <f>SUM(H13:H16)</f>
        <v>-416</v>
      </c>
      <c r="K18" s="33"/>
    </row>
    <row r="19" spans="2:11" x14ac:dyDescent="0.3">
      <c r="B19" s="82"/>
      <c r="C19" s="83"/>
      <c r="D19" s="22"/>
      <c r="E19" s="22"/>
      <c r="F19" s="22"/>
      <c r="G19" s="22"/>
      <c r="H19" s="22"/>
      <c r="I19" s="22"/>
      <c r="J19" s="22"/>
      <c r="K19" s="33"/>
    </row>
    <row r="20" spans="2:11" x14ac:dyDescent="0.3">
      <c r="B20" s="82"/>
      <c r="C20" s="86" t="s">
        <v>56</v>
      </c>
      <c r="D20" s="89"/>
      <c r="E20" s="89"/>
      <c r="F20" s="89"/>
      <c r="G20" s="89"/>
      <c r="H20" s="90"/>
      <c r="I20" s="22"/>
      <c r="J20" s="45">
        <f>SUM(J9,H13:H16)</f>
        <v>1584</v>
      </c>
      <c r="K20" s="33"/>
    </row>
    <row r="21" spans="2:11" ht="13.5" thickBot="1" x14ac:dyDescent="0.35">
      <c r="B21" s="91"/>
      <c r="C21" s="92"/>
      <c r="D21" s="93"/>
      <c r="E21" s="93"/>
      <c r="F21" s="93"/>
      <c r="G21" s="93"/>
      <c r="H21" s="93"/>
      <c r="I21" s="93"/>
      <c r="J21" s="93"/>
      <c r="K21" s="34"/>
    </row>
    <row r="22" spans="2:11" x14ac:dyDescent="0.3">
      <c r="H22" s="48"/>
      <c r="I22" s="48"/>
      <c r="J22" s="48"/>
      <c r="K22" s="48"/>
    </row>
    <row r="23" spans="2:11" x14ac:dyDescent="0.3">
      <c r="B23" s="9" t="s">
        <v>71</v>
      </c>
      <c r="H23" s="48"/>
      <c r="I23" s="48"/>
      <c r="J23" s="48"/>
      <c r="K23" s="48"/>
    </row>
    <row r="24" spans="2:11" x14ac:dyDescent="0.3">
      <c r="B24" s="9" t="s">
        <v>69</v>
      </c>
    </row>
    <row r="25" spans="2:11" x14ac:dyDescent="0.3">
      <c r="B25" s="9" t="s">
        <v>70</v>
      </c>
    </row>
  </sheetData>
  <sheetProtection sheet="1" objects="1" scenarios="1"/>
  <mergeCells count="1">
    <mergeCell ref="B2:K2"/>
  </mergeCells>
  <phoneticPr fontId="0" type="noConversion"/>
  <dataValidations count="3">
    <dataValidation type="whole" allowBlank="1" showInputMessage="1" showErrorMessage="1" errorTitle="Arbeitstage eingeben" error="Hier bitte die Arbeitstage je Jahr eingeben." sqref="F6" xr:uid="{00000000-0002-0000-0200-000000000000}">
      <formula1>0</formula1>
      <formula2>366</formula2>
    </dataValidation>
    <dataValidation type="decimal" allowBlank="1" showInputMessage="1" showErrorMessage="1" errorTitle="Tägliche Arbeitszeit" error="Hier bitte die tägliche Arbeitszeit (je Schicht) eingeben." sqref="F7" xr:uid="{00000000-0002-0000-0200-000001000000}">
      <formula1>4</formula1>
      <formula2>24</formula2>
    </dataValidation>
    <dataValidation type="decimal" allowBlank="1" showInputMessage="1" showErrorMessage="1" errorTitle="Bezahlte Tage eingeben" error="Hier bitte die entsprechenden Tage eingeben." sqref="F13:F16" xr:uid="{00000000-0002-0000-0200-000002000000}">
      <formula1>0</formula1>
      <formula2>60</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X56"/>
  <sheetViews>
    <sheetView showGridLines="0" zoomScale="80" workbookViewId="0">
      <selection activeCell="B2" sqref="B2:X2"/>
    </sheetView>
  </sheetViews>
  <sheetFormatPr baseColWidth="10" defaultColWidth="11.453125" defaultRowHeight="13" x14ac:dyDescent="0.3"/>
  <cols>
    <col min="1" max="1" width="2.6328125" style="3" customWidth="1"/>
    <col min="2" max="3" width="1.6328125" style="3" customWidth="1"/>
    <col min="4" max="4" width="22.54296875" style="3" bestFit="1" customWidth="1"/>
    <col min="5" max="5" width="7.90625" style="3" bestFit="1" customWidth="1"/>
    <col min="6" max="6" width="1.6328125" style="3" customWidth="1"/>
    <col min="7" max="7" width="11.54296875" style="3" bestFit="1" customWidth="1"/>
    <col min="8" max="8" width="1.6328125" style="3" customWidth="1"/>
    <col min="9" max="9" width="11.54296875" style="3" bestFit="1" customWidth="1"/>
    <col min="10" max="10" width="1.6328125" style="3" customWidth="1"/>
    <col min="11" max="11" width="11.54296875" style="3" bestFit="1" customWidth="1"/>
    <col min="12" max="14" width="1.6328125" style="3" customWidth="1"/>
    <col min="15" max="15" width="1.6328125" style="25" customWidth="1"/>
    <col min="16" max="16" width="23" style="3" customWidth="1"/>
    <col min="17" max="17" width="7.90625" style="3" bestFit="1" customWidth="1"/>
    <col min="18" max="18" width="1.6328125" style="3" customWidth="1"/>
    <col min="19" max="19" width="11.54296875" style="3" bestFit="1" customWidth="1"/>
    <col min="20" max="20" width="1.6328125" style="3" customWidth="1"/>
    <col min="21" max="21" width="11.54296875" style="3" bestFit="1" customWidth="1"/>
    <col min="22" max="22" width="1.6328125" style="3" customWidth="1"/>
    <col min="23" max="23" width="11.54296875" style="3" bestFit="1" customWidth="1"/>
    <col min="24" max="24" width="1.6328125" style="3" customWidth="1"/>
    <col min="25" max="16384" width="11.453125" style="3"/>
  </cols>
  <sheetData>
    <row r="1" spans="2:24" ht="13.5" thickBot="1" x14ac:dyDescent="0.35"/>
    <row r="2" spans="2:24" ht="18.5" thickBot="1" x14ac:dyDescent="0.3">
      <c r="B2" s="118" t="s">
        <v>45</v>
      </c>
      <c r="C2" s="119"/>
      <c r="D2" s="119"/>
      <c r="E2" s="119"/>
      <c r="F2" s="119"/>
      <c r="G2" s="119"/>
      <c r="H2" s="119"/>
      <c r="I2" s="119"/>
      <c r="J2" s="119"/>
      <c r="K2" s="119"/>
      <c r="L2" s="119"/>
      <c r="M2" s="119"/>
      <c r="N2" s="119"/>
      <c r="O2" s="119"/>
      <c r="P2" s="119"/>
      <c r="Q2" s="119"/>
      <c r="R2" s="119"/>
      <c r="S2" s="119"/>
      <c r="T2" s="119"/>
      <c r="U2" s="119"/>
      <c r="V2" s="119"/>
      <c r="W2" s="119"/>
      <c r="X2" s="120"/>
    </row>
    <row r="3" spans="2:24" ht="3" customHeight="1" thickBot="1" x14ac:dyDescent="0.3">
      <c r="B3" s="4"/>
      <c r="O3" s="3"/>
      <c r="X3" s="5"/>
    </row>
    <row r="4" spans="2:24" ht="16" thickBot="1" x14ac:dyDescent="0.3">
      <c r="B4" s="35" t="str">
        <f>"Firma: "&amp;Stammdaten!E12</f>
        <v>Firma: Mustermann GmbH</v>
      </c>
      <c r="C4" s="36"/>
      <c r="D4" s="37"/>
      <c r="E4" s="38"/>
      <c r="F4" s="37"/>
      <c r="G4" s="37"/>
      <c r="H4" s="39"/>
      <c r="I4" s="39"/>
      <c r="J4" s="38"/>
      <c r="K4" s="40"/>
      <c r="L4" s="40"/>
      <c r="M4" s="40"/>
      <c r="N4" s="38"/>
      <c r="O4" s="40"/>
      <c r="P4" s="38"/>
      <c r="Q4" s="38"/>
      <c r="R4" s="38"/>
      <c r="S4" s="38"/>
      <c r="T4" s="38"/>
      <c r="U4" s="38"/>
      <c r="V4" s="38"/>
      <c r="W4" s="41" t="str">
        <f>"Erstellt von: "&amp;Stammdaten!E9&amp;" "&amp;Stammdaten!E10</f>
        <v>Erstellt von: Max Mustermann</v>
      </c>
      <c r="X4" s="50"/>
    </row>
    <row r="5" spans="2:24" ht="12.5" x14ac:dyDescent="0.25">
      <c r="B5" s="4"/>
      <c r="M5" s="24"/>
      <c r="O5" s="3"/>
      <c r="X5" s="5"/>
    </row>
    <row r="6" spans="2:24" x14ac:dyDescent="0.3">
      <c r="B6" s="4"/>
      <c r="C6" s="121" t="s">
        <v>46</v>
      </c>
      <c r="D6" s="122"/>
      <c r="E6" s="122"/>
      <c r="F6" s="122"/>
      <c r="G6" s="122"/>
      <c r="H6" s="122"/>
      <c r="I6" s="122"/>
      <c r="J6" s="122"/>
      <c r="K6" s="123"/>
      <c r="M6" s="24"/>
      <c r="O6" s="121" t="s">
        <v>47</v>
      </c>
      <c r="P6" s="122"/>
      <c r="Q6" s="122"/>
      <c r="R6" s="122"/>
      <c r="S6" s="122"/>
      <c r="T6" s="122"/>
      <c r="U6" s="122"/>
      <c r="V6" s="122"/>
      <c r="W6" s="123"/>
      <c r="X6" s="5"/>
    </row>
    <row r="7" spans="2:24" x14ac:dyDescent="0.3">
      <c r="B7" s="4"/>
      <c r="M7" s="24"/>
      <c r="X7" s="5"/>
    </row>
    <row r="8" spans="2:24" x14ac:dyDescent="0.3">
      <c r="B8" s="4"/>
      <c r="M8" s="24"/>
      <c r="O8" s="25" t="s">
        <v>42</v>
      </c>
      <c r="X8" s="5"/>
    </row>
    <row r="9" spans="2:24" x14ac:dyDescent="0.3">
      <c r="B9" s="4"/>
      <c r="M9" s="24"/>
      <c r="X9" s="5"/>
    </row>
    <row r="10" spans="2:24" x14ac:dyDescent="0.3">
      <c r="B10" s="4"/>
      <c r="M10" s="24"/>
      <c r="P10" s="52" t="s">
        <v>59</v>
      </c>
      <c r="Q10" s="46"/>
      <c r="U10" s="49">
        <f>+'Bezahlte Arbeitszeit ermitteln'!J9</f>
        <v>2000</v>
      </c>
      <c r="X10" s="5"/>
    </row>
    <row r="11" spans="2:24" ht="12.5" x14ac:dyDescent="0.25">
      <c r="B11" s="4"/>
      <c r="M11" s="24"/>
      <c r="O11" s="51"/>
      <c r="P11" s="52" t="s">
        <v>60</v>
      </c>
      <c r="Q11" s="46"/>
      <c r="U11" s="49">
        <f>+'Bezahlte Arbeitszeit ermitteln'!J20</f>
        <v>1584</v>
      </c>
      <c r="X11" s="5"/>
    </row>
    <row r="12" spans="2:24" ht="12.5" x14ac:dyDescent="0.25">
      <c r="B12" s="4"/>
      <c r="M12" s="24"/>
      <c r="O12" s="3"/>
      <c r="P12" s="27" t="s">
        <v>35</v>
      </c>
      <c r="Q12" s="46"/>
      <c r="U12" s="53">
        <f>+I14</f>
        <v>15000</v>
      </c>
      <c r="X12" s="5"/>
    </row>
    <row r="13" spans="2:24" ht="12.5" x14ac:dyDescent="0.25">
      <c r="B13" s="4"/>
      <c r="M13" s="24"/>
      <c r="O13" s="3"/>
      <c r="S13" s="48" t="s">
        <v>48</v>
      </c>
      <c r="X13" s="5"/>
    </row>
    <row r="14" spans="2:24" x14ac:dyDescent="0.3">
      <c r="B14" s="4"/>
      <c r="C14" s="25" t="s">
        <v>16</v>
      </c>
      <c r="I14" s="101">
        <v>15000</v>
      </c>
      <c r="M14" s="24"/>
      <c r="O14" s="42" t="s">
        <v>36</v>
      </c>
      <c r="P14" s="43"/>
      <c r="Q14" s="44"/>
      <c r="S14" s="73" t="s">
        <v>44</v>
      </c>
      <c r="U14" s="55">
        <f>+IF(AND(ISNUMBER(U12),ISNUMBER(U11),S14="Ja"),ROUNDUP(U12/U11,0),ROUND(U12/U11,4))</f>
        <v>10</v>
      </c>
      <c r="X14" s="5"/>
    </row>
    <row r="15" spans="2:24" x14ac:dyDescent="0.3">
      <c r="B15" s="4"/>
      <c r="M15" s="24"/>
      <c r="X15" s="5"/>
    </row>
    <row r="16" spans="2:24" x14ac:dyDescent="0.3">
      <c r="B16" s="4"/>
      <c r="M16" s="24"/>
      <c r="X16" s="5"/>
    </row>
    <row r="17" spans="2:24" x14ac:dyDescent="0.3">
      <c r="B17" s="4"/>
      <c r="G17" s="54" t="s">
        <v>17</v>
      </c>
      <c r="H17" s="48"/>
      <c r="I17" s="54" t="s">
        <v>17</v>
      </c>
      <c r="J17" s="48"/>
      <c r="K17" s="54" t="s">
        <v>17</v>
      </c>
      <c r="M17" s="24"/>
      <c r="S17" s="73" t="str">
        <f>+G17</f>
        <v>davon</v>
      </c>
      <c r="T17" s="48"/>
      <c r="U17" s="73" t="str">
        <f>+I17</f>
        <v>davon</v>
      </c>
      <c r="V17" s="48"/>
      <c r="W17" s="73" t="str">
        <f>+K17</f>
        <v>davon</v>
      </c>
      <c r="X17" s="5"/>
    </row>
    <row r="18" spans="2:24" x14ac:dyDescent="0.3">
      <c r="B18" s="4"/>
      <c r="C18" s="3" t="s">
        <v>24</v>
      </c>
      <c r="G18" s="73" t="s">
        <v>18</v>
      </c>
      <c r="H18" s="48"/>
      <c r="I18" s="73" t="s">
        <v>19</v>
      </c>
      <c r="J18" s="48"/>
      <c r="K18" s="73" t="s">
        <v>57</v>
      </c>
      <c r="M18" s="24"/>
      <c r="S18" s="73" t="str">
        <f>+G18</f>
        <v>LGr 1</v>
      </c>
      <c r="T18" s="48"/>
      <c r="U18" s="73" t="str">
        <f>+I18</f>
        <v>LGr 2</v>
      </c>
      <c r="V18" s="48"/>
      <c r="W18" s="73" t="str">
        <f>+K18</f>
        <v>LGr 3</v>
      </c>
      <c r="X18" s="5"/>
    </row>
    <row r="19" spans="2:24" x14ac:dyDescent="0.3">
      <c r="B19" s="4"/>
      <c r="M19" s="24"/>
      <c r="X19" s="5"/>
    </row>
    <row r="20" spans="2:24" x14ac:dyDescent="0.3">
      <c r="B20" s="4"/>
      <c r="D20" s="27" t="str">
        <f>+IF(I14=SUM(G20,I20,K20),"Stunden","Verteilung prüfen")</f>
        <v>Stunden</v>
      </c>
      <c r="E20" s="46"/>
      <c r="G20" s="74">
        <v>10000</v>
      </c>
      <c r="H20" s="28"/>
      <c r="I20" s="74">
        <v>4000</v>
      </c>
      <c r="J20" s="28"/>
      <c r="K20" s="74">
        <v>1000</v>
      </c>
      <c r="M20" s="24"/>
      <c r="P20" s="27" t="str">
        <f>+IF(U14=SUM(S20,U20,W20),"Anzahl Mitarbeiter","Verteilung prüfen")</f>
        <v>Anzahl Mitarbeiter</v>
      </c>
      <c r="Q20" s="46"/>
      <c r="S20" s="97">
        <v>8</v>
      </c>
      <c r="T20" s="98"/>
      <c r="U20" s="97">
        <v>1</v>
      </c>
      <c r="V20" s="98"/>
      <c r="W20" s="97">
        <v>1</v>
      </c>
      <c r="X20" s="5"/>
    </row>
    <row r="21" spans="2:24" x14ac:dyDescent="0.3">
      <c r="B21" s="4"/>
      <c r="D21" s="27" t="s">
        <v>20</v>
      </c>
      <c r="E21" s="46"/>
      <c r="G21" s="75">
        <v>17.5</v>
      </c>
      <c r="H21" s="56"/>
      <c r="I21" s="75">
        <v>19.5</v>
      </c>
      <c r="J21" s="56"/>
      <c r="K21" s="75">
        <v>21</v>
      </c>
      <c r="M21" s="24"/>
      <c r="P21" s="27" t="s">
        <v>61</v>
      </c>
      <c r="Q21" s="46"/>
      <c r="S21" s="99">
        <f>+G21</f>
        <v>17.5</v>
      </c>
      <c r="T21" s="98"/>
      <c r="U21" s="99">
        <f>+I21</f>
        <v>19.5</v>
      </c>
      <c r="V21" s="98"/>
      <c r="W21" s="99">
        <v>23</v>
      </c>
      <c r="X21" s="5"/>
    </row>
    <row r="22" spans="2:24" x14ac:dyDescent="0.3">
      <c r="B22" s="4"/>
      <c r="D22" s="27" t="s">
        <v>22</v>
      </c>
      <c r="E22" s="46"/>
      <c r="G22" s="53">
        <f>+IF(AND(ISNUMBER(G20),ISNUMBER(G21)),ROUND(G21*G20,0),"")</f>
        <v>175000</v>
      </c>
      <c r="H22" s="28"/>
      <c r="I22" s="53">
        <f>+IF(AND(ISNUMBER(I20),ISNUMBER(I21)),ROUND(I21*I20,0),"")</f>
        <v>78000</v>
      </c>
      <c r="J22" s="28"/>
      <c r="K22" s="53">
        <f>+IF(AND(ISNUMBER(K20),ISNUMBER(K21)),ROUND(K21*K20,0),"")</f>
        <v>21000</v>
      </c>
      <c r="M22" s="24"/>
      <c r="P22" s="27" t="s">
        <v>62</v>
      </c>
      <c r="Q22" s="46"/>
      <c r="S22" s="53">
        <f>+IF(AND(ISNUMBER(S21),ISNUMBER($U$10)),ROUND(S21*$U$10,0),"")</f>
        <v>35000</v>
      </c>
      <c r="T22" s="28"/>
      <c r="U22" s="53">
        <f>+IF(AND(ISNUMBER(U21),ISNUMBER($U$10)),ROUND(U21*$U$10,0),"")</f>
        <v>39000</v>
      </c>
      <c r="V22" s="28"/>
      <c r="W22" s="53">
        <f>+IF(AND(ISNUMBER(W21),ISNUMBER($U$10)),ROUND(W21*$U$10,0),"")</f>
        <v>46000</v>
      </c>
      <c r="X22" s="5"/>
    </row>
    <row r="23" spans="2:24" x14ac:dyDescent="0.3">
      <c r="B23" s="4"/>
      <c r="M23" s="24"/>
      <c r="X23" s="5"/>
    </row>
    <row r="24" spans="2:24" x14ac:dyDescent="0.3">
      <c r="B24" s="4"/>
      <c r="C24" s="25" t="s">
        <v>23</v>
      </c>
      <c r="M24" s="24"/>
      <c r="O24" s="25" t="s">
        <v>23</v>
      </c>
      <c r="X24" s="5"/>
    </row>
    <row r="25" spans="2:24" x14ac:dyDescent="0.3">
      <c r="B25" s="4"/>
      <c r="G25" s="116" t="s">
        <v>58</v>
      </c>
      <c r="H25" s="117"/>
      <c r="I25" s="116"/>
      <c r="J25" s="117"/>
      <c r="K25" s="116"/>
      <c r="M25" s="24"/>
      <c r="S25" s="113" t="s">
        <v>63</v>
      </c>
      <c r="T25" s="114"/>
      <c r="U25" s="114"/>
      <c r="V25" s="114"/>
      <c r="W25" s="115"/>
      <c r="X25" s="5"/>
    </row>
    <row r="26" spans="2:24" x14ac:dyDescent="0.3">
      <c r="B26" s="4"/>
      <c r="G26" s="74">
        <f>+$G$20</f>
        <v>10000</v>
      </c>
      <c r="H26" s="28"/>
      <c r="I26" s="74">
        <f>+$I$20</f>
        <v>4000</v>
      </c>
      <c r="J26" s="28"/>
      <c r="K26" s="74">
        <f>+$K$20</f>
        <v>1000</v>
      </c>
      <c r="M26" s="24"/>
      <c r="S26" s="76">
        <v>100</v>
      </c>
      <c r="T26" s="28"/>
      <c r="U26" s="76"/>
      <c r="V26" s="28"/>
      <c r="W26" s="76"/>
      <c r="X26" s="5"/>
    </row>
    <row r="27" spans="2:24" x14ac:dyDescent="0.3">
      <c r="B27" s="4"/>
      <c r="D27" s="95" t="s">
        <v>25</v>
      </c>
      <c r="E27" s="77">
        <v>0.25</v>
      </c>
      <c r="F27" s="57"/>
      <c r="G27" s="53">
        <f>+IF(AND(ISNUMBER($E27),ISNUMBER(G$22),ISNUMBER(G$21),ISNUMBER(G26)),ROUND($E27*G26*G$21,0),"")</f>
        <v>43750</v>
      </c>
      <c r="H27" s="28"/>
      <c r="I27" s="53">
        <f>+IF(AND(ISNUMBER($E27),ISNUMBER(I$22),ISNUMBER(I$21),ISNUMBER(I26)),ROUND($E27*I26*I$21,0),"")</f>
        <v>19500</v>
      </c>
      <c r="J27" s="28"/>
      <c r="K27" s="53">
        <f>+IF(AND(ISNUMBER($E27),ISNUMBER(K$22),ISNUMBER(K$21),ISNUMBER(K26)),ROUND($E27*K26*K$21,0),"")</f>
        <v>5250</v>
      </c>
      <c r="M27" s="24"/>
      <c r="P27" s="26" t="s">
        <v>25</v>
      </c>
      <c r="Q27" s="58">
        <f>+E27</f>
        <v>0.25</v>
      </c>
      <c r="R27" s="57"/>
      <c r="S27" s="53">
        <f>+IF(AND(ISNUMBER($Q$27),ISNUMBER(S$21),ISNUMBER(S26)),ROUND($Q27*S26*S$21,0),"")</f>
        <v>438</v>
      </c>
      <c r="T27" s="28"/>
      <c r="U27" s="53" t="str">
        <f>+IF(AND(ISNUMBER($Q$27),ISNUMBER(U$21),ISNUMBER(U26)),ROUND($Q27*U26*U$21,0),"")</f>
        <v/>
      </c>
      <c r="V27" s="28"/>
      <c r="W27" s="53" t="str">
        <f>+IF(AND(ISNUMBER($Q$27),ISNUMBER(W$21),ISNUMBER(W26)),ROUND($Q27*W26*W$21,0),"")</f>
        <v/>
      </c>
      <c r="X27" s="5"/>
    </row>
    <row r="28" spans="2:24" x14ac:dyDescent="0.3">
      <c r="B28" s="4"/>
      <c r="M28" s="24"/>
      <c r="X28" s="5"/>
    </row>
    <row r="29" spans="2:24" x14ac:dyDescent="0.3">
      <c r="B29" s="4"/>
      <c r="G29" s="74">
        <f>+$G$20</f>
        <v>10000</v>
      </c>
      <c r="H29" s="28"/>
      <c r="I29" s="74">
        <f>+$I$20</f>
        <v>4000</v>
      </c>
      <c r="J29" s="28"/>
      <c r="K29" s="74">
        <f>+$K$20</f>
        <v>1000</v>
      </c>
      <c r="M29" s="24"/>
      <c r="S29" s="74"/>
      <c r="T29" s="28"/>
      <c r="U29" s="74"/>
      <c r="V29" s="28"/>
      <c r="W29" s="74"/>
      <c r="X29" s="5"/>
    </row>
    <row r="30" spans="2:24" x14ac:dyDescent="0.3">
      <c r="B30" s="4"/>
      <c r="D30" s="95" t="s">
        <v>26</v>
      </c>
      <c r="E30" s="77">
        <v>0.25</v>
      </c>
      <c r="F30" s="57"/>
      <c r="G30" s="53">
        <f>+IF(AND(ISNUMBER($E30),ISNUMBER(G$22),ISNUMBER(G$21),ISNUMBER(G29)),ROUND($E30*G29*G$21,0),"")</f>
        <v>43750</v>
      </c>
      <c r="H30" s="28"/>
      <c r="I30" s="53">
        <f>+IF(AND(ISNUMBER($E30),ISNUMBER(I$22),ISNUMBER(I$21),ISNUMBER(I29)),ROUND($E30*I29*I$21,0),"")</f>
        <v>19500</v>
      </c>
      <c r="J30" s="28"/>
      <c r="K30" s="53">
        <f>+IF(AND(ISNUMBER($E30),ISNUMBER(K$22),ISNUMBER(K$21),ISNUMBER(K29)),ROUND($E30*K29*K$21,0),"")</f>
        <v>5250</v>
      </c>
      <c r="M30" s="24"/>
      <c r="P30" s="95" t="s">
        <v>37</v>
      </c>
      <c r="Q30" s="78">
        <v>0.25</v>
      </c>
      <c r="R30" s="57"/>
      <c r="S30" s="53" t="str">
        <f>+IF(AND(ISNUMBER($Q$30),ISNUMBER(S$21),ISNUMBER(S29)),ROUND($Q30*S29*S$21,0),"")</f>
        <v/>
      </c>
      <c r="T30" s="28"/>
      <c r="U30" s="53" t="str">
        <f>+IF(AND(ISNUMBER($Q$30),ISNUMBER(U$21),ISNUMBER(U29)),ROUND($Q30*U29*U$21,0),"")</f>
        <v/>
      </c>
      <c r="V30" s="28"/>
      <c r="W30" s="53" t="str">
        <f>+IF(AND(ISNUMBER($Q$30),ISNUMBER(W$21),ISNUMBER(W29)),ROUND($Q30*W29*W$21,0),"")</f>
        <v/>
      </c>
      <c r="X30" s="5"/>
    </row>
    <row r="31" spans="2:24" x14ac:dyDescent="0.3">
      <c r="B31" s="4"/>
      <c r="E31" s="57"/>
      <c r="F31" s="57"/>
      <c r="M31" s="24"/>
      <c r="X31" s="5"/>
    </row>
    <row r="32" spans="2:24" x14ac:dyDescent="0.3">
      <c r="B32" s="4"/>
      <c r="G32" s="74">
        <v>0</v>
      </c>
      <c r="H32" s="28"/>
      <c r="I32" s="74">
        <v>0</v>
      </c>
      <c r="J32" s="28"/>
      <c r="K32" s="74">
        <v>0</v>
      </c>
      <c r="M32" s="24"/>
      <c r="P32" s="95" t="s">
        <v>38</v>
      </c>
      <c r="Q32" s="78">
        <v>7.4999999999999997E-2</v>
      </c>
      <c r="R32" s="57"/>
      <c r="S32" s="53">
        <f>+IF(AND(ISNUMBER($Q32),ISNUMBER(S$22)),ROUND($Q32*S$22,0),"")</f>
        <v>2625</v>
      </c>
      <c r="T32" s="28"/>
      <c r="U32" s="53">
        <f>+IF(AND(ISNUMBER($Q32),ISNUMBER(U$22)),ROUND($Q32*U$22,0),"")</f>
        <v>2925</v>
      </c>
      <c r="V32" s="28"/>
      <c r="W32" s="53">
        <f>+IF(AND(ISNUMBER($Q32),ISNUMBER(W$22)),ROUND($Q32*W$22,0),"")</f>
        <v>3450</v>
      </c>
      <c r="X32" s="5"/>
    </row>
    <row r="33" spans="2:24" x14ac:dyDescent="0.3">
      <c r="B33" s="4"/>
      <c r="D33" s="95" t="s">
        <v>27</v>
      </c>
      <c r="E33" s="77">
        <v>0</v>
      </c>
      <c r="F33" s="57"/>
      <c r="G33" s="53">
        <f>+IF(AND(ISNUMBER($E33),ISNUMBER(G$22),ISNUMBER(G$21),ISNUMBER(G32)),ROUND($E33*G32*G$21,0),"")</f>
        <v>0</v>
      </c>
      <c r="H33" s="28"/>
      <c r="I33" s="53">
        <f>+IF(AND(ISNUMBER($E33),ISNUMBER(I$22),ISNUMBER(I$21),ISNUMBER(I32)),ROUND($E33*I32*I$21,0),"")</f>
        <v>0</v>
      </c>
      <c r="J33" s="28"/>
      <c r="K33" s="53">
        <f>+IF(AND(ISNUMBER($E33),ISNUMBER(K$22),ISNUMBER(K$21),ISNUMBER(K32)),ROUND($E33*K32*K$21,0),"")</f>
        <v>0</v>
      </c>
      <c r="M33" s="24"/>
      <c r="P33" s="95" t="s">
        <v>43</v>
      </c>
      <c r="Q33" s="78">
        <v>8.5199999999999998E-2</v>
      </c>
      <c r="R33" s="57"/>
      <c r="S33" s="53">
        <f>+IF(AND(ISNUMBER($Q33),ISNUMBER(S$22)),ROUND($Q33*S$22,0),"")</f>
        <v>2982</v>
      </c>
      <c r="T33" s="28"/>
      <c r="U33" s="53">
        <f>+IF(AND(ISNUMBER($Q33),ISNUMBER(U$22)),ROUND($Q33*U$22,0),"")</f>
        <v>3323</v>
      </c>
      <c r="V33" s="28"/>
      <c r="W33" s="53">
        <f>+IF(AND(ISNUMBER($Q33),ISNUMBER(W$22)),ROUND($Q33*W$22,0),"")</f>
        <v>3919</v>
      </c>
      <c r="X33" s="59"/>
    </row>
    <row r="34" spans="2:24" x14ac:dyDescent="0.3">
      <c r="B34" s="4"/>
      <c r="E34" s="57"/>
      <c r="F34" s="57"/>
      <c r="M34" s="24"/>
      <c r="P34" s="95" t="s">
        <v>39</v>
      </c>
      <c r="Q34" s="78"/>
      <c r="R34" s="57"/>
      <c r="S34" s="53" t="str">
        <f>+IF(AND(ISNUMBER($Q34),ISNUMBER(S$22)),ROUND($Q34*S$22,0),"")</f>
        <v/>
      </c>
      <c r="T34" s="28"/>
      <c r="U34" s="53" t="str">
        <f>+IF(AND(ISNUMBER($Q34),ISNUMBER(U$22)),ROUND($Q34*U$22,0),"")</f>
        <v/>
      </c>
      <c r="V34" s="28"/>
      <c r="W34" s="53" t="str">
        <f>+IF(AND(ISNUMBER($Q34),ISNUMBER(W$22)),ROUND($Q34*W$22,0),"")</f>
        <v/>
      </c>
      <c r="X34" s="5"/>
    </row>
    <row r="35" spans="2:24" x14ac:dyDescent="0.3">
      <c r="B35" s="4"/>
      <c r="G35" s="74">
        <v>0</v>
      </c>
      <c r="H35" s="28"/>
      <c r="I35" s="74">
        <v>0</v>
      </c>
      <c r="J35" s="28"/>
      <c r="K35" s="74">
        <v>0</v>
      </c>
      <c r="M35" s="24"/>
      <c r="P35" s="95" t="s">
        <v>39</v>
      </c>
      <c r="Q35" s="78"/>
      <c r="R35" s="57"/>
      <c r="S35" s="53" t="str">
        <f>+IF(AND(ISNUMBER($Q35),ISNUMBER(S$22)),ROUND($Q35*S$22,0),"")</f>
        <v/>
      </c>
      <c r="T35" s="28"/>
      <c r="U35" s="53" t="str">
        <f>+IF(AND(ISNUMBER($Q35),ISNUMBER(U$22)),ROUND($Q35*U$22,0),"")</f>
        <v/>
      </c>
      <c r="V35" s="28"/>
      <c r="W35" s="53" t="str">
        <f>+IF(AND(ISNUMBER($Q35),ISNUMBER(W$22)),ROUND($Q35*W$22,0),"")</f>
        <v/>
      </c>
      <c r="X35" s="5"/>
    </row>
    <row r="36" spans="2:24" x14ac:dyDescent="0.3">
      <c r="B36" s="4"/>
      <c r="D36" s="95" t="s">
        <v>27</v>
      </c>
      <c r="E36" s="77">
        <v>0</v>
      </c>
      <c r="F36" s="57"/>
      <c r="G36" s="53">
        <f>+IF(AND(ISNUMBER($E36),ISNUMBER(G$22),ISNUMBER(G$21),ISNUMBER(G35)),ROUND($E36*G35*G$21,0),"")</f>
        <v>0</v>
      </c>
      <c r="H36" s="28"/>
      <c r="I36" s="53">
        <f>+IF(AND(ISNUMBER($E36),ISNUMBER(I$22),ISNUMBER(I$21),ISNUMBER(I35)),ROUND($E36*I35*I$21,0),"")</f>
        <v>0</v>
      </c>
      <c r="J36" s="28"/>
      <c r="K36" s="53">
        <f>+IF(AND(ISNUMBER($E36),ISNUMBER(K$22),ISNUMBER(K$21),ISNUMBER(K35)),ROUND($E36*K35*K$21,0),"")</f>
        <v>0</v>
      </c>
      <c r="M36" s="24"/>
      <c r="P36" s="95" t="s">
        <v>39</v>
      </c>
      <c r="Q36" s="78"/>
      <c r="R36" s="57"/>
      <c r="S36" s="53" t="str">
        <f>+IF(AND(ISNUMBER($Q36),ISNUMBER(S$22)),ROUND($Q36*S$22,0),"")</f>
        <v/>
      </c>
      <c r="T36" s="28"/>
      <c r="U36" s="53" t="str">
        <f>+IF(AND(ISNUMBER($Q36),ISNUMBER(U$22)),ROUND($Q36*U$22,0),"")</f>
        <v/>
      </c>
      <c r="V36" s="28"/>
      <c r="W36" s="53" t="str">
        <f>+IF(AND(ISNUMBER($Q36),ISNUMBER(W$22)),ROUND($Q36*W$22,0),"")</f>
        <v/>
      </c>
      <c r="X36" s="5"/>
    </row>
    <row r="37" spans="2:24" x14ac:dyDescent="0.3">
      <c r="B37" s="4"/>
      <c r="E37" s="57"/>
      <c r="F37" s="57"/>
      <c r="M37" s="24"/>
      <c r="X37" s="5"/>
    </row>
    <row r="38" spans="2:24" x14ac:dyDescent="0.3">
      <c r="B38" s="4"/>
      <c r="C38" s="42" t="s">
        <v>14</v>
      </c>
      <c r="D38" s="43"/>
      <c r="E38" s="60"/>
      <c r="F38" s="61"/>
      <c r="G38" s="62">
        <f>IF(ISERROR(IF(G20="","",SUM(G22,G27,G30,G33,G36))),"",IF(G20="","",SUM(G22,G27,G30,G33,G36)))</f>
        <v>262500</v>
      </c>
      <c r="H38" s="63"/>
      <c r="I38" s="62">
        <f>IF(ISERROR(IF(I20="","",SUM(I22,I27,I30,I33,I36))),"",IF(I20="","",SUM(I22,I27,I30,I33,I36)))</f>
        <v>117000</v>
      </c>
      <c r="J38" s="63"/>
      <c r="K38" s="62">
        <f>IF(ISERROR(IF(K20="","",SUM(K22,K27,K30,K33,K36))),"",IF(K20="","",SUM(K22,K27,K30,K33,K36)))</f>
        <v>31500</v>
      </c>
      <c r="M38" s="24"/>
      <c r="O38" s="42" t="s">
        <v>14</v>
      </c>
      <c r="P38" s="43"/>
      <c r="Q38" s="60"/>
      <c r="R38" s="61"/>
      <c r="S38" s="62">
        <f>IF(ISERROR(IF(S20="","",SUM(S22,S27,S30:S36))),"",IF(S20="","",SUM(S22,S27,S30:S36)))</f>
        <v>41045</v>
      </c>
      <c r="T38" s="61"/>
      <c r="U38" s="62">
        <f>IF(ISERROR(IF(U20="","",SUM(U22,U27,U30:U36))),"",IF(U20="","",SUM(U22,U27,U30:U36)))</f>
        <v>45248</v>
      </c>
      <c r="V38" s="61"/>
      <c r="W38" s="62">
        <f>IF(ISERROR(IF(W20="","",SUM(W22,W27,W30:W36))),"",IF(W20="","",SUM(W22,W27,W30:W36)))</f>
        <v>53369</v>
      </c>
      <c r="X38" s="5"/>
    </row>
    <row r="39" spans="2:24" x14ac:dyDescent="0.3">
      <c r="B39" s="4"/>
      <c r="M39" s="24"/>
      <c r="X39" s="5"/>
    </row>
    <row r="40" spans="2:24" x14ac:dyDescent="0.3">
      <c r="B40" s="4"/>
      <c r="M40" s="24"/>
      <c r="X40" s="5"/>
    </row>
    <row r="41" spans="2:24" x14ac:dyDescent="0.3">
      <c r="B41" s="4"/>
      <c r="D41" s="26" t="s">
        <v>12</v>
      </c>
      <c r="E41" s="100">
        <v>9.2999999999999999E-2</v>
      </c>
      <c r="F41" s="64"/>
      <c r="G41" s="30">
        <f>IF(ISERROR(IF(G$20="","",IF(AND(ISNUMBER($E41),ISNUMBER(G$38)),ROUND(G$38*$E41,0),""))),"",IF(G$20="","",IF(AND(ISNUMBER($E41),ISNUMBER(G$38)),ROUND(G$38*$E41,0),"")))</f>
        <v>24413</v>
      </c>
      <c r="H41" s="65"/>
      <c r="I41" s="30">
        <f>IF(ISERROR(IF(I$20="","",IF(AND(ISNUMBER($E41),ISNUMBER(I$38)),ROUND(I$38*$E41,0),""))),"",IF(I$20="","",IF(AND(ISNUMBER($E41),ISNUMBER(I$38)),ROUND(I$38*$E41,0),"")))</f>
        <v>10881</v>
      </c>
      <c r="J41" s="65"/>
      <c r="K41" s="30">
        <f>IF(ISERROR(IF(K$20="","",IF(AND(ISNUMBER($E41),ISNUMBER(K$38)),ROUND(K$38*$E41,0),""))),"",IF(K$20="","",IF(AND(ISNUMBER($E41),ISNUMBER(K$38)),ROUND(K$38*$E41,0),"")))</f>
        <v>2930</v>
      </c>
      <c r="M41" s="24"/>
      <c r="P41" s="26" t="s">
        <v>12</v>
      </c>
      <c r="Q41" s="102">
        <f>+E41</f>
        <v>9.2999999999999999E-2</v>
      </c>
      <c r="R41" s="64"/>
      <c r="S41" s="53">
        <f>+IF(AND(ISNUMBER($Q41),ISNUMBER(S$38)),ROUND($Q41*S$38,0),"")</f>
        <v>3817</v>
      </c>
      <c r="T41" s="28"/>
      <c r="U41" s="53">
        <f>+IF(AND(ISNUMBER($Q41),ISNUMBER(U$38)),ROUND($Q41*U$38,0),"")</f>
        <v>4208</v>
      </c>
      <c r="V41" s="28"/>
      <c r="W41" s="53">
        <f>+IF(AND(ISNUMBER($Q41),ISNUMBER(W$38)),ROUND($Q41*W$38,0),"")</f>
        <v>4963</v>
      </c>
      <c r="X41" s="5"/>
    </row>
    <row r="42" spans="2:24" x14ac:dyDescent="0.3">
      <c r="B42" s="4"/>
      <c r="D42" s="26" t="s">
        <v>10</v>
      </c>
      <c r="E42" s="100">
        <v>8.7499999999999994E-2</v>
      </c>
      <c r="F42" s="64"/>
      <c r="G42" s="30">
        <f t="shared" ref="G42:K45" si="0">IF(ISERROR(IF(G$20="","",IF(AND(ISNUMBER($E42),ISNUMBER(G$38)),ROUND(G$38*$E42,0),""))),"",IF(G$20="","",IF(AND(ISNUMBER($E42),ISNUMBER(G$38)),ROUND(G$38*$E42,0),"")))</f>
        <v>22969</v>
      </c>
      <c r="H42" s="65"/>
      <c r="I42" s="30">
        <f t="shared" si="0"/>
        <v>10238</v>
      </c>
      <c r="J42" s="65"/>
      <c r="K42" s="30">
        <f t="shared" si="0"/>
        <v>2756</v>
      </c>
      <c r="M42" s="24"/>
      <c r="P42" s="26" t="s">
        <v>10</v>
      </c>
      <c r="Q42" s="102">
        <f>+E42</f>
        <v>8.7499999999999994E-2</v>
      </c>
      <c r="R42" s="64"/>
      <c r="S42" s="53">
        <f>+IF(AND(ISNUMBER($Q42),ISNUMBER(S$38)),ROUND($Q42*S$38,0),"")</f>
        <v>3591</v>
      </c>
      <c r="T42" s="28"/>
      <c r="U42" s="53">
        <f>+IF(AND(ISNUMBER($Q42),ISNUMBER(U$38)),ROUND($Q42*U$38,0),"")</f>
        <v>3959</v>
      </c>
      <c r="V42" s="28"/>
      <c r="W42" s="53">
        <f>+IF(AND(ISNUMBER($Q42),ISNUMBER(W$38)),ROUND($Q42*W$38,0),"")</f>
        <v>4670</v>
      </c>
      <c r="X42" s="5"/>
    </row>
    <row r="43" spans="2:24" x14ac:dyDescent="0.3">
      <c r="B43" s="4"/>
      <c r="D43" s="26" t="s">
        <v>11</v>
      </c>
      <c r="E43" s="100">
        <v>1.7999999999999999E-2</v>
      </c>
      <c r="F43" s="64"/>
      <c r="G43" s="30">
        <f t="shared" si="0"/>
        <v>4725</v>
      </c>
      <c r="H43" s="65"/>
      <c r="I43" s="30">
        <f t="shared" si="0"/>
        <v>2106</v>
      </c>
      <c r="J43" s="65"/>
      <c r="K43" s="30">
        <f t="shared" si="0"/>
        <v>567</v>
      </c>
      <c r="M43" s="24"/>
      <c r="P43" s="26" t="s">
        <v>11</v>
      </c>
      <c r="Q43" s="102">
        <f>+E43</f>
        <v>1.7999999999999999E-2</v>
      </c>
      <c r="R43" s="64"/>
      <c r="S43" s="53">
        <f>+IF(AND(ISNUMBER($Q43),ISNUMBER(S$38)),ROUND($Q43*S$38,0),"")</f>
        <v>739</v>
      </c>
      <c r="T43" s="28"/>
      <c r="U43" s="53">
        <f>+IF(AND(ISNUMBER($Q43),ISNUMBER(U$38)),ROUND($Q43*U$38,0),"")</f>
        <v>814</v>
      </c>
      <c r="V43" s="28"/>
      <c r="W43" s="53">
        <f>+IF(AND(ISNUMBER($Q43),ISNUMBER(W$38)),ROUND($Q43*W$38,0),"")</f>
        <v>961</v>
      </c>
      <c r="X43" s="5"/>
    </row>
    <row r="44" spans="2:24" x14ac:dyDescent="0.3">
      <c r="B44" s="4"/>
      <c r="D44" s="26" t="s">
        <v>13</v>
      </c>
      <c r="E44" s="100">
        <v>1.2999999999999999E-2</v>
      </c>
      <c r="F44" s="64"/>
      <c r="G44" s="30">
        <f t="shared" si="0"/>
        <v>3413</v>
      </c>
      <c r="H44" s="65"/>
      <c r="I44" s="30">
        <f t="shared" si="0"/>
        <v>1521</v>
      </c>
      <c r="J44" s="65"/>
      <c r="K44" s="30">
        <f t="shared" si="0"/>
        <v>410</v>
      </c>
      <c r="M44" s="24"/>
      <c r="P44" s="26" t="s">
        <v>13</v>
      </c>
      <c r="Q44" s="102">
        <f>+E44</f>
        <v>1.2999999999999999E-2</v>
      </c>
      <c r="R44" s="64"/>
      <c r="S44" s="53">
        <f>+IF(AND(ISNUMBER($Q44),ISNUMBER(S$38)),ROUND($Q44*S$38,0),"")</f>
        <v>534</v>
      </c>
      <c r="T44" s="28"/>
      <c r="U44" s="53">
        <f>+IF(AND(ISNUMBER($Q44),ISNUMBER(U$38)),ROUND($Q44*U$38,0),"")</f>
        <v>588</v>
      </c>
      <c r="V44" s="28"/>
      <c r="W44" s="53">
        <f>+IF(AND(ISNUMBER($Q44),ISNUMBER(W$38)),ROUND($Q44*W$38,0),"")</f>
        <v>694</v>
      </c>
      <c r="X44" s="5"/>
    </row>
    <row r="45" spans="2:24" x14ac:dyDescent="0.3">
      <c r="B45" s="4"/>
      <c r="D45" s="26" t="s">
        <v>21</v>
      </c>
      <c r="E45" s="100">
        <v>0.02</v>
      </c>
      <c r="F45" s="64"/>
      <c r="G45" s="30">
        <f t="shared" si="0"/>
        <v>5250</v>
      </c>
      <c r="H45" s="65"/>
      <c r="I45" s="30">
        <f t="shared" si="0"/>
        <v>2340</v>
      </c>
      <c r="J45" s="65"/>
      <c r="K45" s="30">
        <f t="shared" si="0"/>
        <v>630</v>
      </c>
      <c r="M45" s="24"/>
      <c r="P45" s="26" t="s">
        <v>21</v>
      </c>
      <c r="Q45" s="102">
        <f>+E45</f>
        <v>0.02</v>
      </c>
      <c r="R45" s="64"/>
      <c r="S45" s="53">
        <f>+IF(AND(ISNUMBER($Q45),ISNUMBER(S$38)),ROUND($Q45*S$38,0),"")</f>
        <v>821</v>
      </c>
      <c r="T45" s="28"/>
      <c r="U45" s="53">
        <f>+IF(AND(ISNUMBER($Q45),ISNUMBER(U$38)),ROUND($Q45*U$38,0),"")</f>
        <v>905</v>
      </c>
      <c r="V45" s="28"/>
      <c r="W45" s="53">
        <f>+IF(AND(ISNUMBER($Q45),ISNUMBER(W$38)),ROUND($Q45*W$38,0),"")</f>
        <v>1067</v>
      </c>
      <c r="X45" s="5"/>
    </row>
    <row r="46" spans="2:24" x14ac:dyDescent="0.3">
      <c r="B46" s="4"/>
      <c r="M46" s="24"/>
      <c r="X46" s="5"/>
    </row>
    <row r="47" spans="2:24" x14ac:dyDescent="0.3">
      <c r="B47" s="4"/>
      <c r="C47" s="42" t="s">
        <v>40</v>
      </c>
      <c r="D47" s="43"/>
      <c r="E47" s="44"/>
      <c r="F47" s="25"/>
      <c r="G47" s="62">
        <f>IF(ISERROR(IF(G20="","",SUM(G38,G41:G45))),"",IF(G20="","",SUM(G38,G41:G45)))</f>
        <v>323270</v>
      </c>
      <c r="H47" s="25"/>
      <c r="I47" s="62">
        <f>IF(ISERROR(IF(I20="","",SUM(I38,I41:I45))),"",IF(I20="","",SUM(I38,I41:I45)))</f>
        <v>144086</v>
      </c>
      <c r="J47" s="25"/>
      <c r="K47" s="62">
        <f>IF(ISERROR(IF(K20="","",SUM(K38,K41:K45))),"",IF(K20="","",SUM(K38,K41:K45)))</f>
        <v>38793</v>
      </c>
      <c r="M47" s="24"/>
      <c r="O47" s="42" t="s">
        <v>40</v>
      </c>
      <c r="P47" s="43"/>
      <c r="Q47" s="44"/>
      <c r="R47" s="25"/>
      <c r="S47" s="62">
        <f>IF(ISERROR(IF(S20="","",ROUND(SUM(S38,S41:S45)*S20,0))),"",IF(S20="","",ROUND(SUM(S38,S41:S45)*S20,0)))</f>
        <v>404376</v>
      </c>
      <c r="T47" s="25"/>
      <c r="U47" s="62">
        <f>IF(ISERROR(IF(U20="","",ROUND(SUM(U38,U41:U45)*U20,0))),"",IF(U20="","",ROUND(SUM(U38,U41:U45)*U20,0)))</f>
        <v>55722</v>
      </c>
      <c r="V47" s="25"/>
      <c r="W47" s="62">
        <f>IF(ISERROR(IF(W20="","",ROUND(SUM(W38,W41:W45)*W20,0))),"",IF(W20="","",ROUND(SUM(W38,W41:W45)*W20,0)))</f>
        <v>65724</v>
      </c>
      <c r="X47" s="5"/>
    </row>
    <row r="48" spans="2:24" x14ac:dyDescent="0.3">
      <c r="B48" s="4"/>
      <c r="C48" s="66" t="s">
        <v>28</v>
      </c>
      <c r="D48" s="67"/>
      <c r="E48" s="68"/>
      <c r="G48" s="69">
        <f>+IF(AND(ISNUMBER(G47),ISNUMBER(G20)),ROUND(G47/G20,2),"")</f>
        <v>32.33</v>
      </c>
      <c r="I48" s="69">
        <f>+IF(AND(ISNUMBER(I47),ISNUMBER(I20)),ROUND(I47/I20,2),"")</f>
        <v>36.020000000000003</v>
      </c>
      <c r="K48" s="69">
        <f>+IF(AND(ISNUMBER(K47),ISNUMBER(K20)),ROUND(K47/K20,2),"")</f>
        <v>38.79</v>
      </c>
      <c r="M48" s="24"/>
      <c r="O48" s="70" t="s">
        <v>28</v>
      </c>
      <c r="P48" s="29"/>
      <c r="Q48" s="46"/>
      <c r="S48" s="69">
        <f>IF(ISERROR(ROUND(S47/(S20*$U$11),2)),"",ROUND(S47/(S20*$U$11),2))</f>
        <v>31.91</v>
      </c>
      <c r="U48" s="69">
        <f>IF(ISERROR(ROUND(U47/(U20*$U$11),2)),"",ROUND(U47/(U20*$U$11),2))</f>
        <v>35.18</v>
      </c>
      <c r="W48" s="69">
        <f>IF(ISERROR(ROUND(W47/(W20*$U$11),2)),"",ROUND(W47/(W20*$U$11),2))</f>
        <v>41.49</v>
      </c>
      <c r="X48" s="5"/>
    </row>
    <row r="49" spans="2:24" x14ac:dyDescent="0.3">
      <c r="B49" s="4"/>
      <c r="M49" s="24"/>
      <c r="X49" s="5"/>
    </row>
    <row r="50" spans="2:24" x14ac:dyDescent="0.3">
      <c r="B50" s="4"/>
      <c r="C50" s="42" t="s">
        <v>41</v>
      </c>
      <c r="D50" s="43"/>
      <c r="E50" s="44"/>
      <c r="F50" s="25"/>
      <c r="G50" s="62">
        <f>IF(ISERROR(SUM(G47,I47,K47)),"",SUM(G47,I47,K47))</f>
        <v>506149</v>
      </c>
      <c r="I50" s="25" t="str">
        <f>IF(G50&lt;S50,"Kostengünstiger","")</f>
        <v>Kostengünstiger</v>
      </c>
      <c r="M50" s="24"/>
      <c r="O50" s="42" t="s">
        <v>41</v>
      </c>
      <c r="P50" s="43"/>
      <c r="Q50" s="44"/>
      <c r="R50" s="25"/>
      <c r="S50" s="62">
        <f>IF(ISERROR(SUM(S47,U47,W47)),"",SUM(S47,U47,W47))</f>
        <v>525822</v>
      </c>
      <c r="U50" s="25" t="str">
        <f>IF(G50&gt;S50,"Kostengünstiger","")</f>
        <v/>
      </c>
      <c r="X50" s="5"/>
    </row>
    <row r="51" spans="2:24" x14ac:dyDescent="0.3">
      <c r="B51" s="4"/>
      <c r="C51" s="66" t="s">
        <v>28</v>
      </c>
      <c r="D51" s="67"/>
      <c r="E51" s="68"/>
      <c r="G51" s="71">
        <f>+IF(SUM(G20,I20,K20)&gt;0,ROUND(G50/SUM(G26,I26,K26),4))</f>
        <v>33.743299999999998</v>
      </c>
      <c r="M51" s="24"/>
      <c r="O51" s="70" t="s">
        <v>28</v>
      </c>
      <c r="P51" s="29"/>
      <c r="Q51" s="46"/>
      <c r="S51" s="71">
        <f>+ROUND(S50/(U11*U14),2)</f>
        <v>33.200000000000003</v>
      </c>
      <c r="X51" s="5"/>
    </row>
    <row r="52" spans="2:24" ht="13.5" thickBot="1" x14ac:dyDescent="0.35">
      <c r="B52" s="6"/>
      <c r="C52" s="7"/>
      <c r="D52" s="7"/>
      <c r="E52" s="7"/>
      <c r="F52" s="7"/>
      <c r="G52" s="7"/>
      <c r="H52" s="7"/>
      <c r="I52" s="7"/>
      <c r="J52" s="7"/>
      <c r="K52" s="7"/>
      <c r="L52" s="7"/>
      <c r="M52" s="72"/>
      <c r="N52" s="7"/>
      <c r="O52" s="47"/>
      <c r="P52" s="7"/>
      <c r="Q52" s="7"/>
      <c r="R52" s="7"/>
      <c r="S52" s="7"/>
      <c r="T52" s="7"/>
      <c r="U52" s="7"/>
      <c r="V52" s="7"/>
      <c r="W52" s="7"/>
      <c r="X52" s="8"/>
    </row>
    <row r="54" spans="2:24" x14ac:dyDescent="0.3">
      <c r="B54" s="9" t="s">
        <v>71</v>
      </c>
    </row>
    <row r="55" spans="2:24" x14ac:dyDescent="0.3">
      <c r="B55" s="9" t="s">
        <v>69</v>
      </c>
    </row>
    <row r="56" spans="2:24" x14ac:dyDescent="0.3">
      <c r="B56" s="9" t="s">
        <v>70</v>
      </c>
    </row>
  </sheetData>
  <sheetProtection sheet="1" objects="1" scenarios="1"/>
  <mergeCells count="5">
    <mergeCell ref="S25:W25"/>
    <mergeCell ref="G25:K25"/>
    <mergeCell ref="B2:X2"/>
    <mergeCell ref="C6:K6"/>
    <mergeCell ref="O6:W6"/>
  </mergeCells>
  <phoneticPr fontId="0" type="noConversion"/>
  <conditionalFormatting sqref="D20 P20">
    <cfRule type="cellIs" dxfId="0" priority="1" stopIfTrue="1" operator="equal">
      <formula>"Verteilung prüfen"</formula>
    </cfRule>
  </conditionalFormatting>
  <dataValidations count="12">
    <dataValidation type="decimal" allowBlank="1" showErrorMessage="1" errorTitle="Anzahl Mitarbeiter" error="Hier bitte die Anzahl der Mitarbeiter für die jeweilige Lohngruppe eingeben." sqref="W20" xr:uid="{00000000-0002-0000-0300-000000000000}">
      <formula1>0</formula1>
      <formula2>U14</formula2>
    </dataValidation>
    <dataValidation type="decimal" allowBlank="1" showErrorMessage="1" errorTitle="Anzahl Mitarbeiter" error="Hier bitte die Anzahl der Mitarbeiter für die jeweilige Lohngruppe eingeben." sqref="S20" xr:uid="{00000000-0002-0000-0300-000001000000}">
      <formula1>0</formula1>
      <formula2>U14</formula2>
    </dataValidation>
    <dataValidation type="whole" allowBlank="1" showErrorMessage="1" errorTitle="Stunden eingeben" error="Hier bitte eingeben, für wie viele Stunden die Zuschläge gezahlt werden (zwischen 0 und 1.000.000 Stunden)." sqref="G26 I26 K26 G29 I29 K29 G32 I32 K32 G35 I35 K35" xr:uid="{00000000-0002-0000-0300-000002000000}">
      <formula1>0</formula1>
      <formula2>G20</formula2>
    </dataValidation>
    <dataValidation type="decimal" allowBlank="1" showErrorMessage="1" errorTitle="Anzahl Mitarbeiter" error="Hier bitte die Anzahl der Mitarbeiter für die jeweilige Lohngruppe eingeben." sqref="U20" xr:uid="{00000000-0002-0000-0300-000003000000}">
      <formula1>0</formula1>
      <formula2>U14</formula2>
    </dataValidation>
    <dataValidation type="decimal" allowBlank="1" showInputMessage="1" showErrorMessage="1" errorTitle="Zuschläge eingeben" error="Hier bitte die entsprechenden Zuschläge in Prozent eingeben." sqref="Q30 Q32:Q36" xr:uid="{00000000-0002-0000-0300-000004000000}">
      <formula1>0</formula1>
      <formula2>1</formula2>
    </dataValidation>
    <dataValidation type="list" allowBlank="1" showInputMessage="1" showErrorMessage="1" sqref="S14" xr:uid="{00000000-0002-0000-0300-000005000000}">
      <formula1>"Ja,Nein"</formula1>
    </dataValidation>
    <dataValidation type="whole" allowBlank="1" showInputMessage="1" showErrorMessage="1" errorTitle="Erforderliche Stunden" error="Hier bitte die Anzahl der erforderlichen Stunden (in vollen Stunden) eingeben." sqref="I14" xr:uid="{00000000-0002-0000-0300-000006000000}">
      <formula1>1000</formula1>
      <formula2>1000000</formula2>
    </dataValidation>
    <dataValidation type="whole" allowBlank="1" showInputMessage="1" showErrorMessage="1" errorTitle="Stunden eingeben" error="Hier bitte die erforderlichen Stunden der jeweiligen Lohngruppe eingeben." sqref="G20 I20 K20" xr:uid="{00000000-0002-0000-0300-000007000000}">
      <formula1>0</formula1>
      <formula2>1000000</formula2>
    </dataValidation>
    <dataValidation type="decimal" allowBlank="1" showErrorMessage="1" errorTitle="Stundenlohn" error="Hier bitte den Bruttolohn je Stunde (zwischen 5 und 100 Euro) eingeben." sqref="G21 I21 K21" xr:uid="{00000000-0002-0000-0300-000008000000}">
      <formula1>5</formula1>
      <formula2>100</formula2>
    </dataValidation>
    <dataValidation type="decimal" allowBlank="1" showInputMessage="1" showErrorMessage="1" errorTitle="AG-Anteile eingeben" error="Hier bitte die Arbeitgeberanteile für die Sozialversicherung und Berufsgenossenschaft eingeben (zwischen 0 und 100 Prozent)." sqref="E41:E45" xr:uid="{00000000-0002-0000-0300-000009000000}">
      <formula1>0</formula1>
      <formula2>1</formula2>
    </dataValidation>
    <dataValidation type="decimal" allowBlank="1" showErrorMessage="1" errorTitle="Zuschläge eingeben" error="Hier bitte die entsprechenden Zuschläge eingeben." sqref="E27 E36 E33 E30" xr:uid="{00000000-0002-0000-0300-00000A000000}">
      <formula1>0</formula1>
      <formula2>1</formula2>
    </dataValidation>
    <dataValidation type="whole" allowBlank="1" showInputMessage="1" showErrorMessage="1" errorTitle="Stundenlohn eingeben" error="Hier bitte den Stundenlohn der Lohngruppe (zwischen 4 und 100 Euro) eingeben." sqref="S21 U21 W21" xr:uid="{00000000-0002-0000-0300-00000B000000}">
      <formula1>4</formula1>
      <formula2>100</formula2>
    </dataValidation>
  </dataValidations>
  <printOptions horizontalCentered="1"/>
  <pageMargins left="0.59055118110236227" right="0.59055118110236227" top="0.59055118110236227" bottom="0.59055118110236227" header="0.51181102362204722" footer="0.51181102362204722"/>
  <pageSetup paperSize="9" scale="8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MediaLengthInSeconds xmlns="bbb3f655-f267-4a84-b742-532fbc77d0ab" xsi:nil="true"/>
    <SharedWithUsers xmlns="f5f3c0c8-cb47-4a26-91a1-a44bb4539247">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9" ma:contentTypeDescription="Ein neues Dokument erstellen." ma:contentTypeScope="" ma:versionID="fb7a1579a995b7a5dfcc6f5044fd47cd">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651f837e51ba3368221e5a277cf8f674"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A335C7-D0E3-4B9D-9C24-32C5E8EBDA6F}">
  <ds:schemaRefs>
    <ds:schemaRef ds:uri="http://schemas.microsoft.com/office/2006/metadata/longProperties"/>
  </ds:schemaRefs>
</ds:datastoreItem>
</file>

<file path=customXml/itemProps2.xml><?xml version="1.0" encoding="utf-8"?>
<ds:datastoreItem xmlns:ds="http://schemas.openxmlformats.org/officeDocument/2006/customXml" ds:itemID="{08DBB2F9-9AF3-4B6F-9FB4-49B110BE5553}">
  <ds:schemaRefs>
    <ds:schemaRef ds:uri="http://schemas.microsoft.com/sharepoint/v3/contenttype/forms"/>
  </ds:schemaRefs>
</ds:datastoreItem>
</file>

<file path=customXml/itemProps3.xml><?xml version="1.0" encoding="utf-8"?>
<ds:datastoreItem xmlns:ds="http://schemas.openxmlformats.org/officeDocument/2006/customXml" ds:itemID="{60C33528-A49A-4B44-AAED-327585FFFD7B}">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customXml/itemProps4.xml><?xml version="1.0" encoding="utf-8"?>
<ds:datastoreItem xmlns:ds="http://schemas.openxmlformats.org/officeDocument/2006/customXml" ds:itemID="{47B600CA-C456-470F-8DEB-25A61EA0B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3f655-f267-4a84-b742-532fbc77d0ab"/>
    <ds:schemaRef ds:uri="f5f3c0c8-cb47-4a26-91a1-a44bb4539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Stammdaten</vt:lpstr>
      <vt:lpstr>Hinweise</vt:lpstr>
      <vt:lpstr>Bezahlte Arbeitszeit ermitteln</vt:lpstr>
      <vt:lpstr>Überstunden oder Neueinstellung</vt:lpstr>
      <vt:lpstr>'Bezahlte Arbeitszeit ermitteln'!Druckbereich</vt:lpstr>
      <vt:lpstr>Hinweise!Druckbereich</vt:lpstr>
      <vt:lpstr>Stammdaten!Druckbereich</vt:lpstr>
      <vt:lpstr>'Überstunden oder Neueinstellung'!Druckbereich</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Konetzny</dc:creator>
  <cp:keywords>Kostenvergleich Tools</cp:keywords>
  <cp:lastModifiedBy>HMB - Hannah Milly Bühler</cp:lastModifiedBy>
  <cp:lastPrinted>2025-10-28T20:37:23Z</cp:lastPrinted>
  <dcterms:created xsi:type="dcterms:W3CDTF">2009-01-31T13:41:13Z</dcterms:created>
  <dcterms:modified xsi:type="dcterms:W3CDTF">2025-12-01T17:43:05Z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display_urn:schemas-microsoft-com:office:office#Editor">
    <vt:lpwstr>JSa - Johanna Schlamp-Ogawa</vt:lpwstr>
  </property>
  <property fmtid="{D5CDD505-2E9C-101B-9397-08002B2CF9AE}" pid="7" name="Order">
    <vt:lpwstr>14657600.0000000</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JSa - Johanna Schlamp-Ogawa</vt:lpwstr>
  </property>
  <property fmtid="{D5CDD505-2E9C-101B-9397-08002B2CF9AE}" pid="11" name="ComplianceAssetId">
    <vt:lpwstr/>
  </property>
  <property fmtid="{D5CDD505-2E9C-101B-9397-08002B2CF9AE}" pid="12" name="TriggerFlowInfo">
    <vt:lpwstr/>
  </property>
  <property fmtid="{D5CDD505-2E9C-101B-9397-08002B2CF9AE}" pid="13" name="ContentTypeId">
    <vt:lpwstr>0x010100E9C0657C80C9EB42A8AE8AF1E32C18B5</vt:lpwstr>
  </property>
  <property fmtid="{D5CDD505-2E9C-101B-9397-08002B2CF9AE}" pid="14" name="MediaLengthInSeconds">
    <vt:lpwstr/>
  </property>
  <property fmtid="{D5CDD505-2E9C-101B-9397-08002B2CF9AE}" pid="15" name="MediaServiceImageTags">
    <vt:lpwstr/>
  </property>
</Properties>
</file>