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DieseArbeitsmappe" defaultThemeVersion="124226"/>
  <mc:AlternateContent xmlns:mc="http://schemas.openxmlformats.org/markup-compatibility/2006">
    <mc:Choice Requires="x15">
      <x15ac:absPath xmlns:x15ac="http://schemas.microsoft.com/office/spreadsheetml/2010/11/ac" url="E:\_SyncStick\____Neele Kremer\"/>
    </mc:Choice>
  </mc:AlternateContent>
  <xr:revisionPtr revIDLastSave="0" documentId="13_ncr:1_{7393A1AE-1847-4DB3-9693-ABA234CADC25}" xr6:coauthVersionLast="47" xr6:coauthVersionMax="47" xr10:uidLastSave="{00000000-0000-0000-0000-000000000000}"/>
  <bookViews>
    <workbookView xWindow="330" yWindow="1290" windowWidth="21750" windowHeight="12345" tabRatio="781" firstSheet="2" activeTab="2" xr2:uid="{00000000-000D-0000-FFFF-FFFF00000000}"/>
  </bookViews>
  <sheets>
    <sheet name="Startseite" sheetId="13" r:id="rId1"/>
    <sheet name="Mitarbeitende" sheetId="14" r:id="rId2"/>
    <sheet name="Übersicht Feiertage" sheetId="15" r:id="rId3"/>
    <sheet name="Feiertage nach Bundesländern" sheetId="16" state="hidden" r:id="rId4"/>
    <sheet name="Jan" sheetId="7" r:id="rId5"/>
    <sheet name="Feb" sheetId="17" r:id="rId6"/>
    <sheet name="Mrz" sheetId="18" r:id="rId7"/>
    <sheet name="Apr" sheetId="19" r:id="rId8"/>
    <sheet name="Mai" sheetId="20" r:id="rId9"/>
    <sheet name="Jun" sheetId="21" r:id="rId10"/>
    <sheet name="Jul" sheetId="22" r:id="rId11"/>
    <sheet name="Aug" sheetId="23" r:id="rId12"/>
    <sheet name="Sep" sheetId="24" r:id="rId13"/>
    <sheet name="Okt" sheetId="25" r:id="rId14"/>
    <sheet name="Nov" sheetId="26" r:id="rId15"/>
    <sheet name="Dez" sheetId="27" r:id="rId16"/>
    <sheet name="Zusammenfassung" sheetId="12" r:id="rId17"/>
    <sheet name="Interne Parmeter" sheetId="8" state="hidden" r:id="rId18"/>
  </sheets>
  <definedNames>
    <definedName name="_xlnm.Print_Area" localSheetId="7">Apr!$E$10:$AO$53</definedName>
    <definedName name="_xlnm.Print_Area" localSheetId="11">Aug!$E$10:$AO$53</definedName>
    <definedName name="_xlnm.Print_Area" localSheetId="15">Dez!$E$10:$AO$53</definedName>
    <definedName name="_xlnm.Print_Area" localSheetId="5">Feb!$E$10:$AO$53</definedName>
    <definedName name="_xlnm.Print_Area" localSheetId="3">'Feiertage nach Bundesländern'!$B$6:$R$26</definedName>
    <definedName name="_xlnm.Print_Area" localSheetId="4">Jan!$E$10:$AO$53</definedName>
    <definedName name="_xlnm.Print_Area" localSheetId="10">Jul!$E$10:$AO$53</definedName>
    <definedName name="_xlnm.Print_Area" localSheetId="9">Jun!$E$10:$AO$53</definedName>
    <definedName name="_xlnm.Print_Area" localSheetId="8">Mai!$E$10:$AO$53</definedName>
    <definedName name="_xlnm.Print_Area" localSheetId="1">Mitarbeitende!$D$7:$L$47</definedName>
    <definedName name="_xlnm.Print_Area" localSheetId="6">Mrz!$E$10:$AO$53</definedName>
    <definedName name="_xlnm.Print_Area" localSheetId="14">Nov!$E$10:$AO$53</definedName>
    <definedName name="_xlnm.Print_Area" localSheetId="13">Okt!$E$10:$AO$53</definedName>
    <definedName name="_xlnm.Print_Area" localSheetId="12">Sep!$E$10:$AO$53</definedName>
    <definedName name="_xlnm.Print_Area" localSheetId="0">Startseite!$D$8:$I$40</definedName>
    <definedName name="_xlnm.Print_Area" localSheetId="2">'Übersicht Feiertage'!$E$6:$N$35</definedName>
    <definedName name="_xlnm.Print_Area" localSheetId="16">Zusammenfassung!$B$2:$V$45</definedName>
    <definedName name="solver_ntri" hidden="1">1000</definedName>
    <definedName name="solver_rsmp" hidden="1">2</definedName>
    <definedName name="solver_seed" hidden="1">0</definedName>
  </definedNames>
  <calcPr calcId="191029" iterate="1"/>
</workbook>
</file>

<file path=xl/calcChain.xml><?xml version="1.0" encoding="utf-8"?>
<calcChain xmlns="http://schemas.openxmlformats.org/spreadsheetml/2006/main">
  <c r="D25" i="13" l="1"/>
  <c r="F53" i="27" l="1"/>
  <c r="E53" i="27"/>
  <c r="H53" i="27" s="1"/>
  <c r="R45" i="12" s="1"/>
  <c r="F52" i="27"/>
  <c r="E52" i="27"/>
  <c r="H52" i="27" s="1"/>
  <c r="R44" i="12" s="1"/>
  <c r="F51" i="27"/>
  <c r="E51" i="27"/>
  <c r="H51" i="27" s="1"/>
  <c r="R43" i="12" s="1"/>
  <c r="F50" i="27"/>
  <c r="E50" i="27"/>
  <c r="H50" i="27" s="1"/>
  <c r="R42" i="12" s="1"/>
  <c r="F49" i="27"/>
  <c r="E49" i="27"/>
  <c r="H49" i="27" s="1"/>
  <c r="R41" i="12" s="1"/>
  <c r="F48" i="27"/>
  <c r="E48" i="27"/>
  <c r="H48" i="27" s="1"/>
  <c r="R40" i="12" s="1"/>
  <c r="F47" i="27"/>
  <c r="E47" i="27"/>
  <c r="H47" i="27" s="1"/>
  <c r="R39" i="12" s="1"/>
  <c r="F46" i="27"/>
  <c r="E46" i="27"/>
  <c r="H46" i="27" s="1"/>
  <c r="R38" i="12" s="1"/>
  <c r="F45" i="27"/>
  <c r="E45" i="27"/>
  <c r="H45" i="27" s="1"/>
  <c r="R37" i="12" s="1"/>
  <c r="F44" i="27"/>
  <c r="E44" i="27"/>
  <c r="H44" i="27" s="1"/>
  <c r="R36" i="12" s="1"/>
  <c r="F43" i="27"/>
  <c r="E43" i="27"/>
  <c r="H43" i="27" s="1"/>
  <c r="R35" i="12" s="1"/>
  <c r="F42" i="27"/>
  <c r="E42" i="27"/>
  <c r="H42" i="27" s="1"/>
  <c r="R34" i="12" s="1"/>
  <c r="F41" i="27"/>
  <c r="E41" i="27"/>
  <c r="H41" i="27" s="1"/>
  <c r="R33" i="12" s="1"/>
  <c r="F40" i="27"/>
  <c r="E40" i="27"/>
  <c r="H40" i="27" s="1"/>
  <c r="R32" i="12" s="1"/>
  <c r="F39" i="27"/>
  <c r="E39" i="27"/>
  <c r="H39" i="27" s="1"/>
  <c r="R31" i="12" s="1"/>
  <c r="F38" i="27"/>
  <c r="E38" i="27"/>
  <c r="H38" i="27" s="1"/>
  <c r="R30" i="12" s="1"/>
  <c r="F37" i="27"/>
  <c r="E37" i="27"/>
  <c r="H37" i="27" s="1"/>
  <c r="R29" i="12" s="1"/>
  <c r="F36" i="27"/>
  <c r="E36" i="27"/>
  <c r="H36" i="27" s="1"/>
  <c r="R28" i="12" s="1"/>
  <c r="F35" i="27"/>
  <c r="E35" i="27"/>
  <c r="H35" i="27" s="1"/>
  <c r="R27" i="12" s="1"/>
  <c r="F34" i="27"/>
  <c r="E34" i="27"/>
  <c r="H34" i="27" s="1"/>
  <c r="R26" i="12" s="1"/>
  <c r="F33" i="27"/>
  <c r="E33" i="27"/>
  <c r="H33" i="27" s="1"/>
  <c r="R25" i="12" s="1"/>
  <c r="F32" i="27"/>
  <c r="E32" i="27"/>
  <c r="H32" i="27" s="1"/>
  <c r="R24" i="12" s="1"/>
  <c r="F31" i="27"/>
  <c r="E31" i="27"/>
  <c r="H31" i="27" s="1"/>
  <c r="R23" i="12" s="1"/>
  <c r="F30" i="27"/>
  <c r="E30" i="27"/>
  <c r="H30" i="27" s="1"/>
  <c r="R22" i="12" s="1"/>
  <c r="F29" i="27"/>
  <c r="E29" i="27"/>
  <c r="H29" i="27" s="1"/>
  <c r="R21" i="12" s="1"/>
  <c r="F28" i="27"/>
  <c r="E28" i="27"/>
  <c r="H28" i="27" s="1"/>
  <c r="R20" i="12" s="1"/>
  <c r="F27" i="27"/>
  <c r="E27" i="27"/>
  <c r="H27" i="27" s="1"/>
  <c r="R19" i="12" s="1"/>
  <c r="F26" i="27"/>
  <c r="E26" i="27"/>
  <c r="H26" i="27" s="1"/>
  <c r="R18" i="12" s="1"/>
  <c r="F25" i="27"/>
  <c r="E25" i="27"/>
  <c r="H25" i="27" s="1"/>
  <c r="R17" i="12" s="1"/>
  <c r="F24" i="27"/>
  <c r="E24" i="27"/>
  <c r="H24" i="27" s="1"/>
  <c r="R16" i="12" s="1"/>
  <c r="F23" i="27"/>
  <c r="E23" i="27"/>
  <c r="H23" i="27" s="1"/>
  <c r="R15" i="12" s="1"/>
  <c r="F22" i="27"/>
  <c r="E22" i="27"/>
  <c r="H22" i="27" s="1"/>
  <c r="R14" i="12" s="1"/>
  <c r="F21" i="27"/>
  <c r="E21" i="27"/>
  <c r="H21" i="27" s="1"/>
  <c r="R13" i="12" s="1"/>
  <c r="F20" i="27"/>
  <c r="E20" i="27"/>
  <c r="H20" i="27" s="1"/>
  <c r="R12" i="12" s="1"/>
  <c r="F19" i="27"/>
  <c r="E19" i="27"/>
  <c r="H19" i="27" s="1"/>
  <c r="R11" i="12" s="1"/>
  <c r="F18" i="27"/>
  <c r="E18" i="27"/>
  <c r="H18" i="27" s="1"/>
  <c r="R10" i="12" s="1"/>
  <c r="F17" i="27"/>
  <c r="E17" i="27"/>
  <c r="H17" i="27" s="1"/>
  <c r="R9" i="12" s="1"/>
  <c r="F16" i="27"/>
  <c r="E16" i="27"/>
  <c r="H16" i="27" s="1"/>
  <c r="R8" i="12" s="1"/>
  <c r="F15" i="27"/>
  <c r="E15" i="27"/>
  <c r="H15" i="27" s="1"/>
  <c r="R7" i="12" s="1"/>
  <c r="F14" i="27"/>
  <c r="E14" i="27"/>
  <c r="H14" i="27" s="1"/>
  <c r="R6" i="12" s="1"/>
  <c r="K13" i="27"/>
  <c r="AS12" i="27"/>
  <c r="AR10" i="27" s="1"/>
  <c r="AR11" i="27" s="1"/>
  <c r="E6" i="27"/>
  <c r="F53" i="26"/>
  <c r="E53" i="26"/>
  <c r="H53" i="26" s="1"/>
  <c r="Q45" i="12" s="1"/>
  <c r="F52" i="26"/>
  <c r="E52" i="26"/>
  <c r="H52" i="26" s="1"/>
  <c r="Q44" i="12" s="1"/>
  <c r="F51" i="26"/>
  <c r="E51" i="26"/>
  <c r="H51" i="26" s="1"/>
  <c r="Q43" i="12" s="1"/>
  <c r="F50" i="26"/>
  <c r="E50" i="26"/>
  <c r="H50" i="26" s="1"/>
  <c r="Q42" i="12" s="1"/>
  <c r="F49" i="26"/>
  <c r="E49" i="26"/>
  <c r="H49" i="26" s="1"/>
  <c r="Q41" i="12" s="1"/>
  <c r="F48" i="26"/>
  <c r="E48" i="26"/>
  <c r="H48" i="26" s="1"/>
  <c r="Q40" i="12" s="1"/>
  <c r="F47" i="26"/>
  <c r="E47" i="26"/>
  <c r="H47" i="26" s="1"/>
  <c r="Q39" i="12" s="1"/>
  <c r="F46" i="26"/>
  <c r="E46" i="26"/>
  <c r="H46" i="26" s="1"/>
  <c r="Q38" i="12" s="1"/>
  <c r="F45" i="26"/>
  <c r="E45" i="26"/>
  <c r="H45" i="26" s="1"/>
  <c r="Q37" i="12" s="1"/>
  <c r="F44" i="26"/>
  <c r="E44" i="26"/>
  <c r="H44" i="26" s="1"/>
  <c r="Q36" i="12" s="1"/>
  <c r="F43" i="26"/>
  <c r="E43" i="26"/>
  <c r="H43" i="26" s="1"/>
  <c r="Q35" i="12" s="1"/>
  <c r="F42" i="26"/>
  <c r="E42" i="26"/>
  <c r="H42" i="26" s="1"/>
  <c r="Q34" i="12" s="1"/>
  <c r="F41" i="26"/>
  <c r="E41" i="26"/>
  <c r="H41" i="26" s="1"/>
  <c r="Q33" i="12" s="1"/>
  <c r="F40" i="26"/>
  <c r="E40" i="26"/>
  <c r="H40" i="26" s="1"/>
  <c r="Q32" i="12" s="1"/>
  <c r="F39" i="26"/>
  <c r="E39" i="26"/>
  <c r="H39" i="26" s="1"/>
  <c r="Q31" i="12" s="1"/>
  <c r="F38" i="26"/>
  <c r="E38" i="26"/>
  <c r="H38" i="26" s="1"/>
  <c r="Q30" i="12" s="1"/>
  <c r="F37" i="26"/>
  <c r="E37" i="26"/>
  <c r="H37" i="26" s="1"/>
  <c r="Q29" i="12" s="1"/>
  <c r="F36" i="26"/>
  <c r="E36" i="26"/>
  <c r="H36" i="26" s="1"/>
  <c r="Q28" i="12" s="1"/>
  <c r="F35" i="26"/>
  <c r="E35" i="26"/>
  <c r="H35" i="26" s="1"/>
  <c r="Q27" i="12" s="1"/>
  <c r="F34" i="26"/>
  <c r="E34" i="26"/>
  <c r="H34" i="26" s="1"/>
  <c r="Q26" i="12" s="1"/>
  <c r="F33" i="26"/>
  <c r="E33" i="26"/>
  <c r="H33" i="26" s="1"/>
  <c r="Q25" i="12" s="1"/>
  <c r="F32" i="26"/>
  <c r="E32" i="26"/>
  <c r="H32" i="26" s="1"/>
  <c r="Q24" i="12" s="1"/>
  <c r="F31" i="26"/>
  <c r="E31" i="26"/>
  <c r="H31" i="26" s="1"/>
  <c r="Q23" i="12" s="1"/>
  <c r="F30" i="26"/>
  <c r="E30" i="26"/>
  <c r="H30" i="26" s="1"/>
  <c r="Q22" i="12" s="1"/>
  <c r="F29" i="26"/>
  <c r="E29" i="26"/>
  <c r="H29" i="26" s="1"/>
  <c r="Q21" i="12" s="1"/>
  <c r="F28" i="26"/>
  <c r="E28" i="26"/>
  <c r="H28" i="26" s="1"/>
  <c r="Q20" i="12" s="1"/>
  <c r="F27" i="26"/>
  <c r="E27" i="26"/>
  <c r="H27" i="26" s="1"/>
  <c r="Q19" i="12" s="1"/>
  <c r="F26" i="26"/>
  <c r="E26" i="26"/>
  <c r="H26" i="26" s="1"/>
  <c r="Q18" i="12" s="1"/>
  <c r="F25" i="26"/>
  <c r="E25" i="26"/>
  <c r="H25" i="26" s="1"/>
  <c r="Q17" i="12" s="1"/>
  <c r="F24" i="26"/>
  <c r="E24" i="26"/>
  <c r="H24" i="26" s="1"/>
  <c r="Q16" i="12" s="1"/>
  <c r="F23" i="26"/>
  <c r="E23" i="26"/>
  <c r="H23" i="26" s="1"/>
  <c r="Q15" i="12" s="1"/>
  <c r="F22" i="26"/>
  <c r="E22" i="26"/>
  <c r="H22" i="26" s="1"/>
  <c r="Q14" i="12" s="1"/>
  <c r="F21" i="26"/>
  <c r="E21" i="26"/>
  <c r="H21" i="26" s="1"/>
  <c r="Q13" i="12" s="1"/>
  <c r="F20" i="26"/>
  <c r="E20" i="26"/>
  <c r="H20" i="26" s="1"/>
  <c r="Q12" i="12" s="1"/>
  <c r="F19" i="26"/>
  <c r="E19" i="26"/>
  <c r="H19" i="26" s="1"/>
  <c r="Q11" i="12" s="1"/>
  <c r="F18" i="26"/>
  <c r="E18" i="26"/>
  <c r="H18" i="26" s="1"/>
  <c r="Q10" i="12" s="1"/>
  <c r="F17" i="26"/>
  <c r="E17" i="26"/>
  <c r="H17" i="26" s="1"/>
  <c r="Q9" i="12" s="1"/>
  <c r="F16" i="26"/>
  <c r="E16" i="26"/>
  <c r="H16" i="26" s="1"/>
  <c r="Q8" i="12" s="1"/>
  <c r="F15" i="26"/>
  <c r="E15" i="26"/>
  <c r="H15" i="26" s="1"/>
  <c r="Q7" i="12" s="1"/>
  <c r="F14" i="26"/>
  <c r="E14" i="26"/>
  <c r="H14" i="26" s="1"/>
  <c r="Q6" i="12" s="1"/>
  <c r="K13" i="26"/>
  <c r="AS12" i="26"/>
  <c r="AR10" i="26" s="1"/>
  <c r="AR11" i="26" s="1"/>
  <c r="E6" i="26"/>
  <c r="H53" i="25"/>
  <c r="P45" i="12" s="1"/>
  <c r="F53" i="25"/>
  <c r="E53" i="25"/>
  <c r="F52" i="25"/>
  <c r="E52" i="25"/>
  <c r="H52" i="25" s="1"/>
  <c r="P44" i="12" s="1"/>
  <c r="F51" i="25"/>
  <c r="E51" i="25"/>
  <c r="H51" i="25" s="1"/>
  <c r="P43" i="12" s="1"/>
  <c r="F50" i="25"/>
  <c r="E50" i="25"/>
  <c r="H50" i="25" s="1"/>
  <c r="P42" i="12" s="1"/>
  <c r="H49" i="25"/>
  <c r="P41" i="12" s="1"/>
  <c r="F49" i="25"/>
  <c r="E49" i="25"/>
  <c r="F48" i="25"/>
  <c r="E48" i="25"/>
  <c r="H48" i="25" s="1"/>
  <c r="P40" i="12" s="1"/>
  <c r="F47" i="25"/>
  <c r="E47" i="25"/>
  <c r="H47" i="25" s="1"/>
  <c r="P39" i="12" s="1"/>
  <c r="F46" i="25"/>
  <c r="E46" i="25"/>
  <c r="H46" i="25" s="1"/>
  <c r="P38" i="12" s="1"/>
  <c r="H45" i="25"/>
  <c r="P37" i="12" s="1"/>
  <c r="F45" i="25"/>
  <c r="E45" i="25"/>
  <c r="F44" i="25"/>
  <c r="E44" i="25"/>
  <c r="H44" i="25" s="1"/>
  <c r="P36" i="12" s="1"/>
  <c r="H43" i="25"/>
  <c r="P35" i="12" s="1"/>
  <c r="F43" i="25"/>
  <c r="E43" i="25"/>
  <c r="F42" i="25"/>
  <c r="E42" i="25"/>
  <c r="H42" i="25" s="1"/>
  <c r="P34" i="12" s="1"/>
  <c r="H41" i="25"/>
  <c r="P33" i="12" s="1"/>
  <c r="F41" i="25"/>
  <c r="E41" i="25"/>
  <c r="F40" i="25"/>
  <c r="E40" i="25"/>
  <c r="H40" i="25" s="1"/>
  <c r="P32" i="12" s="1"/>
  <c r="F39" i="25"/>
  <c r="E39" i="25"/>
  <c r="H39" i="25" s="1"/>
  <c r="P31" i="12" s="1"/>
  <c r="F38" i="25"/>
  <c r="E38" i="25"/>
  <c r="H38" i="25" s="1"/>
  <c r="P30" i="12" s="1"/>
  <c r="H37" i="25"/>
  <c r="P29" i="12" s="1"/>
  <c r="F37" i="25"/>
  <c r="E37" i="25"/>
  <c r="F36" i="25"/>
  <c r="E36" i="25"/>
  <c r="H36" i="25" s="1"/>
  <c r="P28" i="12" s="1"/>
  <c r="F35" i="25"/>
  <c r="E35" i="25"/>
  <c r="H35" i="25" s="1"/>
  <c r="P27" i="12" s="1"/>
  <c r="F34" i="25"/>
  <c r="E34" i="25"/>
  <c r="H34" i="25" s="1"/>
  <c r="P26" i="12" s="1"/>
  <c r="H33" i="25"/>
  <c r="P25" i="12" s="1"/>
  <c r="F33" i="25"/>
  <c r="E33" i="25"/>
  <c r="F32" i="25"/>
  <c r="E32" i="25"/>
  <c r="H32" i="25" s="1"/>
  <c r="P24" i="12" s="1"/>
  <c r="F31" i="25"/>
  <c r="E31" i="25"/>
  <c r="H31" i="25" s="1"/>
  <c r="P23" i="12" s="1"/>
  <c r="F30" i="25"/>
  <c r="E30" i="25"/>
  <c r="H30" i="25" s="1"/>
  <c r="P22" i="12" s="1"/>
  <c r="H29" i="25"/>
  <c r="P21" i="12" s="1"/>
  <c r="F29" i="25"/>
  <c r="E29" i="25"/>
  <c r="F28" i="25"/>
  <c r="E28" i="25"/>
  <c r="H28" i="25" s="1"/>
  <c r="P20" i="12" s="1"/>
  <c r="F27" i="25"/>
  <c r="E27" i="25"/>
  <c r="H27" i="25" s="1"/>
  <c r="P19" i="12" s="1"/>
  <c r="F26" i="25"/>
  <c r="E26" i="25"/>
  <c r="H26" i="25" s="1"/>
  <c r="P18" i="12" s="1"/>
  <c r="F25" i="25"/>
  <c r="E25" i="25"/>
  <c r="H25" i="25" s="1"/>
  <c r="P17" i="12" s="1"/>
  <c r="F24" i="25"/>
  <c r="E24" i="25"/>
  <c r="H24" i="25" s="1"/>
  <c r="P16" i="12" s="1"/>
  <c r="F23" i="25"/>
  <c r="E23" i="25"/>
  <c r="H23" i="25" s="1"/>
  <c r="P15" i="12" s="1"/>
  <c r="F22" i="25"/>
  <c r="E22" i="25"/>
  <c r="H22" i="25" s="1"/>
  <c r="P14" i="12" s="1"/>
  <c r="F21" i="25"/>
  <c r="E21" i="25"/>
  <c r="H21" i="25" s="1"/>
  <c r="P13" i="12" s="1"/>
  <c r="F20" i="25"/>
  <c r="E20" i="25"/>
  <c r="H20" i="25" s="1"/>
  <c r="P12" i="12" s="1"/>
  <c r="F19" i="25"/>
  <c r="E19" i="25"/>
  <c r="H19" i="25" s="1"/>
  <c r="P11" i="12" s="1"/>
  <c r="F18" i="25"/>
  <c r="E18" i="25"/>
  <c r="H18" i="25" s="1"/>
  <c r="P10" i="12" s="1"/>
  <c r="F17" i="25"/>
  <c r="E17" i="25"/>
  <c r="H17" i="25" s="1"/>
  <c r="P9" i="12" s="1"/>
  <c r="F16" i="25"/>
  <c r="E16" i="25"/>
  <c r="H16" i="25" s="1"/>
  <c r="P8" i="12" s="1"/>
  <c r="F15" i="25"/>
  <c r="E15" i="25"/>
  <c r="H15" i="25" s="1"/>
  <c r="P7" i="12" s="1"/>
  <c r="F14" i="25"/>
  <c r="E14" i="25"/>
  <c r="H14" i="25" s="1"/>
  <c r="P6" i="12" s="1"/>
  <c r="K13" i="25"/>
  <c r="AS12" i="25"/>
  <c r="AR10" i="25" s="1"/>
  <c r="AR11" i="25" s="1"/>
  <c r="E6" i="25"/>
  <c r="F53" i="24"/>
  <c r="E53" i="24"/>
  <c r="H53" i="24" s="1"/>
  <c r="O45" i="12" s="1"/>
  <c r="F52" i="24"/>
  <c r="E52" i="24"/>
  <c r="H52" i="24" s="1"/>
  <c r="O44" i="12" s="1"/>
  <c r="F51" i="24"/>
  <c r="E51" i="24"/>
  <c r="H51" i="24" s="1"/>
  <c r="O43" i="12" s="1"/>
  <c r="F50" i="24"/>
  <c r="E50" i="24"/>
  <c r="H50" i="24" s="1"/>
  <c r="O42" i="12" s="1"/>
  <c r="F49" i="24"/>
  <c r="E49" i="24"/>
  <c r="H49" i="24" s="1"/>
  <c r="O41" i="12" s="1"/>
  <c r="F48" i="24"/>
  <c r="E48" i="24"/>
  <c r="H48" i="24" s="1"/>
  <c r="O40" i="12" s="1"/>
  <c r="F47" i="24"/>
  <c r="E47" i="24"/>
  <c r="H47" i="24" s="1"/>
  <c r="O39" i="12" s="1"/>
  <c r="F46" i="24"/>
  <c r="E46" i="24"/>
  <c r="H46" i="24" s="1"/>
  <c r="O38" i="12" s="1"/>
  <c r="F45" i="24"/>
  <c r="E45" i="24"/>
  <c r="H45" i="24" s="1"/>
  <c r="O37" i="12" s="1"/>
  <c r="F44" i="24"/>
  <c r="E44" i="24"/>
  <c r="H44" i="24" s="1"/>
  <c r="O36" i="12" s="1"/>
  <c r="F43" i="24"/>
  <c r="E43" i="24"/>
  <c r="H43" i="24" s="1"/>
  <c r="O35" i="12" s="1"/>
  <c r="F42" i="24"/>
  <c r="E42" i="24"/>
  <c r="H42" i="24" s="1"/>
  <c r="O34" i="12" s="1"/>
  <c r="F41" i="24"/>
  <c r="E41" i="24"/>
  <c r="H41" i="24" s="1"/>
  <c r="O33" i="12" s="1"/>
  <c r="F40" i="24"/>
  <c r="E40" i="24"/>
  <c r="H40" i="24" s="1"/>
  <c r="O32" i="12" s="1"/>
  <c r="F39" i="24"/>
  <c r="E39" i="24"/>
  <c r="H39" i="24" s="1"/>
  <c r="O31" i="12" s="1"/>
  <c r="F38" i="24"/>
  <c r="E38" i="24"/>
  <c r="H38" i="24" s="1"/>
  <c r="O30" i="12" s="1"/>
  <c r="F37" i="24"/>
  <c r="E37" i="24"/>
  <c r="H37" i="24" s="1"/>
  <c r="O29" i="12" s="1"/>
  <c r="F36" i="24"/>
  <c r="E36" i="24"/>
  <c r="H36" i="24" s="1"/>
  <c r="O28" i="12" s="1"/>
  <c r="F35" i="24"/>
  <c r="E35" i="24"/>
  <c r="H35" i="24" s="1"/>
  <c r="O27" i="12" s="1"/>
  <c r="F34" i="24"/>
  <c r="E34" i="24"/>
  <c r="H34" i="24" s="1"/>
  <c r="O26" i="12" s="1"/>
  <c r="F33" i="24"/>
  <c r="E33" i="24"/>
  <c r="H33" i="24" s="1"/>
  <c r="O25" i="12" s="1"/>
  <c r="F32" i="24"/>
  <c r="E32" i="24"/>
  <c r="H32" i="24" s="1"/>
  <c r="O24" i="12" s="1"/>
  <c r="F31" i="24"/>
  <c r="E31" i="24"/>
  <c r="H31" i="24" s="1"/>
  <c r="O23" i="12" s="1"/>
  <c r="F30" i="24"/>
  <c r="E30" i="24"/>
  <c r="H30" i="24" s="1"/>
  <c r="O22" i="12" s="1"/>
  <c r="F29" i="24"/>
  <c r="E29" i="24"/>
  <c r="H29" i="24" s="1"/>
  <c r="O21" i="12" s="1"/>
  <c r="F28" i="24"/>
  <c r="E28" i="24"/>
  <c r="H28" i="24" s="1"/>
  <c r="O20" i="12" s="1"/>
  <c r="F27" i="24"/>
  <c r="E27" i="24"/>
  <c r="H27" i="24" s="1"/>
  <c r="O19" i="12" s="1"/>
  <c r="F26" i="24"/>
  <c r="E26" i="24"/>
  <c r="H26" i="24" s="1"/>
  <c r="O18" i="12" s="1"/>
  <c r="F25" i="24"/>
  <c r="E25" i="24"/>
  <c r="H25" i="24" s="1"/>
  <c r="O17" i="12" s="1"/>
  <c r="F24" i="24"/>
  <c r="E24" i="24"/>
  <c r="H24" i="24" s="1"/>
  <c r="O16" i="12" s="1"/>
  <c r="F23" i="24"/>
  <c r="E23" i="24"/>
  <c r="H23" i="24" s="1"/>
  <c r="O15" i="12" s="1"/>
  <c r="F22" i="24"/>
  <c r="E22" i="24"/>
  <c r="H22" i="24" s="1"/>
  <c r="O14" i="12" s="1"/>
  <c r="F21" i="24"/>
  <c r="E21" i="24"/>
  <c r="H21" i="24" s="1"/>
  <c r="O13" i="12" s="1"/>
  <c r="F20" i="24"/>
  <c r="E20" i="24"/>
  <c r="H20" i="24" s="1"/>
  <c r="O12" i="12" s="1"/>
  <c r="F19" i="24"/>
  <c r="E19" i="24"/>
  <c r="H19" i="24" s="1"/>
  <c r="O11" i="12" s="1"/>
  <c r="F18" i="24"/>
  <c r="E18" i="24"/>
  <c r="H18" i="24" s="1"/>
  <c r="O10" i="12" s="1"/>
  <c r="F17" i="24"/>
  <c r="E17" i="24"/>
  <c r="H17" i="24" s="1"/>
  <c r="O9" i="12" s="1"/>
  <c r="F16" i="24"/>
  <c r="E16" i="24"/>
  <c r="H16" i="24" s="1"/>
  <c r="O8" i="12" s="1"/>
  <c r="F15" i="24"/>
  <c r="E15" i="24"/>
  <c r="H15" i="24" s="1"/>
  <c r="O7" i="12" s="1"/>
  <c r="F14" i="24"/>
  <c r="E14" i="24"/>
  <c r="H14" i="24" s="1"/>
  <c r="O6" i="12" s="1"/>
  <c r="K13" i="24"/>
  <c r="AS12" i="24"/>
  <c r="AR10" i="24" s="1"/>
  <c r="AR11" i="24" s="1"/>
  <c r="E6" i="24"/>
  <c r="F53" i="23"/>
  <c r="E53" i="23"/>
  <c r="H53" i="23" s="1"/>
  <c r="N45" i="12" s="1"/>
  <c r="F52" i="23"/>
  <c r="E52" i="23"/>
  <c r="H52" i="23" s="1"/>
  <c r="N44" i="12" s="1"/>
  <c r="F51" i="23"/>
  <c r="E51" i="23"/>
  <c r="H51" i="23" s="1"/>
  <c r="N43" i="12" s="1"/>
  <c r="F50" i="23"/>
  <c r="E50" i="23"/>
  <c r="H50" i="23" s="1"/>
  <c r="N42" i="12" s="1"/>
  <c r="F49" i="23"/>
  <c r="E49" i="23"/>
  <c r="H49" i="23" s="1"/>
  <c r="N41" i="12" s="1"/>
  <c r="F48" i="23"/>
  <c r="E48" i="23"/>
  <c r="H48" i="23" s="1"/>
  <c r="N40" i="12" s="1"/>
  <c r="F47" i="23"/>
  <c r="E47" i="23"/>
  <c r="H47" i="23" s="1"/>
  <c r="N39" i="12" s="1"/>
  <c r="F46" i="23"/>
  <c r="E46" i="23"/>
  <c r="H46" i="23" s="1"/>
  <c r="N38" i="12" s="1"/>
  <c r="F45" i="23"/>
  <c r="E45" i="23"/>
  <c r="H45" i="23" s="1"/>
  <c r="N37" i="12" s="1"/>
  <c r="F44" i="23"/>
  <c r="E44" i="23"/>
  <c r="H44" i="23" s="1"/>
  <c r="N36" i="12" s="1"/>
  <c r="F43" i="23"/>
  <c r="E43" i="23"/>
  <c r="H43" i="23" s="1"/>
  <c r="N35" i="12" s="1"/>
  <c r="F42" i="23"/>
  <c r="E42" i="23"/>
  <c r="H42" i="23" s="1"/>
  <c r="N34" i="12" s="1"/>
  <c r="F41" i="23"/>
  <c r="E41" i="23"/>
  <c r="H41" i="23" s="1"/>
  <c r="N33" i="12" s="1"/>
  <c r="F40" i="23"/>
  <c r="E40" i="23"/>
  <c r="H40" i="23" s="1"/>
  <c r="N32" i="12" s="1"/>
  <c r="F39" i="23"/>
  <c r="E39" i="23"/>
  <c r="H39" i="23" s="1"/>
  <c r="N31" i="12" s="1"/>
  <c r="F38" i="23"/>
  <c r="E38" i="23"/>
  <c r="H38" i="23" s="1"/>
  <c r="N30" i="12" s="1"/>
  <c r="F37" i="23"/>
  <c r="E37" i="23"/>
  <c r="H37" i="23" s="1"/>
  <c r="N29" i="12" s="1"/>
  <c r="F36" i="23"/>
  <c r="E36" i="23"/>
  <c r="H36" i="23" s="1"/>
  <c r="N28" i="12" s="1"/>
  <c r="F35" i="23"/>
  <c r="E35" i="23"/>
  <c r="H35" i="23" s="1"/>
  <c r="N27" i="12" s="1"/>
  <c r="F34" i="23"/>
  <c r="E34" i="23"/>
  <c r="H34" i="23" s="1"/>
  <c r="N26" i="12" s="1"/>
  <c r="F33" i="23"/>
  <c r="E33" i="23"/>
  <c r="H33" i="23" s="1"/>
  <c r="N25" i="12" s="1"/>
  <c r="F32" i="23"/>
  <c r="E32" i="23"/>
  <c r="H32" i="23" s="1"/>
  <c r="N24" i="12" s="1"/>
  <c r="F31" i="23"/>
  <c r="E31" i="23"/>
  <c r="H31" i="23" s="1"/>
  <c r="N23" i="12" s="1"/>
  <c r="F30" i="23"/>
  <c r="E30" i="23"/>
  <c r="H30" i="23" s="1"/>
  <c r="N22" i="12" s="1"/>
  <c r="F29" i="23"/>
  <c r="E29" i="23"/>
  <c r="H29" i="23" s="1"/>
  <c r="N21" i="12" s="1"/>
  <c r="F28" i="23"/>
  <c r="E28" i="23"/>
  <c r="H28" i="23" s="1"/>
  <c r="N20" i="12" s="1"/>
  <c r="F27" i="23"/>
  <c r="E27" i="23"/>
  <c r="H27" i="23" s="1"/>
  <c r="N19" i="12" s="1"/>
  <c r="F26" i="23"/>
  <c r="E26" i="23"/>
  <c r="H26" i="23" s="1"/>
  <c r="N18" i="12" s="1"/>
  <c r="F25" i="23"/>
  <c r="E25" i="23"/>
  <c r="H25" i="23" s="1"/>
  <c r="N17" i="12" s="1"/>
  <c r="F24" i="23"/>
  <c r="E24" i="23"/>
  <c r="H24" i="23" s="1"/>
  <c r="N16" i="12" s="1"/>
  <c r="F23" i="23"/>
  <c r="E23" i="23"/>
  <c r="H23" i="23" s="1"/>
  <c r="N15" i="12" s="1"/>
  <c r="F22" i="23"/>
  <c r="E22" i="23"/>
  <c r="H22" i="23" s="1"/>
  <c r="N14" i="12" s="1"/>
  <c r="F21" i="23"/>
  <c r="E21" i="23"/>
  <c r="H21" i="23" s="1"/>
  <c r="N13" i="12" s="1"/>
  <c r="F20" i="23"/>
  <c r="E20" i="23"/>
  <c r="H20" i="23" s="1"/>
  <c r="N12" i="12" s="1"/>
  <c r="F19" i="23"/>
  <c r="E19" i="23"/>
  <c r="H19" i="23" s="1"/>
  <c r="N11" i="12" s="1"/>
  <c r="F18" i="23"/>
  <c r="E18" i="23"/>
  <c r="H18" i="23" s="1"/>
  <c r="N10" i="12" s="1"/>
  <c r="F17" i="23"/>
  <c r="E17" i="23"/>
  <c r="H17" i="23" s="1"/>
  <c r="N9" i="12" s="1"/>
  <c r="F16" i="23"/>
  <c r="E16" i="23"/>
  <c r="H16" i="23" s="1"/>
  <c r="N8" i="12" s="1"/>
  <c r="F15" i="23"/>
  <c r="E15" i="23"/>
  <c r="H15" i="23" s="1"/>
  <c r="N7" i="12" s="1"/>
  <c r="F14" i="23"/>
  <c r="E14" i="23"/>
  <c r="H14" i="23" s="1"/>
  <c r="N6" i="12" s="1"/>
  <c r="K13" i="23"/>
  <c r="AS12" i="23"/>
  <c r="AR10" i="23" s="1"/>
  <c r="AR11" i="23" s="1"/>
  <c r="E6" i="23"/>
  <c r="F53" i="22"/>
  <c r="E53" i="22"/>
  <c r="H53" i="22" s="1"/>
  <c r="M45" i="12" s="1"/>
  <c r="F52" i="22"/>
  <c r="E52" i="22"/>
  <c r="H52" i="22" s="1"/>
  <c r="M44" i="12" s="1"/>
  <c r="F51" i="22"/>
  <c r="E51" i="22"/>
  <c r="H51" i="22" s="1"/>
  <c r="M43" i="12" s="1"/>
  <c r="F50" i="22"/>
  <c r="E50" i="22"/>
  <c r="H50" i="22" s="1"/>
  <c r="M42" i="12" s="1"/>
  <c r="F49" i="22"/>
  <c r="E49" i="22"/>
  <c r="H49" i="22" s="1"/>
  <c r="M41" i="12" s="1"/>
  <c r="F48" i="22"/>
  <c r="E48" i="22"/>
  <c r="H48" i="22" s="1"/>
  <c r="M40" i="12" s="1"/>
  <c r="F47" i="22"/>
  <c r="E47" i="22"/>
  <c r="H47" i="22" s="1"/>
  <c r="M39" i="12" s="1"/>
  <c r="F46" i="22"/>
  <c r="E46" i="22"/>
  <c r="H46" i="22" s="1"/>
  <c r="M38" i="12" s="1"/>
  <c r="F45" i="22"/>
  <c r="E45" i="22"/>
  <c r="H45" i="22" s="1"/>
  <c r="M37" i="12" s="1"/>
  <c r="F44" i="22"/>
  <c r="E44" i="22"/>
  <c r="H44" i="22" s="1"/>
  <c r="M36" i="12" s="1"/>
  <c r="F43" i="22"/>
  <c r="E43" i="22"/>
  <c r="H43" i="22" s="1"/>
  <c r="M35" i="12" s="1"/>
  <c r="F42" i="22"/>
  <c r="E42" i="22"/>
  <c r="H42" i="22" s="1"/>
  <c r="M34" i="12" s="1"/>
  <c r="F41" i="22"/>
  <c r="E41" i="22"/>
  <c r="H41" i="22" s="1"/>
  <c r="M33" i="12" s="1"/>
  <c r="F40" i="22"/>
  <c r="E40" i="22"/>
  <c r="H40" i="22" s="1"/>
  <c r="M32" i="12" s="1"/>
  <c r="F39" i="22"/>
  <c r="E39" i="22"/>
  <c r="H39" i="22" s="1"/>
  <c r="M31" i="12" s="1"/>
  <c r="F38" i="22"/>
  <c r="E38" i="22"/>
  <c r="H38" i="22" s="1"/>
  <c r="M30" i="12" s="1"/>
  <c r="F37" i="22"/>
  <c r="E37" i="22"/>
  <c r="H37" i="22" s="1"/>
  <c r="M29" i="12" s="1"/>
  <c r="F36" i="22"/>
  <c r="E36" i="22"/>
  <c r="H36" i="22" s="1"/>
  <c r="M28" i="12" s="1"/>
  <c r="F35" i="22"/>
  <c r="E35" i="22"/>
  <c r="H35" i="22" s="1"/>
  <c r="M27" i="12" s="1"/>
  <c r="F34" i="22"/>
  <c r="E34" i="22"/>
  <c r="H34" i="22" s="1"/>
  <c r="M26" i="12" s="1"/>
  <c r="F33" i="22"/>
  <c r="E33" i="22"/>
  <c r="H33" i="22" s="1"/>
  <c r="M25" i="12" s="1"/>
  <c r="F32" i="22"/>
  <c r="E32" i="22"/>
  <c r="H32" i="22" s="1"/>
  <c r="M24" i="12" s="1"/>
  <c r="F31" i="22"/>
  <c r="E31" i="22"/>
  <c r="H31" i="22" s="1"/>
  <c r="M23" i="12" s="1"/>
  <c r="F30" i="22"/>
  <c r="E30" i="22"/>
  <c r="H30" i="22" s="1"/>
  <c r="M22" i="12" s="1"/>
  <c r="F29" i="22"/>
  <c r="E29" i="22"/>
  <c r="H29" i="22" s="1"/>
  <c r="M21" i="12" s="1"/>
  <c r="F28" i="22"/>
  <c r="E28" i="22"/>
  <c r="H28" i="22" s="1"/>
  <c r="M20" i="12" s="1"/>
  <c r="F27" i="22"/>
  <c r="E27" i="22"/>
  <c r="H27" i="22" s="1"/>
  <c r="M19" i="12" s="1"/>
  <c r="F26" i="22"/>
  <c r="E26" i="22"/>
  <c r="H26" i="22" s="1"/>
  <c r="M18" i="12" s="1"/>
  <c r="F25" i="22"/>
  <c r="E25" i="22"/>
  <c r="H25" i="22" s="1"/>
  <c r="M17" i="12" s="1"/>
  <c r="F24" i="22"/>
  <c r="E24" i="22"/>
  <c r="H24" i="22" s="1"/>
  <c r="M16" i="12" s="1"/>
  <c r="F23" i="22"/>
  <c r="E23" i="22"/>
  <c r="H23" i="22" s="1"/>
  <c r="M15" i="12" s="1"/>
  <c r="F22" i="22"/>
  <c r="E22" i="22"/>
  <c r="H22" i="22" s="1"/>
  <c r="M14" i="12" s="1"/>
  <c r="F21" i="22"/>
  <c r="E21" i="22"/>
  <c r="H21" i="22" s="1"/>
  <c r="M13" i="12" s="1"/>
  <c r="F20" i="22"/>
  <c r="E20" i="22"/>
  <c r="H20" i="22" s="1"/>
  <c r="M12" i="12" s="1"/>
  <c r="F19" i="22"/>
  <c r="E19" i="22"/>
  <c r="H19" i="22" s="1"/>
  <c r="M11" i="12" s="1"/>
  <c r="F18" i="22"/>
  <c r="E18" i="22"/>
  <c r="H18" i="22" s="1"/>
  <c r="M10" i="12" s="1"/>
  <c r="F17" i="22"/>
  <c r="E17" i="22"/>
  <c r="H17" i="22" s="1"/>
  <c r="M9" i="12" s="1"/>
  <c r="F16" i="22"/>
  <c r="E16" i="22"/>
  <c r="H16" i="22" s="1"/>
  <c r="M8" i="12" s="1"/>
  <c r="F15" i="22"/>
  <c r="E15" i="22"/>
  <c r="H15" i="22" s="1"/>
  <c r="M7" i="12" s="1"/>
  <c r="F14" i="22"/>
  <c r="E14" i="22"/>
  <c r="H14" i="22" s="1"/>
  <c r="M6" i="12" s="1"/>
  <c r="K13" i="22"/>
  <c r="AS12" i="22"/>
  <c r="AR10" i="22" s="1"/>
  <c r="AR11" i="22" s="1"/>
  <c r="AS11" i="22" s="1"/>
  <c r="E6" i="22"/>
  <c r="F53" i="21"/>
  <c r="E53" i="21"/>
  <c r="H53" i="21" s="1"/>
  <c r="L45" i="12" s="1"/>
  <c r="H52" i="21"/>
  <c r="L44" i="12" s="1"/>
  <c r="F52" i="21"/>
  <c r="E52" i="21"/>
  <c r="F51" i="21"/>
  <c r="E51" i="21"/>
  <c r="H51" i="21" s="1"/>
  <c r="L43" i="12" s="1"/>
  <c r="F50" i="21"/>
  <c r="E50" i="21"/>
  <c r="H50" i="21" s="1"/>
  <c r="L42" i="12" s="1"/>
  <c r="F49" i="21"/>
  <c r="E49" i="21"/>
  <c r="H49" i="21" s="1"/>
  <c r="L41" i="12" s="1"/>
  <c r="H48" i="21"/>
  <c r="L40" i="12" s="1"/>
  <c r="F48" i="21"/>
  <c r="E48" i="21"/>
  <c r="F47" i="21"/>
  <c r="E47" i="21"/>
  <c r="H47" i="21" s="1"/>
  <c r="L39" i="12" s="1"/>
  <c r="F46" i="21"/>
  <c r="E46" i="21"/>
  <c r="H46" i="21" s="1"/>
  <c r="L38" i="12" s="1"/>
  <c r="F45" i="21"/>
  <c r="E45" i="21"/>
  <c r="H45" i="21" s="1"/>
  <c r="L37" i="12" s="1"/>
  <c r="F44" i="21"/>
  <c r="E44" i="21"/>
  <c r="H44" i="21" s="1"/>
  <c r="L36" i="12" s="1"/>
  <c r="F43" i="21"/>
  <c r="E43" i="21"/>
  <c r="H43" i="21" s="1"/>
  <c r="L35" i="12" s="1"/>
  <c r="F42" i="21"/>
  <c r="E42" i="21"/>
  <c r="H42" i="21" s="1"/>
  <c r="L34" i="12" s="1"/>
  <c r="F41" i="21"/>
  <c r="E41" i="21"/>
  <c r="H41" i="21" s="1"/>
  <c r="L33" i="12" s="1"/>
  <c r="F40" i="21"/>
  <c r="E40" i="21"/>
  <c r="H40" i="21" s="1"/>
  <c r="L32" i="12" s="1"/>
  <c r="F39" i="21"/>
  <c r="E39" i="21"/>
  <c r="H39" i="21" s="1"/>
  <c r="L31" i="12" s="1"/>
  <c r="F38" i="21"/>
  <c r="E38" i="21"/>
  <c r="H38" i="21" s="1"/>
  <c r="L30" i="12" s="1"/>
  <c r="F37" i="21"/>
  <c r="E37" i="21"/>
  <c r="H37" i="21" s="1"/>
  <c r="L29" i="12" s="1"/>
  <c r="H36" i="21"/>
  <c r="L28" i="12" s="1"/>
  <c r="F36" i="21"/>
  <c r="E36" i="21"/>
  <c r="F35" i="21"/>
  <c r="E35" i="21"/>
  <c r="H35" i="21" s="1"/>
  <c r="L27" i="12" s="1"/>
  <c r="F34" i="21"/>
  <c r="E34" i="21"/>
  <c r="H34" i="21" s="1"/>
  <c r="L26" i="12" s="1"/>
  <c r="F33" i="21"/>
  <c r="E33" i="21"/>
  <c r="H33" i="21" s="1"/>
  <c r="L25" i="12" s="1"/>
  <c r="H32" i="21"/>
  <c r="L24" i="12" s="1"/>
  <c r="F32" i="21"/>
  <c r="E32" i="21"/>
  <c r="F31" i="21"/>
  <c r="E31" i="21"/>
  <c r="H31" i="21" s="1"/>
  <c r="L23" i="12" s="1"/>
  <c r="F30" i="21"/>
  <c r="E30" i="21"/>
  <c r="H30" i="21" s="1"/>
  <c r="L22" i="12" s="1"/>
  <c r="F29" i="21"/>
  <c r="E29" i="21"/>
  <c r="H29" i="21" s="1"/>
  <c r="L21" i="12" s="1"/>
  <c r="F28" i="21"/>
  <c r="E28" i="21"/>
  <c r="H28" i="21" s="1"/>
  <c r="L20" i="12" s="1"/>
  <c r="F27" i="21"/>
  <c r="E27" i="21"/>
  <c r="H27" i="21" s="1"/>
  <c r="L19" i="12" s="1"/>
  <c r="F26" i="21"/>
  <c r="E26" i="21"/>
  <c r="H26" i="21" s="1"/>
  <c r="L18" i="12" s="1"/>
  <c r="F25" i="21"/>
  <c r="E25" i="21"/>
  <c r="H25" i="21" s="1"/>
  <c r="L17" i="12" s="1"/>
  <c r="H24" i="21"/>
  <c r="L16" i="12" s="1"/>
  <c r="F24" i="21"/>
  <c r="E24" i="21"/>
  <c r="F23" i="21"/>
  <c r="E23" i="21"/>
  <c r="H23" i="21" s="1"/>
  <c r="L15" i="12" s="1"/>
  <c r="F22" i="21"/>
  <c r="E22" i="21"/>
  <c r="H22" i="21" s="1"/>
  <c r="L14" i="12" s="1"/>
  <c r="F21" i="21"/>
  <c r="E21" i="21"/>
  <c r="H21" i="21" s="1"/>
  <c r="L13" i="12" s="1"/>
  <c r="F20" i="21"/>
  <c r="E20" i="21"/>
  <c r="H20" i="21" s="1"/>
  <c r="L12" i="12" s="1"/>
  <c r="F19" i="21"/>
  <c r="E19" i="21"/>
  <c r="H19" i="21" s="1"/>
  <c r="L11" i="12" s="1"/>
  <c r="F18" i="21"/>
  <c r="E18" i="21"/>
  <c r="H18" i="21" s="1"/>
  <c r="F17" i="21"/>
  <c r="E17" i="21"/>
  <c r="H17" i="21" s="1"/>
  <c r="L9" i="12" s="1"/>
  <c r="F16" i="21"/>
  <c r="E16" i="21"/>
  <c r="H16" i="21" s="1"/>
  <c r="L8" i="12" s="1"/>
  <c r="F15" i="21"/>
  <c r="E15" i="21"/>
  <c r="H15" i="21" s="1"/>
  <c r="F14" i="21"/>
  <c r="E14" i="21"/>
  <c r="H14" i="21" s="1"/>
  <c r="L6" i="12" s="1"/>
  <c r="K13" i="21"/>
  <c r="AS12" i="21"/>
  <c r="AR10" i="21" s="1"/>
  <c r="AR11" i="21" s="1"/>
  <c r="E6" i="21"/>
  <c r="F53" i="20"/>
  <c r="E53" i="20"/>
  <c r="H53" i="20" s="1"/>
  <c r="K45" i="12" s="1"/>
  <c r="F52" i="20"/>
  <c r="E52" i="20"/>
  <c r="H52" i="20" s="1"/>
  <c r="K44" i="12" s="1"/>
  <c r="F51" i="20"/>
  <c r="E51" i="20"/>
  <c r="H51" i="20" s="1"/>
  <c r="K43" i="12" s="1"/>
  <c r="F50" i="20"/>
  <c r="E50" i="20"/>
  <c r="H50" i="20" s="1"/>
  <c r="K42" i="12" s="1"/>
  <c r="F49" i="20"/>
  <c r="E49" i="20"/>
  <c r="H49" i="20" s="1"/>
  <c r="K41" i="12" s="1"/>
  <c r="F48" i="20"/>
  <c r="E48" i="20"/>
  <c r="H48" i="20" s="1"/>
  <c r="K40" i="12" s="1"/>
  <c r="F47" i="20"/>
  <c r="E47" i="20"/>
  <c r="H47" i="20" s="1"/>
  <c r="K39" i="12" s="1"/>
  <c r="F46" i="20"/>
  <c r="E46" i="20"/>
  <c r="H46" i="20" s="1"/>
  <c r="K38" i="12" s="1"/>
  <c r="F45" i="20"/>
  <c r="E45" i="20"/>
  <c r="H45" i="20" s="1"/>
  <c r="K37" i="12" s="1"/>
  <c r="F44" i="20"/>
  <c r="E44" i="20"/>
  <c r="H44" i="20" s="1"/>
  <c r="K36" i="12" s="1"/>
  <c r="F43" i="20"/>
  <c r="E43" i="20"/>
  <c r="H43" i="20" s="1"/>
  <c r="K35" i="12" s="1"/>
  <c r="F42" i="20"/>
  <c r="E42" i="20"/>
  <c r="H42" i="20" s="1"/>
  <c r="K34" i="12" s="1"/>
  <c r="F41" i="20"/>
  <c r="E41" i="20"/>
  <c r="H41" i="20" s="1"/>
  <c r="K33" i="12" s="1"/>
  <c r="F40" i="20"/>
  <c r="E40" i="20"/>
  <c r="H40" i="20" s="1"/>
  <c r="K32" i="12" s="1"/>
  <c r="F39" i="20"/>
  <c r="E39" i="20"/>
  <c r="H39" i="20" s="1"/>
  <c r="K31" i="12" s="1"/>
  <c r="F38" i="20"/>
  <c r="E38" i="20"/>
  <c r="H38" i="20" s="1"/>
  <c r="K30" i="12" s="1"/>
  <c r="F37" i="20"/>
  <c r="E37" i="20"/>
  <c r="H37" i="20" s="1"/>
  <c r="K29" i="12" s="1"/>
  <c r="F36" i="20"/>
  <c r="E36" i="20"/>
  <c r="H36" i="20" s="1"/>
  <c r="K28" i="12" s="1"/>
  <c r="F35" i="20"/>
  <c r="E35" i="20"/>
  <c r="H35" i="20" s="1"/>
  <c r="K27" i="12" s="1"/>
  <c r="F34" i="20"/>
  <c r="E34" i="20"/>
  <c r="H34" i="20" s="1"/>
  <c r="K26" i="12" s="1"/>
  <c r="F33" i="20"/>
  <c r="E33" i="20"/>
  <c r="H33" i="20" s="1"/>
  <c r="K25" i="12" s="1"/>
  <c r="F32" i="20"/>
  <c r="E32" i="20"/>
  <c r="H32" i="20" s="1"/>
  <c r="K24" i="12" s="1"/>
  <c r="F31" i="20"/>
  <c r="E31" i="20"/>
  <c r="H31" i="20" s="1"/>
  <c r="K23" i="12" s="1"/>
  <c r="F30" i="20"/>
  <c r="E30" i="20"/>
  <c r="H30" i="20" s="1"/>
  <c r="K22" i="12" s="1"/>
  <c r="F29" i="20"/>
  <c r="E29" i="20"/>
  <c r="H29" i="20" s="1"/>
  <c r="K21" i="12" s="1"/>
  <c r="F28" i="20"/>
  <c r="E28" i="20"/>
  <c r="H28" i="20" s="1"/>
  <c r="K20" i="12" s="1"/>
  <c r="F27" i="20"/>
  <c r="E27" i="20"/>
  <c r="H27" i="20" s="1"/>
  <c r="K19" i="12" s="1"/>
  <c r="F26" i="20"/>
  <c r="E26" i="20"/>
  <c r="H26" i="20" s="1"/>
  <c r="K18" i="12" s="1"/>
  <c r="F25" i="20"/>
  <c r="E25" i="20"/>
  <c r="H25" i="20" s="1"/>
  <c r="K17" i="12" s="1"/>
  <c r="F24" i="20"/>
  <c r="E24" i="20"/>
  <c r="H24" i="20" s="1"/>
  <c r="K16" i="12" s="1"/>
  <c r="F23" i="20"/>
  <c r="E23" i="20"/>
  <c r="H23" i="20" s="1"/>
  <c r="K15" i="12" s="1"/>
  <c r="F22" i="20"/>
  <c r="E22" i="20"/>
  <c r="H22" i="20" s="1"/>
  <c r="K14" i="12" s="1"/>
  <c r="F21" i="20"/>
  <c r="E21" i="20"/>
  <c r="H21" i="20" s="1"/>
  <c r="K13" i="12" s="1"/>
  <c r="F20" i="20"/>
  <c r="E20" i="20"/>
  <c r="H20" i="20" s="1"/>
  <c r="K12" i="12" s="1"/>
  <c r="F19" i="20"/>
  <c r="E19" i="20"/>
  <c r="H19" i="20" s="1"/>
  <c r="K11" i="12" s="1"/>
  <c r="F18" i="20"/>
  <c r="E18" i="20"/>
  <c r="H18" i="20" s="1"/>
  <c r="K10" i="12" s="1"/>
  <c r="F17" i="20"/>
  <c r="E17" i="20"/>
  <c r="H17" i="20" s="1"/>
  <c r="K9" i="12" s="1"/>
  <c r="F16" i="20"/>
  <c r="E16" i="20"/>
  <c r="H16" i="20" s="1"/>
  <c r="K8" i="12" s="1"/>
  <c r="F15" i="20"/>
  <c r="E15" i="20"/>
  <c r="H15" i="20" s="1"/>
  <c r="K7" i="12" s="1"/>
  <c r="F14" i="20"/>
  <c r="E14" i="20"/>
  <c r="H14" i="20" s="1"/>
  <c r="K13" i="20"/>
  <c r="AS12" i="20"/>
  <c r="AR10" i="20" s="1"/>
  <c r="AR11" i="20" s="1"/>
  <c r="E6" i="20"/>
  <c r="F53" i="19"/>
  <c r="E53" i="19"/>
  <c r="H53" i="19" s="1"/>
  <c r="J45" i="12" s="1"/>
  <c r="F52" i="19"/>
  <c r="E52" i="19"/>
  <c r="H52" i="19" s="1"/>
  <c r="J44" i="12" s="1"/>
  <c r="F51" i="19"/>
  <c r="E51" i="19"/>
  <c r="H51" i="19" s="1"/>
  <c r="J43" i="12" s="1"/>
  <c r="F50" i="19"/>
  <c r="E50" i="19"/>
  <c r="H50" i="19" s="1"/>
  <c r="J42" i="12" s="1"/>
  <c r="F49" i="19"/>
  <c r="E49" i="19"/>
  <c r="H49" i="19" s="1"/>
  <c r="J41" i="12" s="1"/>
  <c r="F48" i="19"/>
  <c r="E48" i="19"/>
  <c r="H48" i="19" s="1"/>
  <c r="J40" i="12" s="1"/>
  <c r="F47" i="19"/>
  <c r="E47" i="19"/>
  <c r="H47" i="19" s="1"/>
  <c r="J39" i="12" s="1"/>
  <c r="F46" i="19"/>
  <c r="E46" i="19"/>
  <c r="H46" i="19" s="1"/>
  <c r="J38" i="12" s="1"/>
  <c r="F45" i="19"/>
  <c r="E45" i="19"/>
  <c r="H45" i="19" s="1"/>
  <c r="J37" i="12" s="1"/>
  <c r="F44" i="19"/>
  <c r="E44" i="19"/>
  <c r="H44" i="19" s="1"/>
  <c r="J36" i="12" s="1"/>
  <c r="F43" i="19"/>
  <c r="E43" i="19"/>
  <c r="H43" i="19" s="1"/>
  <c r="J35" i="12" s="1"/>
  <c r="F42" i="19"/>
  <c r="E42" i="19"/>
  <c r="H42" i="19" s="1"/>
  <c r="J34" i="12" s="1"/>
  <c r="F41" i="19"/>
  <c r="E41" i="19"/>
  <c r="H41" i="19" s="1"/>
  <c r="J33" i="12" s="1"/>
  <c r="F40" i="19"/>
  <c r="E40" i="19"/>
  <c r="H40" i="19" s="1"/>
  <c r="J32" i="12" s="1"/>
  <c r="F39" i="19"/>
  <c r="E39" i="19"/>
  <c r="H39" i="19" s="1"/>
  <c r="J31" i="12" s="1"/>
  <c r="F38" i="19"/>
  <c r="E38" i="19"/>
  <c r="H38" i="19" s="1"/>
  <c r="J30" i="12" s="1"/>
  <c r="F37" i="19"/>
  <c r="E37" i="19"/>
  <c r="H37" i="19" s="1"/>
  <c r="J29" i="12" s="1"/>
  <c r="F36" i="19"/>
  <c r="E36" i="19"/>
  <c r="H36" i="19" s="1"/>
  <c r="J28" i="12" s="1"/>
  <c r="F35" i="19"/>
  <c r="E35" i="19"/>
  <c r="H35" i="19" s="1"/>
  <c r="J27" i="12" s="1"/>
  <c r="F34" i="19"/>
  <c r="E34" i="19"/>
  <c r="H34" i="19" s="1"/>
  <c r="J26" i="12" s="1"/>
  <c r="F33" i="19"/>
  <c r="E33" i="19"/>
  <c r="H33" i="19" s="1"/>
  <c r="J25" i="12" s="1"/>
  <c r="F32" i="19"/>
  <c r="E32" i="19"/>
  <c r="H32" i="19" s="1"/>
  <c r="J24" i="12" s="1"/>
  <c r="F31" i="19"/>
  <c r="E31" i="19"/>
  <c r="H31" i="19" s="1"/>
  <c r="J23" i="12" s="1"/>
  <c r="F30" i="19"/>
  <c r="E30" i="19"/>
  <c r="H30" i="19" s="1"/>
  <c r="J22" i="12" s="1"/>
  <c r="F29" i="19"/>
  <c r="E29" i="19"/>
  <c r="H29" i="19" s="1"/>
  <c r="J21" i="12" s="1"/>
  <c r="F28" i="19"/>
  <c r="E28" i="19"/>
  <c r="H28" i="19" s="1"/>
  <c r="J20" i="12" s="1"/>
  <c r="F27" i="19"/>
  <c r="E27" i="19"/>
  <c r="H27" i="19" s="1"/>
  <c r="J19" i="12" s="1"/>
  <c r="F26" i="19"/>
  <c r="E26" i="19"/>
  <c r="H26" i="19" s="1"/>
  <c r="J18" i="12" s="1"/>
  <c r="F25" i="19"/>
  <c r="E25" i="19"/>
  <c r="H25" i="19" s="1"/>
  <c r="J17" i="12" s="1"/>
  <c r="F24" i="19"/>
  <c r="E24" i="19"/>
  <c r="H24" i="19" s="1"/>
  <c r="J16" i="12" s="1"/>
  <c r="F23" i="19"/>
  <c r="E23" i="19"/>
  <c r="H23" i="19" s="1"/>
  <c r="J15" i="12" s="1"/>
  <c r="F22" i="19"/>
  <c r="E22" i="19"/>
  <c r="H22" i="19" s="1"/>
  <c r="J14" i="12" s="1"/>
  <c r="F21" i="19"/>
  <c r="E21" i="19"/>
  <c r="H21" i="19" s="1"/>
  <c r="J13" i="12" s="1"/>
  <c r="F20" i="19"/>
  <c r="E20" i="19"/>
  <c r="H20" i="19" s="1"/>
  <c r="J12" i="12" s="1"/>
  <c r="F19" i="19"/>
  <c r="E19" i="19"/>
  <c r="H19" i="19" s="1"/>
  <c r="J11" i="12" s="1"/>
  <c r="F18" i="19"/>
  <c r="E18" i="19"/>
  <c r="H18" i="19" s="1"/>
  <c r="J10" i="12" s="1"/>
  <c r="F17" i="19"/>
  <c r="E17" i="19"/>
  <c r="H17" i="19" s="1"/>
  <c r="J9" i="12" s="1"/>
  <c r="F16" i="19"/>
  <c r="E16" i="19"/>
  <c r="H16" i="19" s="1"/>
  <c r="J8" i="12" s="1"/>
  <c r="F15" i="19"/>
  <c r="E15" i="19"/>
  <c r="H15" i="19" s="1"/>
  <c r="J7" i="12" s="1"/>
  <c r="F14" i="19"/>
  <c r="E14" i="19"/>
  <c r="H14" i="19" s="1"/>
  <c r="J6" i="12" s="1"/>
  <c r="K13" i="19"/>
  <c r="AS12" i="19"/>
  <c r="AR10" i="19" s="1"/>
  <c r="AR11" i="19" s="1"/>
  <c r="AS11" i="19" s="1"/>
  <c r="E6" i="19"/>
  <c r="F53" i="18"/>
  <c r="E53" i="18"/>
  <c r="H53" i="18" s="1"/>
  <c r="I45" i="12" s="1"/>
  <c r="F52" i="18"/>
  <c r="E52" i="18"/>
  <c r="H52" i="18" s="1"/>
  <c r="I44" i="12" s="1"/>
  <c r="H51" i="18"/>
  <c r="I43" i="12" s="1"/>
  <c r="F51" i="18"/>
  <c r="E51" i="18"/>
  <c r="F50" i="18"/>
  <c r="E50" i="18"/>
  <c r="H50" i="18" s="1"/>
  <c r="I42" i="12" s="1"/>
  <c r="H49" i="18"/>
  <c r="I41" i="12" s="1"/>
  <c r="F49" i="18"/>
  <c r="E49" i="18"/>
  <c r="F48" i="18"/>
  <c r="E48" i="18"/>
  <c r="H48" i="18" s="1"/>
  <c r="I40" i="12" s="1"/>
  <c r="F47" i="18"/>
  <c r="E47" i="18"/>
  <c r="H47" i="18" s="1"/>
  <c r="I39" i="12" s="1"/>
  <c r="F46" i="18"/>
  <c r="E46" i="18"/>
  <c r="H46" i="18" s="1"/>
  <c r="I38" i="12" s="1"/>
  <c r="F45" i="18"/>
  <c r="E45" i="18"/>
  <c r="H45" i="18" s="1"/>
  <c r="I37" i="12" s="1"/>
  <c r="F44" i="18"/>
  <c r="E44" i="18"/>
  <c r="H44" i="18" s="1"/>
  <c r="I36" i="12" s="1"/>
  <c r="H43" i="18"/>
  <c r="I35" i="12" s="1"/>
  <c r="F43" i="18"/>
  <c r="E43" i="18"/>
  <c r="F42" i="18"/>
  <c r="E42" i="18"/>
  <c r="H42" i="18" s="1"/>
  <c r="I34" i="12" s="1"/>
  <c r="H41" i="18"/>
  <c r="I33" i="12" s="1"/>
  <c r="F41" i="18"/>
  <c r="E41" i="18"/>
  <c r="F40" i="18"/>
  <c r="E40" i="18"/>
  <c r="H40" i="18" s="1"/>
  <c r="I32" i="12" s="1"/>
  <c r="H39" i="18"/>
  <c r="I31" i="12" s="1"/>
  <c r="F39" i="18"/>
  <c r="E39" i="18"/>
  <c r="F38" i="18"/>
  <c r="E38" i="18"/>
  <c r="H38" i="18" s="1"/>
  <c r="I30" i="12" s="1"/>
  <c r="F37" i="18"/>
  <c r="E37" i="18"/>
  <c r="H37" i="18" s="1"/>
  <c r="I29" i="12" s="1"/>
  <c r="F36" i="18"/>
  <c r="E36" i="18"/>
  <c r="H36" i="18" s="1"/>
  <c r="I28" i="12" s="1"/>
  <c r="H35" i="18"/>
  <c r="I27" i="12" s="1"/>
  <c r="F35" i="18"/>
  <c r="E35" i="18"/>
  <c r="F34" i="18"/>
  <c r="E34" i="18"/>
  <c r="H34" i="18" s="1"/>
  <c r="I26" i="12" s="1"/>
  <c r="H33" i="18"/>
  <c r="I25" i="12" s="1"/>
  <c r="F33" i="18"/>
  <c r="E33" i="18"/>
  <c r="F32" i="18"/>
  <c r="E32" i="18"/>
  <c r="H32" i="18" s="1"/>
  <c r="I24" i="12" s="1"/>
  <c r="F31" i="18"/>
  <c r="E31" i="18"/>
  <c r="H31" i="18" s="1"/>
  <c r="I23" i="12" s="1"/>
  <c r="F30" i="18"/>
  <c r="E30" i="18"/>
  <c r="H30" i="18" s="1"/>
  <c r="I22" i="12" s="1"/>
  <c r="F29" i="18"/>
  <c r="E29" i="18"/>
  <c r="H29" i="18" s="1"/>
  <c r="I21" i="12" s="1"/>
  <c r="F28" i="18"/>
  <c r="E28" i="18"/>
  <c r="H28" i="18" s="1"/>
  <c r="I20" i="12" s="1"/>
  <c r="F27" i="18"/>
  <c r="E27" i="18"/>
  <c r="H27" i="18" s="1"/>
  <c r="I19" i="12" s="1"/>
  <c r="F26" i="18"/>
  <c r="E26" i="18"/>
  <c r="H26" i="18" s="1"/>
  <c r="I18" i="12" s="1"/>
  <c r="F25" i="18"/>
  <c r="E25" i="18"/>
  <c r="H25" i="18" s="1"/>
  <c r="I17" i="12" s="1"/>
  <c r="F24" i="18"/>
  <c r="E24" i="18"/>
  <c r="H24" i="18" s="1"/>
  <c r="I16" i="12" s="1"/>
  <c r="H23" i="18"/>
  <c r="I15" i="12" s="1"/>
  <c r="F23" i="18"/>
  <c r="E23" i="18"/>
  <c r="F22" i="18"/>
  <c r="E22" i="18"/>
  <c r="H22" i="18" s="1"/>
  <c r="I14" i="12" s="1"/>
  <c r="F21" i="18"/>
  <c r="E21" i="18"/>
  <c r="H21" i="18" s="1"/>
  <c r="I13" i="12" s="1"/>
  <c r="F20" i="18"/>
  <c r="E20" i="18"/>
  <c r="H20" i="18" s="1"/>
  <c r="I12" i="12" s="1"/>
  <c r="F19" i="18"/>
  <c r="E19" i="18"/>
  <c r="H19" i="18" s="1"/>
  <c r="I11" i="12" s="1"/>
  <c r="F18" i="18"/>
  <c r="E18" i="18"/>
  <c r="H18" i="18" s="1"/>
  <c r="I10" i="12" s="1"/>
  <c r="H17" i="18"/>
  <c r="I9" i="12" s="1"/>
  <c r="F17" i="18"/>
  <c r="E17" i="18"/>
  <c r="F16" i="18"/>
  <c r="E16" i="18"/>
  <c r="H16" i="18" s="1"/>
  <c r="I8" i="12" s="1"/>
  <c r="F15" i="18"/>
  <c r="E15" i="18"/>
  <c r="H15" i="18" s="1"/>
  <c r="F14" i="18"/>
  <c r="E14" i="18"/>
  <c r="H14" i="18" s="1"/>
  <c r="I6" i="12" s="1"/>
  <c r="K13" i="18"/>
  <c r="AS12" i="18"/>
  <c r="AR10" i="18" s="1"/>
  <c r="AR11" i="18" s="1"/>
  <c r="E6" i="18"/>
  <c r="F53" i="17"/>
  <c r="E53" i="17"/>
  <c r="H53" i="17" s="1"/>
  <c r="H45" i="12" s="1"/>
  <c r="F52" i="17"/>
  <c r="E52" i="17"/>
  <c r="H52" i="17" s="1"/>
  <c r="H44" i="12" s="1"/>
  <c r="F51" i="17"/>
  <c r="E51" i="17"/>
  <c r="H51" i="17" s="1"/>
  <c r="H43" i="12" s="1"/>
  <c r="F50" i="17"/>
  <c r="E50" i="17"/>
  <c r="H50" i="17" s="1"/>
  <c r="H42" i="12" s="1"/>
  <c r="F49" i="17"/>
  <c r="E49" i="17"/>
  <c r="H49" i="17" s="1"/>
  <c r="H41" i="12" s="1"/>
  <c r="F48" i="17"/>
  <c r="E48" i="17"/>
  <c r="H48" i="17" s="1"/>
  <c r="H40" i="12" s="1"/>
  <c r="F47" i="17"/>
  <c r="E47" i="17"/>
  <c r="H47" i="17" s="1"/>
  <c r="H39" i="12" s="1"/>
  <c r="F46" i="17"/>
  <c r="E46" i="17"/>
  <c r="H46" i="17" s="1"/>
  <c r="H38" i="12" s="1"/>
  <c r="F45" i="17"/>
  <c r="E45" i="17"/>
  <c r="H45" i="17" s="1"/>
  <c r="H37" i="12" s="1"/>
  <c r="F44" i="17"/>
  <c r="E44" i="17"/>
  <c r="H44" i="17" s="1"/>
  <c r="H36" i="12" s="1"/>
  <c r="F43" i="17"/>
  <c r="E43" i="17"/>
  <c r="H43" i="17" s="1"/>
  <c r="H35" i="12" s="1"/>
  <c r="F42" i="17"/>
  <c r="E42" i="17"/>
  <c r="H42" i="17" s="1"/>
  <c r="H34" i="12" s="1"/>
  <c r="F41" i="17"/>
  <c r="E41" i="17"/>
  <c r="H41" i="17" s="1"/>
  <c r="H33" i="12" s="1"/>
  <c r="F40" i="17"/>
  <c r="E40" i="17"/>
  <c r="H40" i="17" s="1"/>
  <c r="H32" i="12" s="1"/>
  <c r="F39" i="17"/>
  <c r="E39" i="17"/>
  <c r="H39" i="17" s="1"/>
  <c r="H31" i="12" s="1"/>
  <c r="F38" i="17"/>
  <c r="E38" i="17"/>
  <c r="H38" i="17" s="1"/>
  <c r="H30" i="12" s="1"/>
  <c r="F37" i="17"/>
  <c r="E37" i="17"/>
  <c r="H37" i="17" s="1"/>
  <c r="H29" i="12" s="1"/>
  <c r="F36" i="17"/>
  <c r="E36" i="17"/>
  <c r="H36" i="17" s="1"/>
  <c r="H28" i="12" s="1"/>
  <c r="F35" i="17"/>
  <c r="E35" i="17"/>
  <c r="H35" i="17" s="1"/>
  <c r="H27" i="12" s="1"/>
  <c r="F34" i="17"/>
  <c r="E34" i="17"/>
  <c r="H34" i="17" s="1"/>
  <c r="H26" i="12" s="1"/>
  <c r="F33" i="17"/>
  <c r="E33" i="17"/>
  <c r="H33" i="17" s="1"/>
  <c r="H25" i="12" s="1"/>
  <c r="F32" i="17"/>
  <c r="E32" i="17"/>
  <c r="H32" i="17" s="1"/>
  <c r="H24" i="12" s="1"/>
  <c r="F31" i="17"/>
  <c r="E31" i="17"/>
  <c r="H31" i="17" s="1"/>
  <c r="H23" i="12" s="1"/>
  <c r="F30" i="17"/>
  <c r="E30" i="17"/>
  <c r="H30" i="17" s="1"/>
  <c r="H22" i="12" s="1"/>
  <c r="F29" i="17"/>
  <c r="E29" i="17"/>
  <c r="H29" i="17" s="1"/>
  <c r="H21" i="12" s="1"/>
  <c r="F28" i="17"/>
  <c r="E28" i="17"/>
  <c r="H28" i="17" s="1"/>
  <c r="H20" i="12" s="1"/>
  <c r="F27" i="17"/>
  <c r="E27" i="17"/>
  <c r="H27" i="17" s="1"/>
  <c r="H19" i="12" s="1"/>
  <c r="F26" i="17"/>
  <c r="E26" i="17"/>
  <c r="H26" i="17" s="1"/>
  <c r="H18" i="12" s="1"/>
  <c r="F25" i="17"/>
  <c r="E25" i="17"/>
  <c r="H25" i="17" s="1"/>
  <c r="H17" i="12" s="1"/>
  <c r="H24" i="17"/>
  <c r="F24" i="17"/>
  <c r="E24" i="17"/>
  <c r="F23" i="17"/>
  <c r="E23" i="17"/>
  <c r="H23" i="17" s="1"/>
  <c r="F22" i="17"/>
  <c r="E22" i="17"/>
  <c r="H22" i="17" s="1"/>
  <c r="F21" i="17"/>
  <c r="E21" i="17"/>
  <c r="H21" i="17" s="1"/>
  <c r="F20" i="17"/>
  <c r="E20" i="17"/>
  <c r="H20" i="17" s="1"/>
  <c r="H12" i="12" s="1"/>
  <c r="F19" i="17"/>
  <c r="E19" i="17"/>
  <c r="H19" i="17" s="1"/>
  <c r="H11" i="12" s="1"/>
  <c r="F18" i="17"/>
  <c r="E18" i="17"/>
  <c r="H18" i="17" s="1"/>
  <c r="F17" i="17"/>
  <c r="E17" i="17"/>
  <c r="H17" i="17" s="1"/>
  <c r="H9" i="12" s="1"/>
  <c r="F16" i="17"/>
  <c r="E16" i="17"/>
  <c r="H16" i="17" s="1"/>
  <c r="F15" i="17"/>
  <c r="E15" i="17"/>
  <c r="H15" i="17" s="1"/>
  <c r="F14" i="17"/>
  <c r="E14" i="17"/>
  <c r="H14" i="17" s="1"/>
  <c r="H6" i="12" s="1"/>
  <c r="K13" i="17"/>
  <c r="AS12" i="17"/>
  <c r="AR10" i="17" s="1"/>
  <c r="AR11" i="17" s="1"/>
  <c r="E6" i="17"/>
  <c r="L10" i="12" l="1"/>
  <c r="L7" i="12"/>
  <c r="H10" i="12"/>
  <c r="H8" i="12"/>
  <c r="K6" i="12"/>
  <c r="I7" i="12"/>
  <c r="H14" i="12"/>
  <c r="H15" i="12"/>
  <c r="H7" i="12"/>
  <c r="H16" i="12"/>
  <c r="H13" i="12"/>
  <c r="AS11" i="27"/>
  <c r="AT11" i="27"/>
  <c r="AS11" i="26"/>
  <c r="AT11" i="26"/>
  <c r="AS11" i="25"/>
  <c r="AT11" i="25"/>
  <c r="AS11" i="24"/>
  <c r="AT11" i="24"/>
  <c r="AS11" i="23"/>
  <c r="AT11" i="23"/>
  <c r="AT11" i="22"/>
  <c r="AT11" i="21"/>
  <c r="AS11" i="21"/>
  <c r="AS11" i="20"/>
  <c r="AT11" i="20"/>
  <c r="AT11" i="19"/>
  <c r="AS11" i="18"/>
  <c r="AT11" i="18"/>
  <c r="AS11" i="17"/>
  <c r="AT11" i="17"/>
  <c r="K11" i="27" l="1"/>
  <c r="K11" i="26"/>
  <c r="K11" i="25"/>
  <c r="K11" i="24"/>
  <c r="K11" i="23"/>
  <c r="K11" i="21"/>
  <c r="L11" i="21" s="1"/>
  <c r="K11" i="22"/>
  <c r="K11" i="20"/>
  <c r="K11" i="19"/>
  <c r="K11" i="18"/>
  <c r="K11" i="17"/>
  <c r="L11" i="17" s="1"/>
  <c r="B2" i="12"/>
  <c r="E6" i="7"/>
  <c r="J8" i="15"/>
  <c r="K12" i="27" l="1"/>
  <c r="L11" i="27"/>
  <c r="K12" i="26"/>
  <c r="L11" i="26"/>
  <c r="K12" i="25"/>
  <c r="L11" i="25"/>
  <c r="K12" i="24"/>
  <c r="L11" i="24"/>
  <c r="K12" i="21"/>
  <c r="K12" i="23"/>
  <c r="L11" i="23"/>
  <c r="K12" i="22"/>
  <c r="L11" i="22"/>
  <c r="M11" i="21"/>
  <c r="L10" i="21"/>
  <c r="L13" i="21" s="1"/>
  <c r="L12" i="21"/>
  <c r="L6" i="21"/>
  <c r="K12" i="20"/>
  <c r="L11" i="20"/>
  <c r="K12" i="19"/>
  <c r="L11" i="19"/>
  <c r="K12" i="18"/>
  <c r="L11" i="18"/>
  <c r="K12" i="17"/>
  <c r="L6" i="17"/>
  <c r="L12" i="17"/>
  <c r="L10" i="17"/>
  <c r="L13" i="17" s="1"/>
  <c r="M11" i="17"/>
  <c r="J10" i="15"/>
  <c r="C2" i="16" s="1"/>
  <c r="L24" i="15"/>
  <c r="AA4" i="15"/>
  <c r="AD4" i="15" s="1"/>
  <c r="Z4" i="15"/>
  <c r="AC4" i="15" s="1"/>
  <c r="Y4" i="15"/>
  <c r="AB4" i="15" s="1"/>
  <c r="D45" i="12"/>
  <c r="C45" i="12"/>
  <c r="B45" i="12"/>
  <c r="D44" i="12"/>
  <c r="C44" i="12"/>
  <c r="B44" i="12"/>
  <c r="D43" i="12"/>
  <c r="C43" i="12"/>
  <c r="B43" i="12"/>
  <c r="D42" i="12"/>
  <c r="C42" i="12"/>
  <c r="B42" i="12"/>
  <c r="D41" i="12"/>
  <c r="C41" i="12"/>
  <c r="B41" i="12"/>
  <c r="D40" i="12"/>
  <c r="C40" i="12"/>
  <c r="B40" i="12"/>
  <c r="D39" i="12"/>
  <c r="C39" i="12"/>
  <c r="B39" i="12"/>
  <c r="D38" i="12"/>
  <c r="C38" i="12"/>
  <c r="B38" i="12"/>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D25" i="12"/>
  <c r="C25" i="12"/>
  <c r="B25" i="12"/>
  <c r="D24" i="12"/>
  <c r="C24" i="12"/>
  <c r="B24" i="12"/>
  <c r="D23" i="12"/>
  <c r="C23" i="12"/>
  <c r="B23" i="12"/>
  <c r="D22" i="12"/>
  <c r="C22" i="12"/>
  <c r="B22" i="12"/>
  <c r="D21" i="12"/>
  <c r="C21" i="12"/>
  <c r="B21" i="12"/>
  <c r="D20" i="12"/>
  <c r="C20" i="12"/>
  <c r="B20" i="12"/>
  <c r="D19" i="12"/>
  <c r="C19" i="12"/>
  <c r="B19" i="12"/>
  <c r="D18" i="12"/>
  <c r="C18" i="12"/>
  <c r="B18" i="12"/>
  <c r="D17" i="12"/>
  <c r="C17" i="12"/>
  <c r="B17" i="12"/>
  <c r="D16" i="12"/>
  <c r="C16" i="12"/>
  <c r="B16" i="12"/>
  <c r="D15" i="12"/>
  <c r="C15" i="12"/>
  <c r="B15" i="12"/>
  <c r="D14" i="12"/>
  <c r="C14" i="12"/>
  <c r="B14" i="12"/>
  <c r="D13" i="12"/>
  <c r="C13" i="12"/>
  <c r="B13" i="12"/>
  <c r="D12" i="12"/>
  <c r="C12" i="12"/>
  <c r="B12" i="12"/>
  <c r="D11" i="12"/>
  <c r="C11" i="12"/>
  <c r="B11" i="12"/>
  <c r="D10" i="12"/>
  <c r="C10" i="12"/>
  <c r="B10" i="12"/>
  <c r="D9" i="12"/>
  <c r="C9" i="12"/>
  <c r="B9" i="12"/>
  <c r="D8" i="12"/>
  <c r="C8" i="12"/>
  <c r="B8" i="12"/>
  <c r="D7" i="12"/>
  <c r="C7" i="12"/>
  <c r="B7" i="12"/>
  <c r="D6" i="12"/>
  <c r="C6" i="12"/>
  <c r="B6" i="12"/>
  <c r="F53" i="7"/>
  <c r="E53" i="7"/>
  <c r="F52" i="7"/>
  <c r="E52" i="7"/>
  <c r="F51" i="7"/>
  <c r="E51" i="7"/>
  <c r="F50" i="7"/>
  <c r="E50" i="7"/>
  <c r="F49" i="7"/>
  <c r="E49" i="7"/>
  <c r="F48" i="7"/>
  <c r="E48" i="7"/>
  <c r="F47" i="7"/>
  <c r="E47" i="7"/>
  <c r="F46" i="7"/>
  <c r="E46" i="7"/>
  <c r="F45" i="7"/>
  <c r="E45" i="7"/>
  <c r="F44" i="7"/>
  <c r="E44" i="7"/>
  <c r="F43" i="7"/>
  <c r="E43" i="7"/>
  <c r="F42" i="7"/>
  <c r="E42" i="7"/>
  <c r="F41" i="7"/>
  <c r="E41" i="7"/>
  <c r="F40" i="7"/>
  <c r="E40" i="7"/>
  <c r="F39" i="7"/>
  <c r="E39" i="7"/>
  <c r="F38" i="7"/>
  <c r="E38" i="7"/>
  <c r="F37" i="7"/>
  <c r="E37" i="7"/>
  <c r="F36" i="7"/>
  <c r="E36" i="7"/>
  <c r="F35" i="7"/>
  <c r="E35" i="7"/>
  <c r="F34" i="7"/>
  <c r="E34" i="7"/>
  <c r="F33" i="7"/>
  <c r="E33" i="7"/>
  <c r="F32" i="7"/>
  <c r="E32" i="7"/>
  <c r="F31" i="7"/>
  <c r="E31" i="7"/>
  <c r="F30" i="7"/>
  <c r="E30" i="7"/>
  <c r="F29" i="7"/>
  <c r="E29" i="7"/>
  <c r="F28" i="7"/>
  <c r="E28" i="7"/>
  <c r="F27" i="7"/>
  <c r="E27" i="7"/>
  <c r="F26" i="7"/>
  <c r="E26" i="7"/>
  <c r="F25" i="7"/>
  <c r="E25" i="7"/>
  <c r="F24" i="7"/>
  <c r="E24" i="7"/>
  <c r="F23" i="7"/>
  <c r="E23" i="7"/>
  <c r="F22" i="7"/>
  <c r="E22" i="7"/>
  <c r="F21" i="7"/>
  <c r="E21" i="7"/>
  <c r="F20" i="7"/>
  <c r="E20" i="7"/>
  <c r="F19" i="7"/>
  <c r="E19" i="7"/>
  <c r="F18" i="7"/>
  <c r="E18" i="7"/>
  <c r="F17" i="7"/>
  <c r="E17" i="7"/>
  <c r="F16" i="7"/>
  <c r="E16" i="7"/>
  <c r="F15" i="7"/>
  <c r="E15" i="7"/>
  <c r="F14" i="7"/>
  <c r="E14" i="7"/>
  <c r="K47" i="14"/>
  <c r="K46" i="14"/>
  <c r="G52" i="7" s="1"/>
  <c r="K45" i="14"/>
  <c r="G51" i="7" s="1"/>
  <c r="K44" i="14"/>
  <c r="E42" i="12" s="1"/>
  <c r="K43" i="14"/>
  <c r="K42" i="14"/>
  <c r="K41" i="14"/>
  <c r="K40" i="14"/>
  <c r="E38" i="12" s="1"/>
  <c r="K39" i="14"/>
  <c r="K38" i="14"/>
  <c r="G44" i="7" s="1"/>
  <c r="K37" i="14"/>
  <c r="G43" i="7" s="1"/>
  <c r="K36" i="14"/>
  <c r="E34" i="12" s="1"/>
  <c r="K35" i="14"/>
  <c r="K34" i="14"/>
  <c r="K33" i="14"/>
  <c r="K32" i="14"/>
  <c r="E30" i="12" s="1"/>
  <c r="K31" i="14"/>
  <c r="K30" i="14"/>
  <c r="G36" i="7" s="1"/>
  <c r="K29" i="14"/>
  <c r="G35" i="7" s="1"/>
  <c r="K28" i="14"/>
  <c r="E26" i="12" s="1"/>
  <c r="K27" i="14"/>
  <c r="K26" i="14"/>
  <c r="K25" i="14"/>
  <c r="K24" i="14"/>
  <c r="E22" i="12" s="1"/>
  <c r="K23" i="14"/>
  <c r="K22" i="14"/>
  <c r="G28" i="7" s="1"/>
  <c r="K21" i="14"/>
  <c r="G27" i="7" s="1"/>
  <c r="K20" i="14"/>
  <c r="E18" i="12" s="1"/>
  <c r="K19" i="14"/>
  <c r="K18" i="14"/>
  <c r="K17" i="14"/>
  <c r="K16" i="14"/>
  <c r="E14" i="12" s="1"/>
  <c r="K15" i="14"/>
  <c r="K14" i="14"/>
  <c r="G20" i="7" s="1"/>
  <c r="K13" i="14"/>
  <c r="G19" i="7" s="1"/>
  <c r="K12" i="14"/>
  <c r="E10" i="12" s="1"/>
  <c r="K11" i="14"/>
  <c r="K10" i="14"/>
  <c r="K9" i="14"/>
  <c r="K8" i="14"/>
  <c r="E6" i="12" s="1"/>
  <c r="AS12" i="7"/>
  <c r="D3" i="12"/>
  <c r="E42" i="8"/>
  <c r="E41" i="8"/>
  <c r="E40" i="8"/>
  <c r="E39" i="8"/>
  <c r="E38" i="8"/>
  <c r="E37" i="8"/>
  <c r="E36" i="8"/>
  <c r="G32" i="8"/>
  <c r="E10" i="27" s="1"/>
  <c r="F32" i="8"/>
  <c r="D3" i="27" s="1"/>
  <c r="G31" i="8"/>
  <c r="E10" i="26" s="1"/>
  <c r="F31" i="8"/>
  <c r="D3" i="26" s="1"/>
  <c r="G30" i="8"/>
  <c r="E10" i="25" s="1"/>
  <c r="F30" i="8"/>
  <c r="D3" i="25" s="1"/>
  <c r="G29" i="8"/>
  <c r="E10" i="24" s="1"/>
  <c r="F29" i="8"/>
  <c r="D3" i="24" s="1"/>
  <c r="G28" i="8"/>
  <c r="E10" i="23" s="1"/>
  <c r="F28" i="8"/>
  <c r="D3" i="23" s="1"/>
  <c r="G27" i="8"/>
  <c r="E10" i="22" s="1"/>
  <c r="F27" i="8"/>
  <c r="D3" i="22" s="1"/>
  <c r="G26" i="8"/>
  <c r="E10" i="21" s="1"/>
  <c r="F26" i="8"/>
  <c r="D3" i="21" s="1"/>
  <c r="G25" i="8"/>
  <c r="E10" i="20" s="1"/>
  <c r="F25" i="8"/>
  <c r="D3" i="20" s="1"/>
  <c r="G24" i="8"/>
  <c r="E10" i="19" s="1"/>
  <c r="F24" i="8"/>
  <c r="D3" i="19" s="1"/>
  <c r="G23" i="8"/>
  <c r="E10" i="18" s="1"/>
  <c r="F23" i="8"/>
  <c r="D3" i="18" s="1"/>
  <c r="G22" i="8"/>
  <c r="E10" i="17" s="1"/>
  <c r="F22" i="8"/>
  <c r="D3" i="17" s="1"/>
  <c r="G21" i="8"/>
  <c r="F21" i="8"/>
  <c r="G15" i="23" l="1"/>
  <c r="G15" i="17"/>
  <c r="G15" i="24"/>
  <c r="G15" i="27"/>
  <c r="G15" i="21"/>
  <c r="G15" i="19"/>
  <c r="G15" i="25"/>
  <c r="G15" i="20"/>
  <c r="G15" i="22"/>
  <c r="G15" i="26"/>
  <c r="G15" i="18"/>
  <c r="G23" i="25"/>
  <c r="G23" i="21"/>
  <c r="G23" i="23"/>
  <c r="G23" i="17"/>
  <c r="G23" i="27"/>
  <c r="G23" i="19"/>
  <c r="G23" i="24"/>
  <c r="G23" i="22"/>
  <c r="G23" i="26"/>
  <c r="G23" i="20"/>
  <c r="G23" i="18"/>
  <c r="G31" i="23"/>
  <c r="G31" i="18"/>
  <c r="G31" i="21"/>
  <c r="G31" i="27"/>
  <c r="G31" i="19"/>
  <c r="G31" i="24"/>
  <c r="G31" i="25"/>
  <c r="G31" i="22"/>
  <c r="G31" i="17"/>
  <c r="G31" i="26"/>
  <c r="G31" i="20"/>
  <c r="G39" i="25"/>
  <c r="G39" i="24"/>
  <c r="G39" i="23"/>
  <c r="G39" i="27"/>
  <c r="G39" i="19"/>
  <c r="G39" i="22"/>
  <c r="G39" i="21"/>
  <c r="G39" i="17"/>
  <c r="G39" i="26"/>
  <c r="G39" i="20"/>
  <c r="G39" i="18"/>
  <c r="G47" i="23"/>
  <c r="G47" i="18"/>
  <c r="G47" i="27"/>
  <c r="G47" i="21"/>
  <c r="G47" i="19"/>
  <c r="G47" i="24"/>
  <c r="G47" i="25"/>
  <c r="G47" i="22"/>
  <c r="G47" i="17"/>
  <c r="G47" i="26"/>
  <c r="G47" i="20"/>
  <c r="K7" i="17"/>
  <c r="L7" i="21"/>
  <c r="G16" i="22"/>
  <c r="G16" i="26"/>
  <c r="G16" i="23"/>
  <c r="G16" i="24"/>
  <c r="G16" i="20"/>
  <c r="G16" i="18"/>
  <c r="G16" i="17"/>
  <c r="G16" i="27"/>
  <c r="G16" i="25"/>
  <c r="G16" i="21"/>
  <c r="G16" i="19"/>
  <c r="G24" i="18"/>
  <c r="G24" i="22"/>
  <c r="G24" i="26"/>
  <c r="G24" i="20"/>
  <c r="G24" i="24"/>
  <c r="G24" i="23"/>
  <c r="G24" i="25"/>
  <c r="G24" i="21"/>
  <c r="G24" i="17"/>
  <c r="G24" i="27"/>
  <c r="G24" i="19"/>
  <c r="G32" i="25"/>
  <c r="G32" i="17"/>
  <c r="G32" i="22"/>
  <c r="G32" i="26"/>
  <c r="G32" i="20"/>
  <c r="G32" i="24"/>
  <c r="G32" i="21"/>
  <c r="G32" i="23"/>
  <c r="G32" i="18"/>
  <c r="G32" i="27"/>
  <c r="G32" i="19"/>
  <c r="G40" i="22"/>
  <c r="G40" i="21"/>
  <c r="G40" i="18"/>
  <c r="G40" i="23"/>
  <c r="G40" i="26"/>
  <c r="G40" i="20"/>
  <c r="G40" i="24"/>
  <c r="G40" i="25"/>
  <c r="G40" i="27"/>
  <c r="G40" i="19"/>
  <c r="G40" i="17"/>
  <c r="G48" i="25"/>
  <c r="G48" i="23"/>
  <c r="G48" i="22"/>
  <c r="G48" i="26"/>
  <c r="G48" i="20"/>
  <c r="G48" i="24"/>
  <c r="G48" i="18"/>
  <c r="G48" i="27"/>
  <c r="G48" i="21"/>
  <c r="G48" i="19"/>
  <c r="G48" i="17"/>
  <c r="G14" i="7"/>
  <c r="G22" i="7"/>
  <c r="G30" i="7"/>
  <c r="G38" i="7"/>
  <c r="G46" i="7"/>
  <c r="K7" i="24"/>
  <c r="G17" i="24"/>
  <c r="G17" i="17"/>
  <c r="G17" i="18"/>
  <c r="G17" i="22"/>
  <c r="G17" i="23"/>
  <c r="G17" i="21"/>
  <c r="G17" i="27"/>
  <c r="G17" i="25"/>
  <c r="G17" i="19"/>
  <c r="G17" i="26"/>
  <c r="G17" i="20"/>
  <c r="G25" i="24"/>
  <c r="G25" i="17"/>
  <c r="G25" i="25"/>
  <c r="G25" i="21"/>
  <c r="G25" i="22"/>
  <c r="G25" i="18"/>
  <c r="G25" i="23"/>
  <c r="G25" i="27"/>
  <c r="G25" i="19"/>
  <c r="G25" i="26"/>
  <c r="G25" i="20"/>
  <c r="G33" i="24"/>
  <c r="G33" i="17"/>
  <c r="G33" i="22"/>
  <c r="G33" i="23"/>
  <c r="G33" i="27"/>
  <c r="G33" i="19"/>
  <c r="G33" i="25"/>
  <c r="G33" i="26"/>
  <c r="G33" i="21"/>
  <c r="G33" i="20"/>
  <c r="G33" i="18"/>
  <c r="G41" i="24"/>
  <c r="G41" i="18"/>
  <c r="G41" i="25"/>
  <c r="G41" i="23"/>
  <c r="G41" i="22"/>
  <c r="G41" i="17"/>
  <c r="G41" i="27"/>
  <c r="G41" i="19"/>
  <c r="G41" i="21"/>
  <c r="G41" i="26"/>
  <c r="G41" i="20"/>
  <c r="G49" i="24"/>
  <c r="G49" i="18"/>
  <c r="G49" i="17"/>
  <c r="G49" i="23"/>
  <c r="G49" i="21"/>
  <c r="G49" i="27"/>
  <c r="G49" i="19"/>
  <c r="G49" i="25"/>
  <c r="G49" i="26"/>
  <c r="G49" i="20"/>
  <c r="G49" i="22"/>
  <c r="G17" i="7"/>
  <c r="G25" i="7"/>
  <c r="G33" i="7"/>
  <c r="G41" i="7"/>
  <c r="G49" i="7"/>
  <c r="E8" i="12"/>
  <c r="E12" i="12"/>
  <c r="E16" i="12"/>
  <c r="E20" i="12"/>
  <c r="E24" i="12"/>
  <c r="E28" i="12"/>
  <c r="E32" i="12"/>
  <c r="E36" i="12"/>
  <c r="E40" i="12"/>
  <c r="E44" i="12"/>
  <c r="K7" i="18"/>
  <c r="G18" i="23"/>
  <c r="G18" i="21"/>
  <c r="G18" i="27"/>
  <c r="G18" i="25"/>
  <c r="G18" i="19"/>
  <c r="G18" i="18"/>
  <c r="G18" i="22"/>
  <c r="G18" i="26"/>
  <c r="G18" i="20"/>
  <c r="G18" i="24"/>
  <c r="G18" i="17"/>
  <c r="G26" i="23"/>
  <c r="G26" i="27"/>
  <c r="G26" i="19"/>
  <c r="G26" i="22"/>
  <c r="G26" i="21"/>
  <c r="G26" i="26"/>
  <c r="G26" i="20"/>
  <c r="G26" i="25"/>
  <c r="G26" i="24"/>
  <c r="G26" i="17"/>
  <c r="G26" i="18"/>
  <c r="G34" i="23"/>
  <c r="G34" i="18"/>
  <c r="G34" i="27"/>
  <c r="G34" i="25"/>
  <c r="G34" i="19"/>
  <c r="G34" i="22"/>
  <c r="G34" i="17"/>
  <c r="G34" i="26"/>
  <c r="G34" i="21"/>
  <c r="G34" i="20"/>
  <c r="G34" i="24"/>
  <c r="G42" i="23"/>
  <c r="G42" i="27"/>
  <c r="G42" i="19"/>
  <c r="G42" i="21"/>
  <c r="G42" i="18"/>
  <c r="G42" i="22"/>
  <c r="G42" i="17"/>
  <c r="G42" i="26"/>
  <c r="G42" i="20"/>
  <c r="G42" i="25"/>
  <c r="G42" i="24"/>
  <c r="G50" i="23"/>
  <c r="G50" i="21"/>
  <c r="G50" i="27"/>
  <c r="G50" i="25"/>
  <c r="G50" i="19"/>
  <c r="G50" i="18"/>
  <c r="G50" i="22"/>
  <c r="G50" i="17"/>
  <c r="G50" i="26"/>
  <c r="G50" i="20"/>
  <c r="G50" i="24"/>
  <c r="K7" i="25"/>
  <c r="G19" i="22"/>
  <c r="G19" i="26"/>
  <c r="G19" i="20"/>
  <c r="G19" i="17"/>
  <c r="G19" i="25"/>
  <c r="G19" i="24"/>
  <c r="G19" i="19"/>
  <c r="G19" i="18"/>
  <c r="G19" i="27"/>
  <c r="G19" i="23"/>
  <c r="G19" i="21"/>
  <c r="G27" i="22"/>
  <c r="G27" i="26"/>
  <c r="G27" i="20"/>
  <c r="G27" i="17"/>
  <c r="G27" i="19"/>
  <c r="G27" i="25"/>
  <c r="G27" i="24"/>
  <c r="G27" i="21"/>
  <c r="G27" i="23"/>
  <c r="G27" i="27"/>
  <c r="G27" i="18"/>
  <c r="G35" i="22"/>
  <c r="G35" i="17"/>
  <c r="G35" i="25"/>
  <c r="G35" i="26"/>
  <c r="G35" i="21"/>
  <c r="G35" i="20"/>
  <c r="G35" i="19"/>
  <c r="G35" i="24"/>
  <c r="G35" i="18"/>
  <c r="G35" i="23"/>
  <c r="G35" i="27"/>
  <c r="G43" i="22"/>
  <c r="G43" i="17"/>
  <c r="G43" i="26"/>
  <c r="G43" i="20"/>
  <c r="G43" i="25"/>
  <c r="G43" i="24"/>
  <c r="G43" i="23"/>
  <c r="G43" i="27"/>
  <c r="G43" i="21"/>
  <c r="G43" i="18"/>
  <c r="G43" i="19"/>
  <c r="G51" i="22"/>
  <c r="G51" i="17"/>
  <c r="G51" i="19"/>
  <c r="G51" i="26"/>
  <c r="G51" i="20"/>
  <c r="G51" i="24"/>
  <c r="G51" i="18"/>
  <c r="G51" i="23"/>
  <c r="G51" i="21"/>
  <c r="G51" i="27"/>
  <c r="G51" i="25"/>
  <c r="G15" i="7"/>
  <c r="G23" i="7"/>
  <c r="G31" i="7"/>
  <c r="G39" i="7"/>
  <c r="G47" i="7"/>
  <c r="K7" i="19"/>
  <c r="K7" i="22"/>
  <c r="G20" i="25"/>
  <c r="G20" i="23"/>
  <c r="G20" i="21"/>
  <c r="G20" i="27"/>
  <c r="G20" i="19"/>
  <c r="G20" i="20"/>
  <c r="G20" i="26"/>
  <c r="G20" i="22"/>
  <c r="G20" i="17"/>
  <c r="G20" i="24"/>
  <c r="G20" i="18"/>
  <c r="G28" i="21"/>
  <c r="G28" i="20"/>
  <c r="G28" i="23"/>
  <c r="G28" i="27"/>
  <c r="G28" i="19"/>
  <c r="G28" i="18"/>
  <c r="G28" i="25"/>
  <c r="G28" i="26"/>
  <c r="G28" i="22"/>
  <c r="G28" i="17"/>
  <c r="G28" i="24"/>
  <c r="G36" i="20"/>
  <c r="G36" i="25"/>
  <c r="G36" i="23"/>
  <c r="G36" i="21"/>
  <c r="G36" i="27"/>
  <c r="G36" i="19"/>
  <c r="G36" i="26"/>
  <c r="G36" i="22"/>
  <c r="G36" i="17"/>
  <c r="G36" i="24"/>
  <c r="G36" i="18"/>
  <c r="G44" i="25"/>
  <c r="G44" i="23"/>
  <c r="G44" i="27"/>
  <c r="G44" i="19"/>
  <c r="G44" i="18"/>
  <c r="G44" i="20"/>
  <c r="G44" i="21"/>
  <c r="G44" i="26"/>
  <c r="G44" i="22"/>
  <c r="G44" i="17"/>
  <c r="G44" i="24"/>
  <c r="G52" i="20"/>
  <c r="G52" i="25"/>
  <c r="G52" i="23"/>
  <c r="G52" i="21"/>
  <c r="G52" i="27"/>
  <c r="G52" i="19"/>
  <c r="G52" i="26"/>
  <c r="G52" i="22"/>
  <c r="G52" i="17"/>
  <c r="G52" i="24"/>
  <c r="G52" i="18"/>
  <c r="G18" i="7"/>
  <c r="G26" i="7"/>
  <c r="G34" i="7"/>
  <c r="G42" i="7"/>
  <c r="G50" i="7"/>
  <c r="K7" i="26"/>
  <c r="G21" i="27"/>
  <c r="G21" i="19"/>
  <c r="G21" i="17"/>
  <c r="G21" i="22"/>
  <c r="G21" i="26"/>
  <c r="G21" i="20"/>
  <c r="G21" i="21"/>
  <c r="G21" i="24"/>
  <c r="G21" i="18"/>
  <c r="G21" i="25"/>
  <c r="G21" i="23"/>
  <c r="G29" i="27"/>
  <c r="G29" i="19"/>
  <c r="G29" i="18"/>
  <c r="G29" i="22"/>
  <c r="G29" i="26"/>
  <c r="G29" i="25"/>
  <c r="G29" i="20"/>
  <c r="G29" i="24"/>
  <c r="G29" i="21"/>
  <c r="G29" i="23"/>
  <c r="G29" i="17"/>
  <c r="G37" i="27"/>
  <c r="G37" i="19"/>
  <c r="G37" i="17"/>
  <c r="G37" i="22"/>
  <c r="G37" i="21"/>
  <c r="G37" i="26"/>
  <c r="G37" i="20"/>
  <c r="G37" i="24"/>
  <c r="G37" i="18"/>
  <c r="G37" i="25"/>
  <c r="G37" i="23"/>
  <c r="G45" i="27"/>
  <c r="G45" i="21"/>
  <c r="G45" i="19"/>
  <c r="G45" i="18"/>
  <c r="G45" i="22"/>
  <c r="G45" i="26"/>
  <c r="G45" i="25"/>
  <c r="G45" i="20"/>
  <c r="G45" i="24"/>
  <c r="G45" i="23"/>
  <c r="G45" i="17"/>
  <c r="G53" i="27"/>
  <c r="G53" i="19"/>
  <c r="G53" i="21"/>
  <c r="G53" i="22"/>
  <c r="G53" i="26"/>
  <c r="G53" i="20"/>
  <c r="G53" i="24"/>
  <c r="G53" i="18"/>
  <c r="G53" i="25"/>
  <c r="G53" i="23"/>
  <c r="G53" i="17"/>
  <c r="G21" i="7"/>
  <c r="G29" i="7"/>
  <c r="G37" i="7"/>
  <c r="G45" i="7"/>
  <c r="G53" i="7"/>
  <c r="E7" i="12"/>
  <c r="E9" i="12"/>
  <c r="E11" i="12"/>
  <c r="E13" i="12"/>
  <c r="E15" i="12"/>
  <c r="E17" i="12"/>
  <c r="E19" i="12"/>
  <c r="E21" i="12"/>
  <c r="E23" i="12"/>
  <c r="E25" i="12"/>
  <c r="E27" i="12"/>
  <c r="E29" i="12"/>
  <c r="E31" i="12"/>
  <c r="E33" i="12"/>
  <c r="E35" i="12"/>
  <c r="E37" i="12"/>
  <c r="E39" i="12"/>
  <c r="E41" i="12"/>
  <c r="E43" i="12"/>
  <c r="E45" i="12"/>
  <c r="L7" i="17"/>
  <c r="K7" i="20"/>
  <c r="K7" i="23"/>
  <c r="G14" i="26"/>
  <c r="G14" i="22"/>
  <c r="G14" i="24"/>
  <c r="G14" i="25"/>
  <c r="G14" i="20"/>
  <c r="G14" i="23"/>
  <c r="G14" i="18"/>
  <c r="G14" i="27"/>
  <c r="G14" i="21"/>
  <c r="G14" i="19"/>
  <c r="G14" i="17"/>
  <c r="G22" i="26"/>
  <c r="G22" i="20"/>
  <c r="G22" i="18"/>
  <c r="G22" i="24"/>
  <c r="G22" i="25"/>
  <c r="G22" i="21"/>
  <c r="G22" i="23"/>
  <c r="G22" i="27"/>
  <c r="G22" i="19"/>
  <c r="G22" i="17"/>
  <c r="G22" i="22"/>
  <c r="G30" i="26"/>
  <c r="G30" i="20"/>
  <c r="G30" i="24"/>
  <c r="G30" i="21"/>
  <c r="G30" i="23"/>
  <c r="G30" i="18"/>
  <c r="G30" i="27"/>
  <c r="G30" i="19"/>
  <c r="G30" i="25"/>
  <c r="G30" i="22"/>
  <c r="G30" i="17"/>
  <c r="G38" i="26"/>
  <c r="G38" i="20"/>
  <c r="G38" i="18"/>
  <c r="G38" i="24"/>
  <c r="G38" i="25"/>
  <c r="G38" i="23"/>
  <c r="G38" i="27"/>
  <c r="G38" i="19"/>
  <c r="G38" i="22"/>
  <c r="G38" i="21"/>
  <c r="G38" i="17"/>
  <c r="G46" i="26"/>
  <c r="G46" i="20"/>
  <c r="G46" i="24"/>
  <c r="G46" i="23"/>
  <c r="G46" i="18"/>
  <c r="G46" i="27"/>
  <c r="G46" i="21"/>
  <c r="G46" i="19"/>
  <c r="G46" i="25"/>
  <c r="G46" i="22"/>
  <c r="G46" i="17"/>
  <c r="G16" i="7"/>
  <c r="G24" i="7"/>
  <c r="G32" i="7"/>
  <c r="G40" i="7"/>
  <c r="G48" i="7"/>
  <c r="K7" i="21"/>
  <c r="K7" i="27"/>
  <c r="M11" i="27"/>
  <c r="L10" i="27"/>
  <c r="L13" i="27" s="1"/>
  <c r="L6" i="27"/>
  <c r="L12" i="27"/>
  <c r="L7" i="27" s="1"/>
  <c r="M11" i="26"/>
  <c r="L6" i="26"/>
  <c r="L10" i="26"/>
  <c r="L13" i="26" s="1"/>
  <c r="L12" i="26"/>
  <c r="L7" i="26" s="1"/>
  <c r="M11" i="25"/>
  <c r="L12" i="25"/>
  <c r="L7" i="25" s="1"/>
  <c r="L10" i="25"/>
  <c r="L13" i="25" s="1"/>
  <c r="L6" i="25"/>
  <c r="M11" i="24"/>
  <c r="L10" i="24"/>
  <c r="L13" i="24" s="1"/>
  <c r="L6" i="24"/>
  <c r="L12" i="24"/>
  <c r="L7" i="24" s="1"/>
  <c r="M11" i="23"/>
  <c r="L10" i="23"/>
  <c r="L13" i="23" s="1"/>
  <c r="L6" i="23"/>
  <c r="L12" i="23"/>
  <c r="L7" i="23" s="1"/>
  <c r="M11" i="22"/>
  <c r="L12" i="22"/>
  <c r="L7" i="22" s="1"/>
  <c r="L10" i="22"/>
  <c r="L13" i="22" s="1"/>
  <c r="L6" i="22"/>
  <c r="M10" i="21"/>
  <c r="M13" i="21" s="1"/>
  <c r="M12" i="21"/>
  <c r="M7" i="21" s="1"/>
  <c r="M6" i="21"/>
  <c r="N11" i="21"/>
  <c r="M11" i="20"/>
  <c r="L12" i="20"/>
  <c r="L7" i="20" s="1"/>
  <c r="L6" i="20"/>
  <c r="L10" i="20"/>
  <c r="L13" i="20" s="1"/>
  <c r="L6" i="19"/>
  <c r="M11" i="19"/>
  <c r="L12" i="19"/>
  <c r="L7" i="19" s="1"/>
  <c r="L10" i="19"/>
  <c r="L13" i="19" s="1"/>
  <c r="L12" i="18"/>
  <c r="L7" i="18" s="1"/>
  <c r="L10" i="18"/>
  <c r="L13" i="18" s="1"/>
  <c r="L6" i="18"/>
  <c r="M11" i="18"/>
  <c r="M12" i="17"/>
  <c r="N11" i="17"/>
  <c r="M6" i="17"/>
  <c r="M10" i="17"/>
  <c r="M13" i="17" s="1"/>
  <c r="M10" i="15"/>
  <c r="AR10" i="7"/>
  <c r="T45" i="12"/>
  <c r="I53" i="7" s="1"/>
  <c r="T44" i="12"/>
  <c r="I52" i="7" s="1"/>
  <c r="T43" i="12"/>
  <c r="I51" i="7" s="1"/>
  <c r="T42" i="12"/>
  <c r="I50" i="7" s="1"/>
  <c r="T41" i="12"/>
  <c r="I49" i="7" s="1"/>
  <c r="T40" i="12"/>
  <c r="I48" i="7" s="1"/>
  <c r="T39" i="12"/>
  <c r="I47" i="7" s="1"/>
  <c r="T38" i="12"/>
  <c r="I46" i="7" s="1"/>
  <c r="T37" i="12"/>
  <c r="I45" i="7" s="1"/>
  <c r="T36" i="12"/>
  <c r="I44" i="7" s="1"/>
  <c r="T35" i="12"/>
  <c r="I43" i="7" s="1"/>
  <c r="T34" i="12"/>
  <c r="I42" i="7" s="1"/>
  <c r="T33" i="12"/>
  <c r="I41" i="7" s="1"/>
  <c r="T32" i="12"/>
  <c r="I40" i="7" s="1"/>
  <c r="T31" i="12"/>
  <c r="I39" i="7" s="1"/>
  <c r="T30" i="12"/>
  <c r="I38" i="7" s="1"/>
  <c r="T29" i="12"/>
  <c r="I37" i="7" s="1"/>
  <c r="T28" i="12"/>
  <c r="I36" i="7" s="1"/>
  <c r="T27" i="12"/>
  <c r="I35" i="7" s="1"/>
  <c r="T26" i="12"/>
  <c r="I34" i="7" s="1"/>
  <c r="T25" i="12"/>
  <c r="I33" i="7" s="1"/>
  <c r="T24" i="12"/>
  <c r="I32" i="7" s="1"/>
  <c r="T23" i="12"/>
  <c r="I31" i="7" s="1"/>
  <c r="T22" i="12"/>
  <c r="I30" i="7" s="1"/>
  <c r="T21" i="12"/>
  <c r="I29" i="7" s="1"/>
  <c r="V45" i="12"/>
  <c r="V42" i="12"/>
  <c r="V36" i="12"/>
  <c r="V34" i="12"/>
  <c r="H53" i="7"/>
  <c r="G45" i="12" s="1"/>
  <c r="H52" i="7"/>
  <c r="G44" i="12" s="1"/>
  <c r="H51" i="7"/>
  <c r="G43" i="12" s="1"/>
  <c r="H50" i="7"/>
  <c r="G42" i="12" s="1"/>
  <c r="H49" i="7"/>
  <c r="G41" i="12" s="1"/>
  <c r="H48" i="7"/>
  <c r="G40" i="12" s="1"/>
  <c r="H47" i="7"/>
  <c r="G39" i="12" s="1"/>
  <c r="H46" i="7"/>
  <c r="G38" i="12" s="1"/>
  <c r="H45" i="7"/>
  <c r="G37" i="12" s="1"/>
  <c r="H44" i="7"/>
  <c r="G36" i="12" s="1"/>
  <c r="H43" i="7"/>
  <c r="G35" i="12" s="1"/>
  <c r="H42" i="7"/>
  <c r="G34" i="12" s="1"/>
  <c r="H41" i="7"/>
  <c r="G33" i="12" s="1"/>
  <c r="H40" i="7"/>
  <c r="G32" i="12" s="1"/>
  <c r="H39" i="7"/>
  <c r="G31" i="12" s="1"/>
  <c r="H38" i="7"/>
  <c r="G30" i="12" s="1"/>
  <c r="H37" i="7"/>
  <c r="G29" i="12" s="1"/>
  <c r="H36" i="7"/>
  <c r="G28" i="12" s="1"/>
  <c r="H35" i="7"/>
  <c r="G27" i="12" s="1"/>
  <c r="H34" i="7"/>
  <c r="G26" i="12" s="1"/>
  <c r="H33" i="7"/>
  <c r="G25" i="12" s="1"/>
  <c r="H32" i="7"/>
  <c r="G24" i="12" s="1"/>
  <c r="H31" i="7"/>
  <c r="G23" i="12" s="1"/>
  <c r="H30" i="7"/>
  <c r="G22" i="12" s="1"/>
  <c r="H29" i="7"/>
  <c r="G21" i="12" s="1"/>
  <c r="H28" i="7"/>
  <c r="G20" i="12" s="1"/>
  <c r="H27" i="7"/>
  <c r="G19" i="12" s="1"/>
  <c r="H26" i="7"/>
  <c r="G18" i="12" s="1"/>
  <c r="H25" i="7"/>
  <c r="G17" i="12" s="1"/>
  <c r="H24" i="7"/>
  <c r="G16" i="12" s="1"/>
  <c r="H23" i="7"/>
  <c r="G15" i="12" s="1"/>
  <c r="H22" i="7"/>
  <c r="G14" i="12" s="1"/>
  <c r="H21" i="7"/>
  <c r="G13" i="12" s="1"/>
  <c r="H20" i="7"/>
  <c r="G12" i="12" s="1"/>
  <c r="H19" i="7"/>
  <c r="G11" i="12" s="1"/>
  <c r="H18" i="7"/>
  <c r="H17" i="7"/>
  <c r="H16" i="7"/>
  <c r="H15" i="7"/>
  <c r="V40" i="12"/>
  <c r="V38" i="12"/>
  <c r="V32" i="12"/>
  <c r="E1" i="12"/>
  <c r="H14" i="7"/>
  <c r="G6" i="12" l="1"/>
  <c r="G9" i="12"/>
  <c r="G10" i="12"/>
  <c r="G7" i="12"/>
  <c r="G8" i="12"/>
  <c r="I40" i="27"/>
  <c r="J40" i="27" s="1"/>
  <c r="I40" i="26"/>
  <c r="J40" i="26" s="1"/>
  <c r="I40" i="25"/>
  <c r="J40" i="25" s="1"/>
  <c r="I40" i="24"/>
  <c r="J40" i="24" s="1"/>
  <c r="I40" i="22"/>
  <c r="J40" i="22" s="1"/>
  <c r="I40" i="20"/>
  <c r="J40" i="20" s="1"/>
  <c r="I40" i="19"/>
  <c r="J40" i="19" s="1"/>
  <c r="I40" i="17"/>
  <c r="I40" i="23"/>
  <c r="J40" i="23" s="1"/>
  <c r="I40" i="21"/>
  <c r="J40" i="21" s="1"/>
  <c r="I40" i="18"/>
  <c r="J40" i="18" s="1"/>
  <c r="I33" i="27"/>
  <c r="J33" i="27" s="1"/>
  <c r="I33" i="26"/>
  <c r="J33" i="26" s="1"/>
  <c r="I33" i="24"/>
  <c r="J33" i="24" s="1"/>
  <c r="I33" i="25"/>
  <c r="J33" i="25" s="1"/>
  <c r="I33" i="22"/>
  <c r="J33" i="22" s="1"/>
  <c r="I33" i="21"/>
  <c r="J33" i="21" s="1"/>
  <c r="I33" i="20"/>
  <c r="J33" i="20" s="1"/>
  <c r="I33" i="19"/>
  <c r="J33" i="19" s="1"/>
  <c r="I33" i="17"/>
  <c r="I33" i="18"/>
  <c r="J33" i="18" s="1"/>
  <c r="I33" i="23"/>
  <c r="J33" i="23" s="1"/>
  <c r="I37" i="27"/>
  <c r="J37" i="27" s="1"/>
  <c r="I37" i="26"/>
  <c r="J37" i="26" s="1"/>
  <c r="I37" i="24"/>
  <c r="J37" i="24" s="1"/>
  <c r="I37" i="25"/>
  <c r="J37" i="25" s="1"/>
  <c r="I37" i="22"/>
  <c r="J37" i="22" s="1"/>
  <c r="I37" i="21"/>
  <c r="J37" i="21" s="1"/>
  <c r="I37" i="20"/>
  <c r="J37" i="20" s="1"/>
  <c r="I37" i="19"/>
  <c r="J37" i="19" s="1"/>
  <c r="I37" i="17"/>
  <c r="I37" i="23"/>
  <c r="J37" i="23" s="1"/>
  <c r="I37" i="18"/>
  <c r="J37" i="18" s="1"/>
  <c r="I41" i="27"/>
  <c r="J41" i="27" s="1"/>
  <c r="I41" i="25"/>
  <c r="J41" i="25" s="1"/>
  <c r="I41" i="26"/>
  <c r="J41" i="26" s="1"/>
  <c r="I41" i="24"/>
  <c r="J41" i="24" s="1"/>
  <c r="I41" i="22"/>
  <c r="J41" i="22" s="1"/>
  <c r="I41" i="18"/>
  <c r="J41" i="18" s="1"/>
  <c r="I41" i="20"/>
  <c r="J41" i="20" s="1"/>
  <c r="I41" i="19"/>
  <c r="J41" i="19" s="1"/>
  <c r="I41" i="17"/>
  <c r="I41" i="23"/>
  <c r="J41" i="23" s="1"/>
  <c r="I41" i="21"/>
  <c r="J41" i="21" s="1"/>
  <c r="I45" i="27"/>
  <c r="J45" i="27" s="1"/>
  <c r="I45" i="26"/>
  <c r="J45" i="26" s="1"/>
  <c r="I45" i="25"/>
  <c r="J45" i="25" s="1"/>
  <c r="I45" i="24"/>
  <c r="J45" i="24" s="1"/>
  <c r="I45" i="22"/>
  <c r="J45" i="22" s="1"/>
  <c r="I45" i="21"/>
  <c r="J45" i="21" s="1"/>
  <c r="I45" i="20"/>
  <c r="J45" i="20" s="1"/>
  <c r="I45" i="19"/>
  <c r="J45" i="19" s="1"/>
  <c r="I45" i="17"/>
  <c r="I45" i="23"/>
  <c r="J45" i="23" s="1"/>
  <c r="I45" i="18"/>
  <c r="J45" i="18" s="1"/>
  <c r="I49" i="27"/>
  <c r="J49" i="27" s="1"/>
  <c r="I49" i="26"/>
  <c r="J49" i="26" s="1"/>
  <c r="I49" i="24"/>
  <c r="J49" i="24" s="1"/>
  <c r="I49" i="22"/>
  <c r="J49" i="22" s="1"/>
  <c r="I49" i="21"/>
  <c r="J49" i="21" s="1"/>
  <c r="I49" i="20"/>
  <c r="J49" i="20" s="1"/>
  <c r="I49" i="19"/>
  <c r="J49" i="19" s="1"/>
  <c r="I49" i="17"/>
  <c r="I49" i="23"/>
  <c r="J49" i="23" s="1"/>
  <c r="I49" i="25"/>
  <c r="J49" i="25" s="1"/>
  <c r="I49" i="18"/>
  <c r="J49" i="18" s="1"/>
  <c r="I53" i="27"/>
  <c r="J53" i="27" s="1"/>
  <c r="I53" i="26"/>
  <c r="J53" i="26" s="1"/>
  <c r="I53" i="24"/>
  <c r="J53" i="24" s="1"/>
  <c r="I53" i="22"/>
  <c r="J53" i="22" s="1"/>
  <c r="I53" i="21"/>
  <c r="J53" i="21" s="1"/>
  <c r="I53" i="20"/>
  <c r="J53" i="20" s="1"/>
  <c r="I53" i="19"/>
  <c r="J53" i="19" s="1"/>
  <c r="I53" i="17"/>
  <c r="I53" i="23"/>
  <c r="J53" i="23" s="1"/>
  <c r="I53" i="25"/>
  <c r="J53" i="25" s="1"/>
  <c r="I53" i="18"/>
  <c r="J53" i="18" s="1"/>
  <c r="I38" i="27"/>
  <c r="J38" i="27" s="1"/>
  <c r="I38" i="26"/>
  <c r="J38" i="26" s="1"/>
  <c r="I38" i="24"/>
  <c r="J38" i="24" s="1"/>
  <c r="I38" i="25"/>
  <c r="J38" i="25" s="1"/>
  <c r="I38" i="22"/>
  <c r="J38" i="22" s="1"/>
  <c r="I38" i="21"/>
  <c r="J38" i="21" s="1"/>
  <c r="I38" i="20"/>
  <c r="J38" i="20" s="1"/>
  <c r="I38" i="19"/>
  <c r="J38" i="19" s="1"/>
  <c r="I38" i="17"/>
  <c r="I38" i="23"/>
  <c r="J38" i="23" s="1"/>
  <c r="I38" i="18"/>
  <c r="J38" i="18" s="1"/>
  <c r="I32" i="27"/>
  <c r="J32" i="27" s="1"/>
  <c r="I32" i="26"/>
  <c r="J32" i="26" s="1"/>
  <c r="I32" i="24"/>
  <c r="J32" i="24" s="1"/>
  <c r="I32" i="22"/>
  <c r="J32" i="22" s="1"/>
  <c r="I32" i="21"/>
  <c r="J32" i="21" s="1"/>
  <c r="I32" i="25"/>
  <c r="J32" i="25" s="1"/>
  <c r="I32" i="20"/>
  <c r="J32" i="20" s="1"/>
  <c r="I32" i="19"/>
  <c r="J32" i="19" s="1"/>
  <c r="I32" i="17"/>
  <c r="I32" i="23"/>
  <c r="J32" i="23" s="1"/>
  <c r="I32" i="18"/>
  <c r="J32" i="18" s="1"/>
  <c r="I36" i="27"/>
  <c r="J36" i="27" s="1"/>
  <c r="I36" i="25"/>
  <c r="J36" i="25" s="1"/>
  <c r="I36" i="26"/>
  <c r="J36" i="26" s="1"/>
  <c r="I36" i="24"/>
  <c r="J36" i="24" s="1"/>
  <c r="I36" i="22"/>
  <c r="J36" i="22" s="1"/>
  <c r="I36" i="21"/>
  <c r="J36" i="21" s="1"/>
  <c r="I36" i="18"/>
  <c r="J36" i="18" s="1"/>
  <c r="I36" i="20"/>
  <c r="J36" i="20" s="1"/>
  <c r="I36" i="19"/>
  <c r="J36" i="19" s="1"/>
  <c r="I36" i="17"/>
  <c r="I36" i="23"/>
  <c r="J36" i="23" s="1"/>
  <c r="I44" i="27"/>
  <c r="J44" i="27" s="1"/>
  <c r="I44" i="26"/>
  <c r="J44" i="26" s="1"/>
  <c r="I44" i="24"/>
  <c r="J44" i="24" s="1"/>
  <c r="I44" i="22"/>
  <c r="J44" i="22" s="1"/>
  <c r="I44" i="21"/>
  <c r="J44" i="21" s="1"/>
  <c r="I44" i="20"/>
  <c r="J44" i="20" s="1"/>
  <c r="I44" i="19"/>
  <c r="J44" i="19" s="1"/>
  <c r="I44" i="17"/>
  <c r="I44" i="25"/>
  <c r="J44" i="25" s="1"/>
  <c r="I44" i="23"/>
  <c r="J44" i="23" s="1"/>
  <c r="I44" i="18"/>
  <c r="J44" i="18" s="1"/>
  <c r="I48" i="27"/>
  <c r="J48" i="27" s="1"/>
  <c r="I48" i="26"/>
  <c r="J48" i="26" s="1"/>
  <c r="I48" i="24"/>
  <c r="J48" i="24" s="1"/>
  <c r="I48" i="22"/>
  <c r="J48" i="22" s="1"/>
  <c r="I48" i="21"/>
  <c r="J48" i="21" s="1"/>
  <c r="I48" i="20"/>
  <c r="J48" i="20" s="1"/>
  <c r="I48" i="19"/>
  <c r="J48" i="19" s="1"/>
  <c r="I48" i="18"/>
  <c r="J48" i="18" s="1"/>
  <c r="I48" i="17"/>
  <c r="I48" i="25"/>
  <c r="J48" i="25" s="1"/>
  <c r="I48" i="23"/>
  <c r="J48" i="23" s="1"/>
  <c r="I52" i="27"/>
  <c r="J52" i="27" s="1"/>
  <c r="I52" i="25"/>
  <c r="J52" i="25" s="1"/>
  <c r="I52" i="26"/>
  <c r="J52" i="26" s="1"/>
  <c r="I52" i="24"/>
  <c r="J52" i="24" s="1"/>
  <c r="I52" i="22"/>
  <c r="J52" i="22" s="1"/>
  <c r="I52" i="21"/>
  <c r="J52" i="21" s="1"/>
  <c r="I52" i="18"/>
  <c r="J52" i="18" s="1"/>
  <c r="I52" i="20"/>
  <c r="J52" i="20" s="1"/>
  <c r="I52" i="19"/>
  <c r="J52" i="19" s="1"/>
  <c r="I52" i="17"/>
  <c r="I52" i="23"/>
  <c r="J52" i="23" s="1"/>
  <c r="I29" i="27"/>
  <c r="J29" i="27" s="1"/>
  <c r="I29" i="26"/>
  <c r="J29" i="26" s="1"/>
  <c r="I29" i="25"/>
  <c r="J29" i="25" s="1"/>
  <c r="I29" i="24"/>
  <c r="J29" i="24" s="1"/>
  <c r="I29" i="22"/>
  <c r="J29" i="22" s="1"/>
  <c r="I29" i="21"/>
  <c r="J29" i="21" s="1"/>
  <c r="I29" i="20"/>
  <c r="J29" i="20" s="1"/>
  <c r="I29" i="19"/>
  <c r="J29" i="19" s="1"/>
  <c r="I29" i="18"/>
  <c r="J29" i="18" s="1"/>
  <c r="I29" i="17"/>
  <c r="I29" i="23"/>
  <c r="J29" i="23" s="1"/>
  <c r="I30" i="27"/>
  <c r="J30" i="27" s="1"/>
  <c r="I30" i="26"/>
  <c r="J30" i="26" s="1"/>
  <c r="I30" i="25"/>
  <c r="J30" i="25" s="1"/>
  <c r="I30" i="24"/>
  <c r="J30" i="24" s="1"/>
  <c r="I30" i="22"/>
  <c r="J30" i="22" s="1"/>
  <c r="I30" i="21"/>
  <c r="J30" i="21" s="1"/>
  <c r="I30" i="20"/>
  <c r="J30" i="20" s="1"/>
  <c r="I30" i="19"/>
  <c r="J30" i="19" s="1"/>
  <c r="I30" i="18"/>
  <c r="J30" i="18" s="1"/>
  <c r="I30" i="17"/>
  <c r="I30" i="23"/>
  <c r="J30" i="23" s="1"/>
  <c r="I34" i="27"/>
  <c r="J34" i="27" s="1"/>
  <c r="I34" i="26"/>
  <c r="J34" i="26" s="1"/>
  <c r="I34" i="24"/>
  <c r="J34" i="24" s="1"/>
  <c r="I34" i="25"/>
  <c r="J34" i="25" s="1"/>
  <c r="I34" i="22"/>
  <c r="J34" i="22" s="1"/>
  <c r="I34" i="21"/>
  <c r="J34" i="21" s="1"/>
  <c r="I34" i="20"/>
  <c r="J34" i="20" s="1"/>
  <c r="I34" i="19"/>
  <c r="J34" i="19" s="1"/>
  <c r="I34" i="17"/>
  <c r="I34" i="18"/>
  <c r="J34" i="18" s="1"/>
  <c r="I34" i="23"/>
  <c r="J34" i="23" s="1"/>
  <c r="I42" i="27"/>
  <c r="J42" i="27" s="1"/>
  <c r="I42" i="25"/>
  <c r="J42" i="25" s="1"/>
  <c r="I42" i="26"/>
  <c r="J42" i="26" s="1"/>
  <c r="I42" i="24"/>
  <c r="J42" i="24" s="1"/>
  <c r="I42" i="22"/>
  <c r="J42" i="22" s="1"/>
  <c r="I42" i="18"/>
  <c r="J42" i="18" s="1"/>
  <c r="I42" i="20"/>
  <c r="J42" i="20" s="1"/>
  <c r="I42" i="19"/>
  <c r="J42" i="19" s="1"/>
  <c r="I42" i="17"/>
  <c r="I42" i="23"/>
  <c r="J42" i="23" s="1"/>
  <c r="I42" i="21"/>
  <c r="J42" i="21" s="1"/>
  <c r="I46" i="27"/>
  <c r="J46" i="27" s="1"/>
  <c r="I46" i="26"/>
  <c r="J46" i="26" s="1"/>
  <c r="I46" i="25"/>
  <c r="J46" i="25" s="1"/>
  <c r="I46" i="24"/>
  <c r="J46" i="24" s="1"/>
  <c r="I46" i="22"/>
  <c r="J46" i="22" s="1"/>
  <c r="I46" i="21"/>
  <c r="J46" i="21" s="1"/>
  <c r="I46" i="20"/>
  <c r="J46" i="20" s="1"/>
  <c r="I46" i="19"/>
  <c r="J46" i="19" s="1"/>
  <c r="I46" i="17"/>
  <c r="I46" i="23"/>
  <c r="J46" i="23" s="1"/>
  <c r="I46" i="18"/>
  <c r="J46" i="18" s="1"/>
  <c r="I50" i="27"/>
  <c r="J50" i="27" s="1"/>
  <c r="I50" i="26"/>
  <c r="J50" i="26" s="1"/>
  <c r="I50" i="24"/>
  <c r="J50" i="24" s="1"/>
  <c r="I50" i="22"/>
  <c r="J50" i="22" s="1"/>
  <c r="I50" i="21"/>
  <c r="J50" i="21" s="1"/>
  <c r="I50" i="20"/>
  <c r="J50" i="20" s="1"/>
  <c r="I50" i="19"/>
  <c r="J50" i="19" s="1"/>
  <c r="I50" i="17"/>
  <c r="I50" i="23"/>
  <c r="J50" i="23" s="1"/>
  <c r="I50" i="25"/>
  <c r="J50" i="25" s="1"/>
  <c r="I50" i="18"/>
  <c r="J50" i="18" s="1"/>
  <c r="I31" i="27"/>
  <c r="J31" i="27" s="1"/>
  <c r="I31" i="26"/>
  <c r="J31" i="26" s="1"/>
  <c r="I31" i="24"/>
  <c r="J31" i="24" s="1"/>
  <c r="I31" i="22"/>
  <c r="J31" i="22" s="1"/>
  <c r="I31" i="25"/>
  <c r="J31" i="25" s="1"/>
  <c r="I31" i="21"/>
  <c r="J31" i="21" s="1"/>
  <c r="I31" i="20"/>
  <c r="J31" i="20" s="1"/>
  <c r="I31" i="19"/>
  <c r="J31" i="19" s="1"/>
  <c r="I31" i="17"/>
  <c r="I31" i="18"/>
  <c r="J31" i="18" s="1"/>
  <c r="I31" i="23"/>
  <c r="J31" i="23" s="1"/>
  <c r="I35" i="27"/>
  <c r="J35" i="27" s="1"/>
  <c r="I35" i="25"/>
  <c r="J35" i="25" s="1"/>
  <c r="I35" i="26"/>
  <c r="J35" i="26" s="1"/>
  <c r="I35" i="24"/>
  <c r="J35" i="24" s="1"/>
  <c r="I35" i="22"/>
  <c r="J35" i="22" s="1"/>
  <c r="I35" i="21"/>
  <c r="J35" i="21" s="1"/>
  <c r="I35" i="18"/>
  <c r="J35" i="18" s="1"/>
  <c r="I35" i="20"/>
  <c r="J35" i="20" s="1"/>
  <c r="I35" i="19"/>
  <c r="J35" i="19" s="1"/>
  <c r="I35" i="17"/>
  <c r="I35" i="23"/>
  <c r="J35" i="23" s="1"/>
  <c r="I39" i="27"/>
  <c r="J39" i="27" s="1"/>
  <c r="I39" i="26"/>
  <c r="J39" i="26" s="1"/>
  <c r="I39" i="25"/>
  <c r="J39" i="25" s="1"/>
  <c r="I39" i="24"/>
  <c r="J39" i="24" s="1"/>
  <c r="I39" i="22"/>
  <c r="J39" i="22" s="1"/>
  <c r="I39" i="21"/>
  <c r="J39" i="21" s="1"/>
  <c r="I39" i="20"/>
  <c r="J39" i="20" s="1"/>
  <c r="I39" i="19"/>
  <c r="J39" i="19" s="1"/>
  <c r="I39" i="17"/>
  <c r="I39" i="23"/>
  <c r="J39" i="23" s="1"/>
  <c r="I39" i="18"/>
  <c r="J39" i="18" s="1"/>
  <c r="I43" i="27"/>
  <c r="J43" i="27" s="1"/>
  <c r="I43" i="26"/>
  <c r="J43" i="26" s="1"/>
  <c r="I43" i="24"/>
  <c r="J43" i="24" s="1"/>
  <c r="I43" i="22"/>
  <c r="J43" i="22" s="1"/>
  <c r="I43" i="20"/>
  <c r="J43" i="20" s="1"/>
  <c r="I43" i="19"/>
  <c r="J43" i="19" s="1"/>
  <c r="I43" i="17"/>
  <c r="I43" i="18"/>
  <c r="J43" i="18" s="1"/>
  <c r="I43" i="25"/>
  <c r="J43" i="25" s="1"/>
  <c r="I43" i="23"/>
  <c r="J43" i="23" s="1"/>
  <c r="I43" i="21"/>
  <c r="J43" i="21" s="1"/>
  <c r="I47" i="27"/>
  <c r="J47" i="27" s="1"/>
  <c r="I47" i="26"/>
  <c r="J47" i="26" s="1"/>
  <c r="I47" i="24"/>
  <c r="J47" i="24" s="1"/>
  <c r="I47" i="22"/>
  <c r="J47" i="22" s="1"/>
  <c r="I47" i="21"/>
  <c r="J47" i="21" s="1"/>
  <c r="I47" i="20"/>
  <c r="J47" i="20" s="1"/>
  <c r="I47" i="19"/>
  <c r="J47" i="19" s="1"/>
  <c r="I47" i="18"/>
  <c r="J47" i="18" s="1"/>
  <c r="I47" i="17"/>
  <c r="I47" i="25"/>
  <c r="J47" i="25" s="1"/>
  <c r="I47" i="23"/>
  <c r="J47" i="23" s="1"/>
  <c r="I51" i="27"/>
  <c r="J51" i="27" s="1"/>
  <c r="I51" i="25"/>
  <c r="J51" i="25" s="1"/>
  <c r="I51" i="26"/>
  <c r="J51" i="26" s="1"/>
  <c r="I51" i="24"/>
  <c r="J51" i="24" s="1"/>
  <c r="I51" i="22"/>
  <c r="J51" i="22" s="1"/>
  <c r="I51" i="21"/>
  <c r="J51" i="21" s="1"/>
  <c r="I51" i="18"/>
  <c r="J51" i="18" s="1"/>
  <c r="I51" i="20"/>
  <c r="J51" i="20" s="1"/>
  <c r="I51" i="19"/>
  <c r="J51" i="19" s="1"/>
  <c r="I51" i="17"/>
  <c r="I51" i="23"/>
  <c r="J51" i="23" s="1"/>
  <c r="M12" i="27"/>
  <c r="M7" i="27" s="1"/>
  <c r="N11" i="27"/>
  <c r="M10" i="27"/>
  <c r="M13" i="27" s="1"/>
  <c r="M6" i="27"/>
  <c r="M10" i="26"/>
  <c r="M13" i="26" s="1"/>
  <c r="M12" i="26"/>
  <c r="M7" i="26" s="1"/>
  <c r="M6" i="26"/>
  <c r="N11" i="26"/>
  <c r="M12" i="25"/>
  <c r="M7" i="25" s="1"/>
  <c r="M10" i="25"/>
  <c r="M13" i="25" s="1"/>
  <c r="M6" i="25"/>
  <c r="N11" i="25"/>
  <c r="M12" i="24"/>
  <c r="M7" i="24" s="1"/>
  <c r="M10" i="24"/>
  <c r="M13" i="24" s="1"/>
  <c r="M6" i="24"/>
  <c r="N11" i="24"/>
  <c r="M12" i="23"/>
  <c r="M7" i="23" s="1"/>
  <c r="M10" i="23"/>
  <c r="M13" i="23" s="1"/>
  <c r="M6" i="23"/>
  <c r="N11" i="23"/>
  <c r="M10" i="22"/>
  <c r="M13" i="22" s="1"/>
  <c r="M6" i="22"/>
  <c r="N11" i="22"/>
  <c r="M12" i="22"/>
  <c r="M7" i="22" s="1"/>
  <c r="N12" i="21"/>
  <c r="N7" i="21" s="1"/>
  <c r="N6" i="21"/>
  <c r="O11" i="21"/>
  <c r="N10" i="21"/>
  <c r="N13" i="21" s="1"/>
  <c r="M10" i="20"/>
  <c r="M13" i="20" s="1"/>
  <c r="M12" i="20"/>
  <c r="M7" i="20" s="1"/>
  <c r="M6" i="20"/>
  <c r="N11" i="20"/>
  <c r="M12" i="19"/>
  <c r="M7" i="19" s="1"/>
  <c r="N11" i="19"/>
  <c r="M10" i="19"/>
  <c r="M13" i="19" s="1"/>
  <c r="M6" i="19"/>
  <c r="M12" i="18"/>
  <c r="M7" i="18" s="1"/>
  <c r="N11" i="18"/>
  <c r="M6" i="18"/>
  <c r="M10" i="18"/>
  <c r="M13" i="18" s="1"/>
  <c r="O11" i="17"/>
  <c r="N10" i="17"/>
  <c r="N13" i="17" s="1"/>
  <c r="N12" i="17"/>
  <c r="N7" i="17" s="1"/>
  <c r="N6" i="17"/>
  <c r="AR11" i="7"/>
  <c r="AS11" i="7" s="1"/>
  <c r="J39" i="7"/>
  <c r="J44" i="7"/>
  <c r="J48" i="7"/>
  <c r="J35" i="7"/>
  <c r="J40" i="7"/>
  <c r="J51" i="7"/>
  <c r="J32" i="7"/>
  <c r="J31" i="7"/>
  <c r="J36" i="7"/>
  <c r="J47" i="7"/>
  <c r="J52" i="7"/>
  <c r="V31" i="12"/>
  <c r="V37" i="12"/>
  <c r="V23" i="12"/>
  <c r="V25" i="12"/>
  <c r="V27" i="12"/>
  <c r="V29" i="12"/>
  <c r="V33" i="12"/>
  <c r="V41" i="12"/>
  <c r="V35" i="12"/>
  <c r="V44" i="12"/>
  <c r="V21" i="12"/>
  <c r="V22" i="12"/>
  <c r="V24" i="12"/>
  <c r="V26" i="12"/>
  <c r="V28" i="12"/>
  <c r="V30" i="12"/>
  <c r="V39" i="12"/>
  <c r="J39" i="17" l="1"/>
  <c r="J46" i="17"/>
  <c r="J30" i="17"/>
  <c r="J33" i="17"/>
  <c r="J40" i="17"/>
  <c r="J49" i="17"/>
  <c r="J37" i="17"/>
  <c r="J51" i="17"/>
  <c r="J47" i="17"/>
  <c r="J35" i="17"/>
  <c r="J31" i="17"/>
  <c r="J50" i="17"/>
  <c r="J34" i="17"/>
  <c r="J52" i="17"/>
  <c r="J48" i="17"/>
  <c r="J44" i="17"/>
  <c r="J38" i="17"/>
  <c r="J53" i="17"/>
  <c r="J41" i="17"/>
  <c r="J43" i="17"/>
  <c r="J42" i="17"/>
  <c r="J29" i="17"/>
  <c r="J36" i="17"/>
  <c r="J32" i="17"/>
  <c r="J45" i="17"/>
  <c r="J38" i="7"/>
  <c r="J45" i="7"/>
  <c r="J37" i="7"/>
  <c r="J33" i="7"/>
  <c r="J29" i="7"/>
  <c r="J53" i="7"/>
  <c r="J49" i="7"/>
  <c r="J43" i="7"/>
  <c r="J41" i="7"/>
  <c r="J50" i="7"/>
  <c r="J46" i="7"/>
  <c r="J42" i="7"/>
  <c r="J34" i="7"/>
  <c r="J30" i="7"/>
  <c r="O11" i="27"/>
  <c r="N10" i="27"/>
  <c r="N13" i="27" s="1"/>
  <c r="N6" i="27"/>
  <c r="N12" i="27"/>
  <c r="N7" i="27" s="1"/>
  <c r="N12" i="26"/>
  <c r="N7" i="26" s="1"/>
  <c r="N6" i="26"/>
  <c r="N10" i="26"/>
  <c r="N13" i="26" s="1"/>
  <c r="O11" i="26"/>
  <c r="O11" i="25"/>
  <c r="N12" i="25"/>
  <c r="N7" i="25" s="1"/>
  <c r="N10" i="25"/>
  <c r="N13" i="25" s="1"/>
  <c r="N6" i="25"/>
  <c r="O11" i="24"/>
  <c r="N10" i="24"/>
  <c r="N13" i="24" s="1"/>
  <c r="N12" i="24"/>
  <c r="N7" i="24" s="1"/>
  <c r="N6" i="24"/>
  <c r="O11" i="23"/>
  <c r="N10" i="23"/>
  <c r="N13" i="23" s="1"/>
  <c r="N6" i="23"/>
  <c r="N12" i="23"/>
  <c r="N7" i="23" s="1"/>
  <c r="N12" i="22"/>
  <c r="N7" i="22" s="1"/>
  <c r="N6" i="22"/>
  <c r="O11" i="22"/>
  <c r="N10" i="22"/>
  <c r="N13" i="22" s="1"/>
  <c r="O12" i="21"/>
  <c r="O7" i="21" s="1"/>
  <c r="O6" i="21"/>
  <c r="P11" i="21"/>
  <c r="O10" i="21"/>
  <c r="O13" i="21" s="1"/>
  <c r="N12" i="20"/>
  <c r="N7" i="20" s="1"/>
  <c r="N6" i="20"/>
  <c r="O11" i="20"/>
  <c r="N10" i="20"/>
  <c r="N13" i="20" s="1"/>
  <c r="O11" i="19"/>
  <c r="N10" i="19"/>
  <c r="N13" i="19" s="1"/>
  <c r="N6" i="19"/>
  <c r="N12" i="19"/>
  <c r="N7" i="19" s="1"/>
  <c r="O11" i="18"/>
  <c r="N12" i="18"/>
  <c r="N7" i="18" s="1"/>
  <c r="N10" i="18"/>
  <c r="N13" i="18" s="1"/>
  <c r="N6" i="18"/>
  <c r="O10" i="17"/>
  <c r="O13" i="17" s="1"/>
  <c r="O6" i="17"/>
  <c r="P11" i="17"/>
  <c r="O12" i="17"/>
  <c r="O7" i="17" s="1"/>
  <c r="J8" i="16"/>
  <c r="AT11" i="7"/>
  <c r="E10" i="7" s="1"/>
  <c r="O10" i="27" l="1"/>
  <c r="O13" i="27" s="1"/>
  <c r="O12" i="27"/>
  <c r="O7" i="27" s="1"/>
  <c r="P11" i="27"/>
  <c r="O6" i="27"/>
  <c r="O12" i="26"/>
  <c r="O7" i="26" s="1"/>
  <c r="P11" i="26"/>
  <c r="O6" i="26"/>
  <c r="O10" i="26"/>
  <c r="O13" i="26" s="1"/>
  <c r="O10" i="25"/>
  <c r="O13" i="25" s="1"/>
  <c r="P11" i="25"/>
  <c r="O6" i="25"/>
  <c r="O12" i="25"/>
  <c r="O7" i="25" s="1"/>
  <c r="O10" i="24"/>
  <c r="O13" i="24" s="1"/>
  <c r="O12" i="24"/>
  <c r="O7" i="24" s="1"/>
  <c r="P11" i="24"/>
  <c r="O6" i="24"/>
  <c r="O10" i="23"/>
  <c r="O13" i="23" s="1"/>
  <c r="O12" i="23"/>
  <c r="O7" i="23" s="1"/>
  <c r="P11" i="23"/>
  <c r="O6" i="23"/>
  <c r="O12" i="22"/>
  <c r="O7" i="22" s="1"/>
  <c r="P11" i="22"/>
  <c r="O10" i="22"/>
  <c r="O13" i="22" s="1"/>
  <c r="O6" i="22"/>
  <c r="Q11" i="21"/>
  <c r="P12" i="21"/>
  <c r="P7" i="21" s="1"/>
  <c r="P10" i="21"/>
  <c r="P13" i="21" s="1"/>
  <c r="P6" i="21"/>
  <c r="O12" i="20"/>
  <c r="O7" i="20" s="1"/>
  <c r="P11" i="20"/>
  <c r="O10" i="20"/>
  <c r="O13" i="20" s="1"/>
  <c r="O6" i="20"/>
  <c r="O10" i="19"/>
  <c r="O13" i="19" s="1"/>
  <c r="O12" i="19"/>
  <c r="O7" i="19" s="1"/>
  <c r="P11" i="19"/>
  <c r="O6" i="19"/>
  <c r="O10" i="18"/>
  <c r="O13" i="18" s="1"/>
  <c r="P11" i="18"/>
  <c r="O6" i="18"/>
  <c r="O12" i="18"/>
  <c r="O7" i="18" s="1"/>
  <c r="P6" i="17"/>
  <c r="P12" i="17"/>
  <c r="P7" i="17" s="1"/>
  <c r="P10" i="17"/>
  <c r="P13" i="17" s="1"/>
  <c r="Q11" i="17"/>
  <c r="K17" i="15"/>
  <c r="E6" i="15"/>
  <c r="K25" i="15"/>
  <c r="K32" i="15"/>
  <c r="K19" i="15"/>
  <c r="AO14" i="15"/>
  <c r="H33" i="15" s="1"/>
  <c r="H29" i="15" s="1"/>
  <c r="I29" i="15" s="1"/>
  <c r="K30" i="15"/>
  <c r="K22" i="15"/>
  <c r="K24" i="15"/>
  <c r="K34" i="15"/>
  <c r="K27" i="15"/>
  <c r="K21" i="15"/>
  <c r="K29" i="15"/>
  <c r="K23" i="15"/>
  <c r="K16" i="15"/>
  <c r="K31" i="15"/>
  <c r="K28" i="15"/>
  <c r="K18" i="15"/>
  <c r="K33" i="15"/>
  <c r="K26" i="15"/>
  <c r="K20" i="15"/>
  <c r="K8" i="15"/>
  <c r="D3" i="7"/>
  <c r="H16" i="15" l="1"/>
  <c r="I16" i="15" s="1"/>
  <c r="Q11" i="27"/>
  <c r="P10" i="27"/>
  <c r="P13" i="27" s="1"/>
  <c r="P12" i="27"/>
  <c r="P7" i="27" s="1"/>
  <c r="P6" i="27"/>
  <c r="Q11" i="26"/>
  <c r="P10" i="26"/>
  <c r="P13" i="26" s="1"/>
  <c r="P6" i="26"/>
  <c r="P12" i="26"/>
  <c r="P7" i="26" s="1"/>
  <c r="P10" i="25"/>
  <c r="P13" i="25" s="1"/>
  <c r="P12" i="25"/>
  <c r="P7" i="25" s="1"/>
  <c r="Q11" i="25"/>
  <c r="P6" i="25"/>
  <c r="Q11" i="24"/>
  <c r="P12" i="24"/>
  <c r="P7" i="24" s="1"/>
  <c r="P6" i="24"/>
  <c r="P10" i="24"/>
  <c r="P13" i="24" s="1"/>
  <c r="Q11" i="23"/>
  <c r="P12" i="23"/>
  <c r="P7" i="23" s="1"/>
  <c r="P6" i="23"/>
  <c r="P10" i="23"/>
  <c r="P13" i="23" s="1"/>
  <c r="Q11" i="22"/>
  <c r="P10" i="22"/>
  <c r="P13" i="22" s="1"/>
  <c r="P12" i="22"/>
  <c r="P7" i="22" s="1"/>
  <c r="P6" i="22"/>
  <c r="Q10" i="21"/>
  <c r="Q13" i="21" s="1"/>
  <c r="R11" i="21"/>
  <c r="Q6" i="21"/>
  <c r="Q12" i="21"/>
  <c r="Q7" i="21" s="1"/>
  <c r="Q11" i="20"/>
  <c r="P10" i="20"/>
  <c r="P13" i="20" s="1"/>
  <c r="P6" i="20"/>
  <c r="P12" i="20"/>
  <c r="P7" i="20" s="1"/>
  <c r="P10" i="19"/>
  <c r="P13" i="19" s="1"/>
  <c r="P12" i="19"/>
  <c r="P7" i="19" s="1"/>
  <c r="Q11" i="19"/>
  <c r="P6" i="19"/>
  <c r="P10" i="18"/>
  <c r="P13" i="18" s="1"/>
  <c r="Q11" i="18"/>
  <c r="P12" i="18"/>
  <c r="P7" i="18" s="1"/>
  <c r="P6" i="18"/>
  <c r="Q12" i="17"/>
  <c r="Q7" i="17" s="1"/>
  <c r="R11" i="17"/>
  <c r="Q6" i="17"/>
  <c r="Q10" i="17"/>
  <c r="Q13" i="17" s="1"/>
  <c r="H31" i="15"/>
  <c r="I31" i="15" s="1"/>
  <c r="P31" i="15" s="1"/>
  <c r="H27" i="15"/>
  <c r="I27" i="15" s="1"/>
  <c r="P27" i="15" s="1"/>
  <c r="AL17" i="15"/>
  <c r="H28" i="15"/>
  <c r="R28" i="15" s="1"/>
  <c r="H17" i="15"/>
  <c r="I17" i="15" s="1"/>
  <c r="P17" i="15" s="1"/>
  <c r="R16" i="15"/>
  <c r="AL18" i="15"/>
  <c r="L19" i="15" s="1"/>
  <c r="L20" i="15" s="1"/>
  <c r="H22" i="15"/>
  <c r="J22" i="15" s="1"/>
  <c r="H30" i="15"/>
  <c r="J30" i="15" s="1"/>
  <c r="L14" i="15"/>
  <c r="L25" i="15" s="1"/>
  <c r="H34" i="15"/>
  <c r="J34" i="15" s="1"/>
  <c r="P16" i="15"/>
  <c r="J16" i="15"/>
  <c r="M16" i="15"/>
  <c r="R29" i="15"/>
  <c r="I33" i="15"/>
  <c r="M33" i="15" s="1"/>
  <c r="J29" i="15"/>
  <c r="R33" i="15"/>
  <c r="H32" i="15"/>
  <c r="I32" i="15" s="1"/>
  <c r="M32" i="15" s="1"/>
  <c r="J33" i="15"/>
  <c r="M29" i="15"/>
  <c r="P29" i="15"/>
  <c r="K13" i="7"/>
  <c r="Z16" i="15" l="1"/>
  <c r="L23" i="15"/>
  <c r="Q12" i="27"/>
  <c r="Q7" i="27" s="1"/>
  <c r="R11" i="27"/>
  <c r="Q6" i="27"/>
  <c r="Q10" i="27"/>
  <c r="Q13" i="27" s="1"/>
  <c r="Q10" i="26"/>
  <c r="Q13" i="26" s="1"/>
  <c r="Q12" i="26"/>
  <c r="Q7" i="26" s="1"/>
  <c r="R11" i="26"/>
  <c r="Q6" i="26"/>
  <c r="Q12" i="25"/>
  <c r="Q7" i="25" s="1"/>
  <c r="Q6" i="25"/>
  <c r="Q10" i="25"/>
  <c r="Q13" i="25" s="1"/>
  <c r="R11" i="25"/>
  <c r="Q12" i="24"/>
  <c r="Q7" i="24" s="1"/>
  <c r="Q10" i="24"/>
  <c r="Q13" i="24" s="1"/>
  <c r="Q6" i="24"/>
  <c r="R11" i="24"/>
  <c r="Q12" i="23"/>
  <c r="Q7" i="23" s="1"/>
  <c r="R11" i="23"/>
  <c r="Q6" i="23"/>
  <c r="Q10" i="23"/>
  <c r="Q13" i="23" s="1"/>
  <c r="Q10" i="22"/>
  <c r="Q13" i="22" s="1"/>
  <c r="Q6" i="22"/>
  <c r="Q12" i="22"/>
  <c r="Q7" i="22" s="1"/>
  <c r="R11" i="22"/>
  <c r="R6" i="21"/>
  <c r="R10" i="21"/>
  <c r="R13" i="21" s="1"/>
  <c r="R12" i="21"/>
  <c r="R7" i="21" s="1"/>
  <c r="S11" i="21"/>
  <c r="Q10" i="20"/>
  <c r="Q13" i="20" s="1"/>
  <c r="Q6" i="20"/>
  <c r="Q12" i="20"/>
  <c r="Q7" i="20" s="1"/>
  <c r="R11" i="20"/>
  <c r="Q12" i="19"/>
  <c r="Q7" i="19" s="1"/>
  <c r="R11" i="19"/>
  <c r="Q6" i="19"/>
  <c r="Q10" i="19"/>
  <c r="Q13" i="19" s="1"/>
  <c r="Q12" i="18"/>
  <c r="Q7" i="18" s="1"/>
  <c r="R11" i="18"/>
  <c r="Q6" i="18"/>
  <c r="Q10" i="18"/>
  <c r="Q13" i="18" s="1"/>
  <c r="S11" i="17"/>
  <c r="R10" i="17"/>
  <c r="R13" i="17" s="1"/>
  <c r="R12" i="17"/>
  <c r="R7" i="17" s="1"/>
  <c r="R6" i="17"/>
  <c r="M17" i="15"/>
  <c r="R31" i="15"/>
  <c r="M31" i="15"/>
  <c r="J31" i="15"/>
  <c r="Y16" i="15"/>
  <c r="L15" i="15"/>
  <c r="L21" i="15" s="1"/>
  <c r="R27" i="15"/>
  <c r="M27" i="15"/>
  <c r="J27" i="15"/>
  <c r="I22" i="15"/>
  <c r="P22" i="15" s="1"/>
  <c r="J17" i="15"/>
  <c r="R17" i="15"/>
  <c r="U16" i="15"/>
  <c r="S16" i="15"/>
  <c r="AD16" i="15"/>
  <c r="AA16" i="15"/>
  <c r="P33" i="15"/>
  <c r="I28" i="15"/>
  <c r="P28" i="15" s="1"/>
  <c r="J28" i="15"/>
  <c r="L18" i="15"/>
  <c r="T16" i="15"/>
  <c r="W16" i="15"/>
  <c r="R34" i="15"/>
  <c r="X16" i="15"/>
  <c r="R22" i="15"/>
  <c r="I34" i="15"/>
  <c r="P34" i="15" s="1"/>
  <c r="I30" i="15"/>
  <c r="R30" i="15"/>
  <c r="Y29" i="15"/>
  <c r="AC16" i="15"/>
  <c r="V16" i="15"/>
  <c r="AB16" i="15"/>
  <c r="U33" i="15"/>
  <c r="J32" i="15"/>
  <c r="R32" i="15"/>
  <c r="AA32" i="15" s="1"/>
  <c r="P32" i="15"/>
  <c r="W29" i="15"/>
  <c r="T29" i="15"/>
  <c r="AB29" i="15"/>
  <c r="S33" i="15"/>
  <c r="AC29" i="15"/>
  <c r="AD29" i="15"/>
  <c r="AB33" i="15"/>
  <c r="W33" i="15"/>
  <c r="X29" i="15"/>
  <c r="X33" i="15"/>
  <c r="AD33" i="15"/>
  <c r="AC33" i="15"/>
  <c r="S29" i="15"/>
  <c r="V29" i="15"/>
  <c r="AA29" i="15"/>
  <c r="Z33" i="15"/>
  <c r="AA33" i="15"/>
  <c r="T33" i="15"/>
  <c r="V33" i="15"/>
  <c r="Y33" i="15"/>
  <c r="Z29" i="15"/>
  <c r="U29" i="15"/>
  <c r="B11" i="8"/>
  <c r="B12" i="8" s="1"/>
  <c r="B13" i="8" s="1"/>
  <c r="B14" i="8" s="1"/>
  <c r="B15" i="8" s="1"/>
  <c r="B16" i="8" s="1"/>
  <c r="B17" i="8" s="1"/>
  <c r="S31" i="15" l="1"/>
  <c r="V31" i="15"/>
  <c r="U31" i="15"/>
  <c r="AB31" i="15"/>
  <c r="S11" i="27"/>
  <c r="R12" i="27"/>
  <c r="R7" i="27" s="1"/>
  <c r="R6" i="27"/>
  <c r="R10" i="27"/>
  <c r="R13" i="27" s="1"/>
  <c r="R6" i="26"/>
  <c r="R12" i="26"/>
  <c r="R7" i="26" s="1"/>
  <c r="S11" i="26"/>
  <c r="R10" i="26"/>
  <c r="R13" i="26" s="1"/>
  <c r="S11" i="25"/>
  <c r="R10" i="25"/>
  <c r="R13" i="25" s="1"/>
  <c r="R12" i="25"/>
  <c r="R7" i="25" s="1"/>
  <c r="R6" i="25"/>
  <c r="S11" i="24"/>
  <c r="R12" i="24"/>
  <c r="R7" i="24" s="1"/>
  <c r="R10" i="24"/>
  <c r="R13" i="24" s="1"/>
  <c r="R6" i="24"/>
  <c r="S11" i="23"/>
  <c r="R12" i="23"/>
  <c r="R7" i="23" s="1"/>
  <c r="R6" i="23"/>
  <c r="R10" i="23"/>
  <c r="R13" i="23" s="1"/>
  <c r="R6" i="22"/>
  <c r="S11" i="22"/>
  <c r="R12" i="22"/>
  <c r="R7" i="22" s="1"/>
  <c r="R10" i="22"/>
  <c r="R13" i="22" s="1"/>
  <c r="S12" i="21"/>
  <c r="S7" i="21" s="1"/>
  <c r="T11" i="21"/>
  <c r="S6" i="21"/>
  <c r="S10" i="21"/>
  <c r="S13" i="21" s="1"/>
  <c r="R6" i="20"/>
  <c r="R12" i="20"/>
  <c r="R7" i="20" s="1"/>
  <c r="S11" i="20"/>
  <c r="R10" i="20"/>
  <c r="R13" i="20" s="1"/>
  <c r="S11" i="19"/>
  <c r="R12" i="19"/>
  <c r="R7" i="19" s="1"/>
  <c r="R6" i="19"/>
  <c r="R10" i="19"/>
  <c r="R13" i="19" s="1"/>
  <c r="S11" i="18"/>
  <c r="R6" i="18"/>
  <c r="R10" i="18"/>
  <c r="R13" i="18" s="1"/>
  <c r="R12" i="18"/>
  <c r="R7" i="18" s="1"/>
  <c r="S10" i="17"/>
  <c r="S13" i="17" s="1"/>
  <c r="S6" i="17"/>
  <c r="T11" i="17"/>
  <c r="S12" i="17"/>
  <c r="S7" i="17" s="1"/>
  <c r="Z31" i="15"/>
  <c r="AA31" i="15"/>
  <c r="AD31" i="15"/>
  <c r="AC31" i="15"/>
  <c r="W17" i="15"/>
  <c r="T27" i="15"/>
  <c r="X31" i="15"/>
  <c r="Y31" i="15"/>
  <c r="W31" i="15"/>
  <c r="T31" i="15"/>
  <c r="Y17" i="15"/>
  <c r="AA17" i="15"/>
  <c r="AC17" i="15"/>
  <c r="AA27" i="15"/>
  <c r="AB27" i="15"/>
  <c r="AD27" i="15"/>
  <c r="V27" i="15"/>
  <c r="Z27" i="15"/>
  <c r="X27" i="15"/>
  <c r="L26" i="15"/>
  <c r="L33" i="15" s="1"/>
  <c r="L34" i="15" s="1"/>
  <c r="AL16" i="15" s="1"/>
  <c r="AB17" i="15"/>
  <c r="U17" i="15"/>
  <c r="W27" i="15"/>
  <c r="S27" i="15"/>
  <c r="U27" i="15"/>
  <c r="S17" i="15"/>
  <c r="Y27" i="15"/>
  <c r="AC27" i="15"/>
  <c r="M28" i="15"/>
  <c r="Z28" i="15" s="1"/>
  <c r="M22" i="15"/>
  <c r="Y22" i="15" s="1"/>
  <c r="M34" i="15"/>
  <c r="AA34" i="15" s="1"/>
  <c r="AD17" i="15"/>
  <c r="V17" i="15"/>
  <c r="X17" i="15"/>
  <c r="Z17" i="15"/>
  <c r="T17" i="15"/>
  <c r="Y32" i="15"/>
  <c r="P30" i="15"/>
  <c r="M30" i="15"/>
  <c r="AD32" i="15"/>
  <c r="AB32" i="15"/>
  <c r="AC32" i="15"/>
  <c r="W32" i="15"/>
  <c r="T32" i="15"/>
  <c r="U32" i="15"/>
  <c r="S32" i="15"/>
  <c r="Z32" i="15"/>
  <c r="X32" i="15"/>
  <c r="V32" i="15"/>
  <c r="K11" i="7"/>
  <c r="S10" i="27" l="1"/>
  <c r="S13" i="27" s="1"/>
  <c r="S12" i="27"/>
  <c r="S7" i="27" s="1"/>
  <c r="T11" i="27"/>
  <c r="S6" i="27"/>
  <c r="S12" i="26"/>
  <c r="S7" i="26" s="1"/>
  <c r="S6" i="26"/>
  <c r="T11" i="26"/>
  <c r="S10" i="26"/>
  <c r="S13" i="26" s="1"/>
  <c r="S10" i="25"/>
  <c r="S13" i="25" s="1"/>
  <c r="S12" i="25"/>
  <c r="S7" i="25" s="1"/>
  <c r="S6" i="25"/>
  <c r="T11" i="25"/>
  <c r="S10" i="24"/>
  <c r="S13" i="24" s="1"/>
  <c r="S12" i="24"/>
  <c r="S7" i="24" s="1"/>
  <c r="T11" i="24"/>
  <c r="S6" i="24"/>
  <c r="S10" i="23"/>
  <c r="S13" i="23" s="1"/>
  <c r="S12" i="23"/>
  <c r="S7" i="23" s="1"/>
  <c r="T11" i="23"/>
  <c r="S6" i="23"/>
  <c r="S12" i="22"/>
  <c r="S7" i="22" s="1"/>
  <c r="S6" i="22"/>
  <c r="T11" i="22"/>
  <c r="S10" i="22"/>
  <c r="S13" i="22" s="1"/>
  <c r="U11" i="21"/>
  <c r="T6" i="21"/>
  <c r="T12" i="21"/>
  <c r="T7" i="21" s="1"/>
  <c r="T10" i="21"/>
  <c r="T13" i="21" s="1"/>
  <c r="S12" i="20"/>
  <c r="S7" i="20" s="1"/>
  <c r="S6" i="20"/>
  <c r="T11" i="20"/>
  <c r="S10" i="20"/>
  <c r="S13" i="20" s="1"/>
  <c r="S10" i="19"/>
  <c r="S13" i="19" s="1"/>
  <c r="S12" i="19"/>
  <c r="S7" i="19" s="1"/>
  <c r="S6" i="19"/>
  <c r="T11" i="19"/>
  <c r="S10" i="18"/>
  <c r="S13" i="18" s="1"/>
  <c r="S12" i="18"/>
  <c r="S7" i="18" s="1"/>
  <c r="S6" i="18"/>
  <c r="T11" i="18"/>
  <c r="T6" i="17"/>
  <c r="T12" i="17"/>
  <c r="T7" i="17" s="1"/>
  <c r="T10" i="17"/>
  <c r="T13" i="17" s="1"/>
  <c r="U11" i="17"/>
  <c r="L16" i="15"/>
  <c r="L28" i="15" s="1"/>
  <c r="H20" i="15" s="1"/>
  <c r="H25" i="15" s="1"/>
  <c r="Z34" i="15"/>
  <c r="S34" i="15"/>
  <c r="Y34" i="15"/>
  <c r="AC34" i="15"/>
  <c r="T34" i="15"/>
  <c r="U34" i="15"/>
  <c r="X34" i="15"/>
  <c r="V34" i="15"/>
  <c r="V28" i="15"/>
  <c r="Y28" i="15"/>
  <c r="X28" i="15"/>
  <c r="AD28" i="15"/>
  <c r="AA28" i="15"/>
  <c r="W28" i="15"/>
  <c r="AC28" i="15"/>
  <c r="U28" i="15"/>
  <c r="S28" i="15"/>
  <c r="AB28" i="15"/>
  <c r="T28" i="15"/>
  <c r="AB22" i="15"/>
  <c r="AC22" i="15"/>
  <c r="W22" i="15"/>
  <c r="AD22" i="15"/>
  <c r="T22" i="15"/>
  <c r="V22" i="15"/>
  <c r="U22" i="15"/>
  <c r="AD34" i="15"/>
  <c r="AB34" i="15"/>
  <c r="W34" i="15"/>
  <c r="Z22" i="15"/>
  <c r="X22" i="15"/>
  <c r="S22" i="15"/>
  <c r="AA22" i="15"/>
  <c r="AC30" i="15"/>
  <c r="AB30" i="15"/>
  <c r="W30" i="15"/>
  <c r="AA30" i="15"/>
  <c r="X30" i="15"/>
  <c r="Y30" i="15"/>
  <c r="V30" i="15"/>
  <c r="U30" i="15"/>
  <c r="T30" i="15"/>
  <c r="S30" i="15"/>
  <c r="AD30" i="15"/>
  <c r="Z30" i="15"/>
  <c r="K12" i="7"/>
  <c r="K7" i="7" s="1"/>
  <c r="L11" i="7"/>
  <c r="L12" i="7" s="1"/>
  <c r="L7" i="7" s="1"/>
  <c r="H21" i="15" l="1"/>
  <c r="U11" i="27"/>
  <c r="T10" i="27"/>
  <c r="T13" i="27" s="1"/>
  <c r="T12" i="27"/>
  <c r="T7" i="27" s="1"/>
  <c r="T6" i="27"/>
  <c r="U11" i="26"/>
  <c r="T12" i="26"/>
  <c r="T7" i="26" s="1"/>
  <c r="T10" i="26"/>
  <c r="T13" i="26" s="1"/>
  <c r="T6" i="26"/>
  <c r="U11" i="25"/>
  <c r="T12" i="25"/>
  <c r="T7" i="25" s="1"/>
  <c r="T10" i="25"/>
  <c r="T13" i="25" s="1"/>
  <c r="T6" i="25"/>
  <c r="U11" i="24"/>
  <c r="T10" i="24"/>
  <c r="T13" i="24" s="1"/>
  <c r="T6" i="24"/>
  <c r="T12" i="24"/>
  <c r="T7" i="24" s="1"/>
  <c r="U11" i="23"/>
  <c r="T10" i="23"/>
  <c r="T13" i="23" s="1"/>
  <c r="T6" i="23"/>
  <c r="T12" i="23"/>
  <c r="T7" i="23" s="1"/>
  <c r="U11" i="22"/>
  <c r="T12" i="22"/>
  <c r="T7" i="22" s="1"/>
  <c r="T10" i="22"/>
  <c r="T13" i="22" s="1"/>
  <c r="T6" i="22"/>
  <c r="U10" i="21"/>
  <c r="U13" i="21" s="1"/>
  <c r="U12" i="21"/>
  <c r="U7" i="21" s="1"/>
  <c r="V11" i="21"/>
  <c r="U6" i="21"/>
  <c r="U11" i="20"/>
  <c r="T12" i="20"/>
  <c r="T7" i="20" s="1"/>
  <c r="T10" i="20"/>
  <c r="T13" i="20" s="1"/>
  <c r="T6" i="20"/>
  <c r="U11" i="19"/>
  <c r="T10" i="19"/>
  <c r="T13" i="19" s="1"/>
  <c r="T12" i="19"/>
  <c r="T7" i="19" s="1"/>
  <c r="T6" i="19"/>
  <c r="U11" i="18"/>
  <c r="T10" i="18"/>
  <c r="T13" i="18" s="1"/>
  <c r="T12" i="18"/>
  <c r="T7" i="18" s="1"/>
  <c r="T6" i="18"/>
  <c r="U12" i="17"/>
  <c r="U7" i="17" s="1"/>
  <c r="V11" i="17"/>
  <c r="U6" i="17"/>
  <c r="U10" i="17"/>
  <c r="U13" i="17" s="1"/>
  <c r="J20" i="15"/>
  <c r="H19" i="15"/>
  <c r="R19" i="15" s="1"/>
  <c r="I20" i="15"/>
  <c r="P20" i="15" s="1"/>
  <c r="H18" i="15"/>
  <c r="R18" i="15" s="1"/>
  <c r="H23" i="15"/>
  <c r="J23" i="15" s="1"/>
  <c r="R20" i="15"/>
  <c r="H26" i="15"/>
  <c r="J26" i="15" s="1"/>
  <c r="J21" i="15"/>
  <c r="I21" i="15"/>
  <c r="R21" i="15"/>
  <c r="I18" i="15"/>
  <c r="R25" i="15"/>
  <c r="I25" i="15"/>
  <c r="H24" i="15"/>
  <c r="J25" i="15"/>
  <c r="L6" i="7"/>
  <c r="M11" i="7"/>
  <c r="M12" i="7" s="1"/>
  <c r="M7" i="7" s="1"/>
  <c r="L10" i="7"/>
  <c r="L13" i="7" s="1"/>
  <c r="I26" i="15" l="1"/>
  <c r="M20" i="15"/>
  <c r="J19" i="15"/>
  <c r="I19" i="15"/>
  <c r="U12" i="27"/>
  <c r="U7" i="27" s="1"/>
  <c r="U10" i="27"/>
  <c r="U13" i="27" s="1"/>
  <c r="U6" i="27"/>
  <c r="V11" i="27"/>
  <c r="U10" i="26"/>
  <c r="U13" i="26" s="1"/>
  <c r="V11" i="26"/>
  <c r="U6" i="26"/>
  <c r="U12" i="26"/>
  <c r="U7" i="26" s="1"/>
  <c r="U12" i="25"/>
  <c r="U7" i="25" s="1"/>
  <c r="U10" i="25"/>
  <c r="U13" i="25" s="1"/>
  <c r="U6" i="25"/>
  <c r="V11" i="25"/>
  <c r="U12" i="24"/>
  <c r="U7" i="24" s="1"/>
  <c r="U10" i="24"/>
  <c r="U13" i="24" s="1"/>
  <c r="U6" i="24"/>
  <c r="V11" i="24"/>
  <c r="U12" i="23"/>
  <c r="U7" i="23" s="1"/>
  <c r="U6" i="23"/>
  <c r="V11" i="23"/>
  <c r="U10" i="23"/>
  <c r="U13" i="23" s="1"/>
  <c r="U10" i="22"/>
  <c r="U13" i="22" s="1"/>
  <c r="V11" i="22"/>
  <c r="U6" i="22"/>
  <c r="U12" i="22"/>
  <c r="U7" i="22" s="1"/>
  <c r="V6" i="21"/>
  <c r="W11" i="21"/>
  <c r="V10" i="21"/>
  <c r="V13" i="21" s="1"/>
  <c r="V12" i="21"/>
  <c r="V7" i="21" s="1"/>
  <c r="U10" i="20"/>
  <c r="U13" i="20" s="1"/>
  <c r="V11" i="20"/>
  <c r="U6" i="20"/>
  <c r="U12" i="20"/>
  <c r="U7" i="20" s="1"/>
  <c r="U12" i="19"/>
  <c r="U7" i="19" s="1"/>
  <c r="U10" i="19"/>
  <c r="U13" i="19" s="1"/>
  <c r="U6" i="19"/>
  <c r="V11" i="19"/>
  <c r="U12" i="18"/>
  <c r="U7" i="18" s="1"/>
  <c r="U10" i="18"/>
  <c r="U13" i="18" s="1"/>
  <c r="U6" i="18"/>
  <c r="V11" i="18"/>
  <c r="W11" i="17"/>
  <c r="V10" i="17"/>
  <c r="V13" i="17" s="1"/>
  <c r="V12" i="17"/>
  <c r="V7" i="17" s="1"/>
  <c r="V6" i="17"/>
  <c r="R26" i="15"/>
  <c r="J18" i="15"/>
  <c r="Y20" i="15"/>
  <c r="I23" i="15"/>
  <c r="M23" i="15" s="1"/>
  <c r="AA23" i="15" s="1"/>
  <c r="R23" i="15"/>
  <c r="AA20" i="15"/>
  <c r="Z20" i="15"/>
  <c r="T20" i="15"/>
  <c r="M26" i="15"/>
  <c r="P26" i="15"/>
  <c r="M25" i="15"/>
  <c r="AA25" i="15" s="1"/>
  <c r="P25" i="15"/>
  <c r="AD20" i="15"/>
  <c r="V20" i="15"/>
  <c r="AB20" i="15"/>
  <c r="M19" i="15"/>
  <c r="AB19" i="15" s="1"/>
  <c r="P19" i="15"/>
  <c r="J24" i="15"/>
  <c r="I24" i="15"/>
  <c r="R24" i="15"/>
  <c r="W20" i="15"/>
  <c r="S20" i="15"/>
  <c r="AC20" i="15"/>
  <c r="M21" i="15"/>
  <c r="AD21" i="15" s="1"/>
  <c r="P21" i="15"/>
  <c r="X20" i="15"/>
  <c r="U20" i="15"/>
  <c r="P18" i="15"/>
  <c r="M18" i="15"/>
  <c r="Y18" i="15" s="1"/>
  <c r="M6" i="7"/>
  <c r="M10" i="7"/>
  <c r="M13" i="7" s="1"/>
  <c r="N11" i="7"/>
  <c r="N12" i="7" s="1"/>
  <c r="N7" i="7" s="1"/>
  <c r="P23" i="15" l="1"/>
  <c r="AD26" i="15"/>
  <c r="W11" i="27"/>
  <c r="V6" i="27"/>
  <c r="V10" i="27"/>
  <c r="V13" i="27" s="1"/>
  <c r="V12" i="27"/>
  <c r="V7" i="27" s="1"/>
  <c r="V6" i="26"/>
  <c r="V10" i="26"/>
  <c r="V13" i="26" s="1"/>
  <c r="W11" i="26"/>
  <c r="V12" i="26"/>
  <c r="V7" i="26" s="1"/>
  <c r="W11" i="25"/>
  <c r="V12" i="25"/>
  <c r="V7" i="25" s="1"/>
  <c r="V10" i="25"/>
  <c r="V13" i="25" s="1"/>
  <c r="V6" i="25"/>
  <c r="W11" i="24"/>
  <c r="V10" i="24"/>
  <c r="V13" i="24" s="1"/>
  <c r="V6" i="24"/>
  <c r="V12" i="24"/>
  <c r="V7" i="24" s="1"/>
  <c r="W11" i="23"/>
  <c r="V6" i="23"/>
  <c r="V12" i="23"/>
  <c r="V7" i="23" s="1"/>
  <c r="V10" i="23"/>
  <c r="V13" i="23" s="1"/>
  <c r="V6" i="22"/>
  <c r="V10" i="22"/>
  <c r="V13" i="22" s="1"/>
  <c r="V12" i="22"/>
  <c r="V7" i="22" s="1"/>
  <c r="W11" i="22"/>
  <c r="W12" i="21"/>
  <c r="W7" i="21" s="1"/>
  <c r="W10" i="21"/>
  <c r="W13" i="21" s="1"/>
  <c r="W6" i="21"/>
  <c r="X11" i="21"/>
  <c r="V6" i="20"/>
  <c r="V10" i="20"/>
  <c r="V13" i="20" s="1"/>
  <c r="V12" i="20"/>
  <c r="V7" i="20" s="1"/>
  <c r="W11" i="20"/>
  <c r="W11" i="19"/>
  <c r="V6" i="19"/>
  <c r="V12" i="19"/>
  <c r="V7" i="19" s="1"/>
  <c r="V10" i="19"/>
  <c r="V13" i="19" s="1"/>
  <c r="W11" i="18"/>
  <c r="V12" i="18"/>
  <c r="V7" i="18" s="1"/>
  <c r="V6" i="18"/>
  <c r="V10" i="18"/>
  <c r="V13" i="18" s="1"/>
  <c r="W10" i="17"/>
  <c r="W13" i="17" s="1"/>
  <c r="W6" i="17"/>
  <c r="X11" i="17"/>
  <c r="W12" i="17"/>
  <c r="W7" i="17" s="1"/>
  <c r="AB25" i="15"/>
  <c r="W25" i="15"/>
  <c r="AD25" i="15"/>
  <c r="T25" i="15"/>
  <c r="T26" i="15"/>
  <c r="V26" i="15"/>
  <c r="S26" i="15"/>
  <c r="S25" i="15"/>
  <c r="V25" i="15"/>
  <c r="Z25" i="15"/>
  <c r="X25" i="15"/>
  <c r="Y26" i="15"/>
  <c r="X26" i="15"/>
  <c r="Z26" i="15"/>
  <c r="AB26" i="15"/>
  <c r="AC26" i="15"/>
  <c r="AA26" i="15"/>
  <c r="T18" i="15"/>
  <c r="U26" i="15"/>
  <c r="W26" i="15"/>
  <c r="AC25" i="15"/>
  <c r="Y25" i="15"/>
  <c r="U25" i="15"/>
  <c r="Z18" i="15"/>
  <c r="Y21" i="15"/>
  <c r="W23" i="15"/>
  <c r="AC23" i="15"/>
  <c r="Y23" i="15"/>
  <c r="AD23" i="15"/>
  <c r="X23" i="15"/>
  <c r="AB18" i="15"/>
  <c r="W21" i="15"/>
  <c r="T23" i="15"/>
  <c r="V23" i="15"/>
  <c r="U23" i="15"/>
  <c r="AB23" i="15"/>
  <c r="S23" i="15"/>
  <c r="Z23" i="15"/>
  <c r="X21" i="15"/>
  <c r="Z19" i="15"/>
  <c r="AC19" i="15"/>
  <c r="T19" i="15"/>
  <c r="AA18" i="15"/>
  <c r="S18" i="15"/>
  <c r="T21" i="15"/>
  <c r="Z21" i="15"/>
  <c r="AB21" i="15"/>
  <c r="AD19" i="15"/>
  <c r="Y19" i="15"/>
  <c r="W19" i="15"/>
  <c r="AC18" i="15"/>
  <c r="X18" i="15"/>
  <c r="W18" i="15"/>
  <c r="M24" i="15"/>
  <c r="AA24" i="15" s="1"/>
  <c r="P24" i="15"/>
  <c r="AA21" i="15"/>
  <c r="V21" i="15"/>
  <c r="AC21" i="15"/>
  <c r="U19" i="15"/>
  <c r="AA19" i="15"/>
  <c r="V19" i="15"/>
  <c r="X19" i="15"/>
  <c r="S19" i="15"/>
  <c r="V18" i="15"/>
  <c r="AD18" i="15"/>
  <c r="U18" i="15"/>
  <c r="U21" i="15"/>
  <c r="S21" i="15"/>
  <c r="N6" i="7"/>
  <c r="O11" i="7"/>
  <c r="O12" i="7" s="1"/>
  <c r="O7" i="7" s="1"/>
  <c r="N10" i="7"/>
  <c r="N13" i="7" s="1"/>
  <c r="W10" i="27" l="1"/>
  <c r="W13" i="27" s="1"/>
  <c r="W12" i="27"/>
  <c r="W7" i="27" s="1"/>
  <c r="W6" i="27"/>
  <c r="X11" i="27"/>
  <c r="W12" i="26"/>
  <c r="W7" i="26" s="1"/>
  <c r="W10" i="26"/>
  <c r="W13" i="26" s="1"/>
  <c r="W6" i="26"/>
  <c r="X11" i="26"/>
  <c r="W10" i="25"/>
  <c r="W13" i="25" s="1"/>
  <c r="W6" i="25"/>
  <c r="X11" i="25"/>
  <c r="W12" i="25"/>
  <c r="W7" i="25" s="1"/>
  <c r="W10" i="24"/>
  <c r="W13" i="24" s="1"/>
  <c r="W12" i="24"/>
  <c r="W7" i="24" s="1"/>
  <c r="X11" i="24"/>
  <c r="W6" i="24"/>
  <c r="W10" i="23"/>
  <c r="W13" i="23" s="1"/>
  <c r="W12" i="23"/>
  <c r="W7" i="23" s="1"/>
  <c r="X11" i="23"/>
  <c r="W6" i="23"/>
  <c r="W12" i="22"/>
  <c r="W7" i="22" s="1"/>
  <c r="W6" i="22"/>
  <c r="X11" i="22"/>
  <c r="W10" i="22"/>
  <c r="W13" i="22" s="1"/>
  <c r="Y11" i="21"/>
  <c r="X12" i="21"/>
  <c r="X7" i="21" s="1"/>
  <c r="X6" i="21"/>
  <c r="X10" i="21"/>
  <c r="X13" i="21" s="1"/>
  <c r="W12" i="20"/>
  <c r="W7" i="20" s="1"/>
  <c r="W6" i="20"/>
  <c r="X11" i="20"/>
  <c r="W10" i="20"/>
  <c r="W13" i="20" s="1"/>
  <c r="W10" i="19"/>
  <c r="W13" i="19" s="1"/>
  <c r="W12" i="19"/>
  <c r="W7" i="19" s="1"/>
  <c r="W6" i="19"/>
  <c r="X11" i="19"/>
  <c r="W10" i="18"/>
  <c r="W13" i="18" s="1"/>
  <c r="W6" i="18"/>
  <c r="W12" i="18"/>
  <c r="W7" i="18" s="1"/>
  <c r="X11" i="18"/>
  <c r="X6" i="17"/>
  <c r="X12" i="17"/>
  <c r="X7" i="17" s="1"/>
  <c r="X10" i="17"/>
  <c r="X13" i="17" s="1"/>
  <c r="Y11" i="17"/>
  <c r="W24" i="15"/>
  <c r="T24" i="15"/>
  <c r="X24" i="15"/>
  <c r="Z24" i="15"/>
  <c r="AB24" i="15"/>
  <c r="AC24" i="15"/>
  <c r="Y24" i="15"/>
  <c r="S24" i="15"/>
  <c r="AD24" i="15"/>
  <c r="V24" i="15"/>
  <c r="U24" i="15"/>
  <c r="O6" i="7"/>
  <c r="P11" i="7"/>
  <c r="P12" i="7" s="1"/>
  <c r="P7" i="7" s="1"/>
  <c r="O10" i="7"/>
  <c r="O13" i="7" s="1"/>
  <c r="X6" i="27" l="1"/>
  <c r="Y11" i="27"/>
  <c r="X12" i="27"/>
  <c r="X7" i="27" s="1"/>
  <c r="X10" i="27"/>
  <c r="X13" i="27" s="1"/>
  <c r="Y11" i="26"/>
  <c r="X6" i="26"/>
  <c r="X12" i="26"/>
  <c r="X7" i="26" s="1"/>
  <c r="X10" i="26"/>
  <c r="X13" i="26" s="1"/>
  <c r="X6" i="25"/>
  <c r="X12" i="25"/>
  <c r="X7" i="25" s="1"/>
  <c r="X10" i="25"/>
  <c r="X13" i="25" s="1"/>
  <c r="Y11" i="25"/>
  <c r="X6" i="24"/>
  <c r="Y11" i="24"/>
  <c r="X12" i="24"/>
  <c r="X7" i="24" s="1"/>
  <c r="X10" i="24"/>
  <c r="X13" i="24" s="1"/>
  <c r="X6" i="23"/>
  <c r="Y11" i="23"/>
  <c r="X12" i="23"/>
  <c r="X7" i="23" s="1"/>
  <c r="X10" i="23"/>
  <c r="X13" i="23" s="1"/>
  <c r="Y11" i="22"/>
  <c r="X6" i="22"/>
  <c r="X10" i="22"/>
  <c r="X13" i="22" s="1"/>
  <c r="X12" i="22"/>
  <c r="X7" i="22" s="1"/>
  <c r="Y10" i="21"/>
  <c r="Y13" i="21" s="1"/>
  <c r="Y6" i="21"/>
  <c r="Z11" i="21"/>
  <c r="Y12" i="21"/>
  <c r="Y7" i="21" s="1"/>
  <c r="Y11" i="20"/>
  <c r="X6" i="20"/>
  <c r="X12" i="20"/>
  <c r="X7" i="20" s="1"/>
  <c r="X10" i="20"/>
  <c r="X13" i="20" s="1"/>
  <c r="X6" i="19"/>
  <c r="X12" i="19"/>
  <c r="X7" i="19" s="1"/>
  <c r="Y11" i="19"/>
  <c r="X10" i="19"/>
  <c r="X13" i="19" s="1"/>
  <c r="X6" i="18"/>
  <c r="X12" i="18"/>
  <c r="X7" i="18" s="1"/>
  <c r="Y11" i="18"/>
  <c r="X10" i="18"/>
  <c r="X13" i="18" s="1"/>
  <c r="Y12" i="17"/>
  <c r="Y7" i="17" s="1"/>
  <c r="Z11" i="17"/>
  <c r="Y6" i="17"/>
  <c r="Y10" i="17"/>
  <c r="Y13" i="17" s="1"/>
  <c r="P6" i="7"/>
  <c r="Q11" i="7"/>
  <c r="Q12" i="7" s="1"/>
  <c r="Q7" i="7" s="1"/>
  <c r="P10" i="7"/>
  <c r="P13" i="7" s="1"/>
  <c r="Y12" i="27" l="1"/>
  <c r="Y7" i="27" s="1"/>
  <c r="Y10" i="27"/>
  <c r="Y13" i="27" s="1"/>
  <c r="Z11" i="27"/>
  <c r="Y6" i="27"/>
  <c r="Y10" i="26"/>
  <c r="Y13" i="26" s="1"/>
  <c r="Y12" i="26"/>
  <c r="Y7" i="26" s="1"/>
  <c r="Z11" i="26"/>
  <c r="Y6" i="26"/>
  <c r="Y12" i="25"/>
  <c r="Y7" i="25" s="1"/>
  <c r="Z11" i="25"/>
  <c r="Y6" i="25"/>
  <c r="Y10" i="25"/>
  <c r="Y13" i="25" s="1"/>
  <c r="Y12" i="24"/>
  <c r="Y7" i="24" s="1"/>
  <c r="Y10" i="24"/>
  <c r="Y13" i="24" s="1"/>
  <c r="Z11" i="24"/>
  <c r="Y6" i="24"/>
  <c r="Y12" i="23"/>
  <c r="Y7" i="23" s="1"/>
  <c r="Y10" i="23"/>
  <c r="Y13" i="23" s="1"/>
  <c r="Z11" i="23"/>
  <c r="Y6" i="23"/>
  <c r="Y10" i="22"/>
  <c r="Y13" i="22" s="1"/>
  <c r="Y12" i="22"/>
  <c r="Y7" i="22" s="1"/>
  <c r="Z11" i="22"/>
  <c r="Y6" i="22"/>
  <c r="Z6" i="21"/>
  <c r="Z12" i="21"/>
  <c r="Z7" i="21" s="1"/>
  <c r="AA11" i="21"/>
  <c r="Z10" i="21"/>
  <c r="Z13" i="21" s="1"/>
  <c r="Y10" i="20"/>
  <c r="Y13" i="20" s="1"/>
  <c r="Y12" i="20"/>
  <c r="Y7" i="20" s="1"/>
  <c r="Z11" i="20"/>
  <c r="Y6" i="20"/>
  <c r="Y12" i="19"/>
  <c r="Y7" i="19" s="1"/>
  <c r="Z11" i="19"/>
  <c r="Y10" i="19"/>
  <c r="Y13" i="19" s="1"/>
  <c r="Y6" i="19"/>
  <c r="Y12" i="18"/>
  <c r="Y7" i="18" s="1"/>
  <c r="Z11" i="18"/>
  <c r="Y10" i="18"/>
  <c r="Y13" i="18" s="1"/>
  <c r="Y6" i="18"/>
  <c r="AA11" i="17"/>
  <c r="Z10" i="17"/>
  <c r="Z13" i="17" s="1"/>
  <c r="Z12" i="17"/>
  <c r="Z7" i="17" s="1"/>
  <c r="Z6" i="17"/>
  <c r="Q6" i="7"/>
  <c r="R11" i="7"/>
  <c r="R12" i="7" s="1"/>
  <c r="R7" i="7" s="1"/>
  <c r="Q10" i="7"/>
  <c r="Q13" i="7" s="1"/>
  <c r="AA11" i="27" l="1"/>
  <c r="Z12" i="27"/>
  <c r="Z7" i="27" s="1"/>
  <c r="Z10" i="27"/>
  <c r="Z13" i="27" s="1"/>
  <c r="Z6" i="27"/>
  <c r="Z6" i="26"/>
  <c r="AA11" i="26"/>
  <c r="Z12" i="26"/>
  <c r="Z7" i="26" s="1"/>
  <c r="Z10" i="26"/>
  <c r="Z13" i="26" s="1"/>
  <c r="AA11" i="25"/>
  <c r="Z10" i="25"/>
  <c r="Z13" i="25" s="1"/>
  <c r="Z12" i="25"/>
  <c r="Z7" i="25" s="1"/>
  <c r="Z6" i="25"/>
  <c r="AA11" i="24"/>
  <c r="Z12" i="24"/>
  <c r="Z7" i="24" s="1"/>
  <c r="Z6" i="24"/>
  <c r="Z10" i="24"/>
  <c r="Z13" i="24" s="1"/>
  <c r="AA11" i="23"/>
  <c r="Z12" i="23"/>
  <c r="Z7" i="23" s="1"/>
  <c r="Z6" i="23"/>
  <c r="Z10" i="23"/>
  <c r="Z13" i="23" s="1"/>
  <c r="Z6" i="22"/>
  <c r="AA11" i="22"/>
  <c r="Z10" i="22"/>
  <c r="Z13" i="22" s="1"/>
  <c r="Z12" i="22"/>
  <c r="Z7" i="22" s="1"/>
  <c r="AA12" i="21"/>
  <c r="AA7" i="21" s="1"/>
  <c r="AB11" i="21"/>
  <c r="AA10" i="21"/>
  <c r="AA13" i="21" s="1"/>
  <c r="AA6" i="21"/>
  <c r="Z6" i="20"/>
  <c r="AA11" i="20"/>
  <c r="Z10" i="20"/>
  <c r="Z13" i="20" s="1"/>
  <c r="Z12" i="20"/>
  <c r="Z7" i="20" s="1"/>
  <c r="AA11" i="19"/>
  <c r="Z12" i="19"/>
  <c r="Z7" i="19" s="1"/>
  <c r="Z10" i="19"/>
  <c r="Z13" i="19" s="1"/>
  <c r="Z6" i="19"/>
  <c r="AA11" i="18"/>
  <c r="Z10" i="18"/>
  <c r="Z13" i="18" s="1"/>
  <c r="Z6" i="18"/>
  <c r="Z12" i="18"/>
  <c r="Z7" i="18" s="1"/>
  <c r="AA10" i="17"/>
  <c r="AA13" i="17" s="1"/>
  <c r="AA12" i="17"/>
  <c r="AA7" i="17" s="1"/>
  <c r="AA6" i="17"/>
  <c r="AB11" i="17"/>
  <c r="R6" i="7"/>
  <c r="S11" i="7"/>
  <c r="S12" i="7" s="1"/>
  <c r="S7" i="7" s="1"/>
  <c r="R10" i="7"/>
  <c r="R13" i="7" s="1"/>
  <c r="AA10" i="27" l="1"/>
  <c r="AA13" i="27" s="1"/>
  <c r="AA12" i="27"/>
  <c r="AA7" i="27" s="1"/>
  <c r="AB11" i="27"/>
  <c r="AA6" i="27"/>
  <c r="AA12" i="26"/>
  <c r="AA7" i="26" s="1"/>
  <c r="AA10" i="26"/>
  <c r="AA13" i="26" s="1"/>
  <c r="AA6" i="26"/>
  <c r="AB11" i="26"/>
  <c r="AA10" i="25"/>
  <c r="AA13" i="25" s="1"/>
  <c r="AA12" i="25"/>
  <c r="AA7" i="25" s="1"/>
  <c r="AB11" i="25"/>
  <c r="AA6" i="25"/>
  <c r="AA10" i="24"/>
  <c r="AA13" i="24" s="1"/>
  <c r="AA12" i="24"/>
  <c r="AA7" i="24" s="1"/>
  <c r="AB11" i="24"/>
  <c r="AA6" i="24"/>
  <c r="AA10" i="23"/>
  <c r="AA13" i="23" s="1"/>
  <c r="AA12" i="23"/>
  <c r="AA7" i="23" s="1"/>
  <c r="AB11" i="23"/>
  <c r="AA6" i="23"/>
  <c r="AA12" i="22"/>
  <c r="AA7" i="22" s="1"/>
  <c r="AA10" i="22"/>
  <c r="AA13" i="22" s="1"/>
  <c r="AB11" i="22"/>
  <c r="AA6" i="22"/>
  <c r="AC11" i="21"/>
  <c r="AB10" i="21"/>
  <c r="AB13" i="21" s="1"/>
  <c r="AB6" i="21"/>
  <c r="AB12" i="21"/>
  <c r="AB7" i="21" s="1"/>
  <c r="AA12" i="20"/>
  <c r="AA7" i="20" s="1"/>
  <c r="AA10" i="20"/>
  <c r="AA13" i="20" s="1"/>
  <c r="AA6" i="20"/>
  <c r="AB11" i="20"/>
  <c r="AA10" i="19"/>
  <c r="AA13" i="19" s="1"/>
  <c r="AA12" i="19"/>
  <c r="AA7" i="19" s="1"/>
  <c r="AA6" i="19"/>
  <c r="AB11" i="19"/>
  <c r="AA10" i="18"/>
  <c r="AA13" i="18" s="1"/>
  <c r="AA6" i="18"/>
  <c r="AA12" i="18"/>
  <c r="AA7" i="18" s="1"/>
  <c r="AB11" i="18"/>
  <c r="AB6" i="17"/>
  <c r="AB12" i="17"/>
  <c r="AB7" i="17" s="1"/>
  <c r="AB10" i="17"/>
  <c r="AB13" i="17" s="1"/>
  <c r="AC11" i="17"/>
  <c r="S6" i="7"/>
  <c r="S10" i="7"/>
  <c r="S13" i="7" s="1"/>
  <c r="T11" i="7"/>
  <c r="T12" i="7" s="1"/>
  <c r="T7" i="7" s="1"/>
  <c r="AB6" i="27" l="1"/>
  <c r="AC11" i="27"/>
  <c r="AB10" i="27"/>
  <c r="AB13" i="27" s="1"/>
  <c r="AB12" i="27"/>
  <c r="AB7" i="27" s="1"/>
  <c r="AC11" i="26"/>
  <c r="AB10" i="26"/>
  <c r="AB13" i="26" s="1"/>
  <c r="AB6" i="26"/>
  <c r="AB12" i="26"/>
  <c r="AB7" i="26" s="1"/>
  <c r="AB6" i="25"/>
  <c r="AC11" i="25"/>
  <c r="AB10" i="25"/>
  <c r="AB13" i="25" s="1"/>
  <c r="AB12" i="25"/>
  <c r="AB7" i="25" s="1"/>
  <c r="AB6" i="24"/>
  <c r="AC11" i="24"/>
  <c r="AB10" i="24"/>
  <c r="AB13" i="24" s="1"/>
  <c r="AB12" i="24"/>
  <c r="AB7" i="24" s="1"/>
  <c r="AB6" i="23"/>
  <c r="AC11" i="23"/>
  <c r="AB10" i="23"/>
  <c r="AB13" i="23" s="1"/>
  <c r="AB12" i="23"/>
  <c r="AB7" i="23" s="1"/>
  <c r="AC11" i="22"/>
  <c r="AB6" i="22"/>
  <c r="AB12" i="22"/>
  <c r="AB7" i="22" s="1"/>
  <c r="AB10" i="22"/>
  <c r="AB13" i="22" s="1"/>
  <c r="AC10" i="21"/>
  <c r="AC13" i="21" s="1"/>
  <c r="AC12" i="21"/>
  <c r="AC7" i="21" s="1"/>
  <c r="AC6" i="21"/>
  <c r="AD11" i="21"/>
  <c r="AC11" i="20"/>
  <c r="AB6" i="20"/>
  <c r="AB12" i="20"/>
  <c r="AB7" i="20" s="1"/>
  <c r="AB10" i="20"/>
  <c r="AB13" i="20" s="1"/>
  <c r="AB6" i="19"/>
  <c r="AC11" i="19"/>
  <c r="AB12" i="19"/>
  <c r="AB7" i="19" s="1"/>
  <c r="AB10" i="19"/>
  <c r="AB13" i="19" s="1"/>
  <c r="AB6" i="18"/>
  <c r="AB12" i="18"/>
  <c r="AB7" i="18" s="1"/>
  <c r="AC11" i="18"/>
  <c r="AB10" i="18"/>
  <c r="AB13" i="18" s="1"/>
  <c r="AC12" i="17"/>
  <c r="AC7" i="17" s="1"/>
  <c r="AD11" i="17"/>
  <c r="AC6" i="17"/>
  <c r="AC10" i="17"/>
  <c r="AC13" i="17" s="1"/>
  <c r="T6" i="7"/>
  <c r="U11" i="7"/>
  <c r="U12" i="7" s="1"/>
  <c r="U7" i="7" s="1"/>
  <c r="T10" i="7"/>
  <c r="T13" i="7" s="1"/>
  <c r="AC12" i="27" l="1"/>
  <c r="AC7" i="27" s="1"/>
  <c r="AC10" i="27"/>
  <c r="AC13" i="27" s="1"/>
  <c r="AD11" i="27"/>
  <c r="AC6" i="27"/>
  <c r="AC10" i="26"/>
  <c r="AC13" i="26" s="1"/>
  <c r="AC6" i="26"/>
  <c r="AD11" i="26"/>
  <c r="AC12" i="26"/>
  <c r="AC7" i="26" s="1"/>
  <c r="AC12" i="25"/>
  <c r="AC7" i="25" s="1"/>
  <c r="AC6" i="25"/>
  <c r="AC10" i="25"/>
  <c r="AC13" i="25" s="1"/>
  <c r="AD11" i="25"/>
  <c r="AC12" i="24"/>
  <c r="AC7" i="24" s="1"/>
  <c r="AC10" i="24"/>
  <c r="AC13" i="24" s="1"/>
  <c r="AD11" i="24"/>
  <c r="AC6" i="24"/>
  <c r="AC12" i="23"/>
  <c r="AC7" i="23" s="1"/>
  <c r="AC10" i="23"/>
  <c r="AC13" i="23" s="1"/>
  <c r="AD11" i="23"/>
  <c r="AC6" i="23"/>
  <c r="AC10" i="22"/>
  <c r="AC13" i="22" s="1"/>
  <c r="AC6" i="22"/>
  <c r="AD11" i="22"/>
  <c r="AC12" i="22"/>
  <c r="AC7" i="22" s="1"/>
  <c r="AD6" i="21"/>
  <c r="AE11" i="21"/>
  <c r="AD12" i="21"/>
  <c r="AD7" i="21" s="1"/>
  <c r="AD10" i="21"/>
  <c r="AD13" i="21" s="1"/>
  <c r="AC10" i="20"/>
  <c r="AC13" i="20" s="1"/>
  <c r="AC6" i="20"/>
  <c r="AC12" i="20"/>
  <c r="AC7" i="20" s="1"/>
  <c r="AD11" i="20"/>
  <c r="AC12" i="19"/>
  <c r="AC7" i="19" s="1"/>
  <c r="AC6" i="19"/>
  <c r="AD11" i="19"/>
  <c r="AC10" i="19"/>
  <c r="AC13" i="19" s="1"/>
  <c r="AC12" i="18"/>
  <c r="AC7" i="18" s="1"/>
  <c r="AC6" i="18"/>
  <c r="AD11" i="18"/>
  <c r="AC10" i="18"/>
  <c r="AC13" i="18" s="1"/>
  <c r="AE11" i="17"/>
  <c r="AD10" i="17"/>
  <c r="AD13" i="17" s="1"/>
  <c r="AD12" i="17"/>
  <c r="AD7" i="17" s="1"/>
  <c r="AD6" i="17"/>
  <c r="U6" i="7"/>
  <c r="V11" i="7"/>
  <c r="V12" i="7" s="1"/>
  <c r="V7" i="7" s="1"/>
  <c r="U10" i="7"/>
  <c r="U13" i="7" s="1"/>
  <c r="AE11" i="27" l="1"/>
  <c r="AD12" i="27"/>
  <c r="AD7" i="27" s="1"/>
  <c r="AD6" i="27"/>
  <c r="AD10" i="27"/>
  <c r="AD13" i="27" s="1"/>
  <c r="AD6" i="26"/>
  <c r="AD12" i="26"/>
  <c r="AD7" i="26" s="1"/>
  <c r="AE11" i="26"/>
  <c r="AD10" i="26"/>
  <c r="AD13" i="26" s="1"/>
  <c r="AE11" i="25"/>
  <c r="AD12" i="25"/>
  <c r="AD7" i="25" s="1"/>
  <c r="AD10" i="25"/>
  <c r="AD13" i="25" s="1"/>
  <c r="AD6" i="25"/>
  <c r="AE11" i="24"/>
  <c r="AD6" i="24"/>
  <c r="AD12" i="24"/>
  <c r="AD7" i="24" s="1"/>
  <c r="AD10" i="24"/>
  <c r="AD13" i="24" s="1"/>
  <c r="AE11" i="23"/>
  <c r="AD10" i="23"/>
  <c r="AD13" i="23" s="1"/>
  <c r="AD12" i="23"/>
  <c r="AD7" i="23" s="1"/>
  <c r="AD6" i="23"/>
  <c r="AD6" i="22"/>
  <c r="AD12" i="22"/>
  <c r="AD7" i="22" s="1"/>
  <c r="AE11" i="22"/>
  <c r="AD10" i="22"/>
  <c r="AD13" i="22" s="1"/>
  <c r="AE12" i="21"/>
  <c r="AE7" i="21" s="1"/>
  <c r="AE6" i="21"/>
  <c r="AF11" i="21"/>
  <c r="AE10" i="21"/>
  <c r="AE13" i="21" s="1"/>
  <c r="AD6" i="20"/>
  <c r="AD12" i="20"/>
  <c r="AD7" i="20" s="1"/>
  <c r="AE11" i="20"/>
  <c r="AD10" i="20"/>
  <c r="AD13" i="20" s="1"/>
  <c r="AE11" i="19"/>
  <c r="AD10" i="19"/>
  <c r="AD13" i="19" s="1"/>
  <c r="AD12" i="19"/>
  <c r="AD7" i="19" s="1"/>
  <c r="AD6" i="19"/>
  <c r="AE11" i="18"/>
  <c r="AD12" i="18"/>
  <c r="AD7" i="18" s="1"/>
  <c r="AD6" i="18"/>
  <c r="AD10" i="18"/>
  <c r="AD13" i="18" s="1"/>
  <c r="AE10" i="17"/>
  <c r="AE13" i="17" s="1"/>
  <c r="AE12" i="17"/>
  <c r="AE7" i="17" s="1"/>
  <c r="AE6" i="17"/>
  <c r="AF11" i="17"/>
  <c r="V6" i="7"/>
  <c r="W11" i="7"/>
  <c r="W12" i="7" s="1"/>
  <c r="W7" i="7" s="1"/>
  <c r="V10" i="7"/>
  <c r="V13" i="7" s="1"/>
  <c r="AE10" i="27" l="1"/>
  <c r="AE13" i="27" s="1"/>
  <c r="AE12" i="27"/>
  <c r="AE7" i="27" s="1"/>
  <c r="AE6" i="27"/>
  <c r="AF11" i="27"/>
  <c r="AE12" i="26"/>
  <c r="AE7" i="26" s="1"/>
  <c r="AF11" i="26"/>
  <c r="AE6" i="26"/>
  <c r="AE10" i="26"/>
  <c r="AE13" i="26" s="1"/>
  <c r="AE10" i="25"/>
  <c r="AE13" i="25" s="1"/>
  <c r="AF11" i="25"/>
  <c r="AE6" i="25"/>
  <c r="AE12" i="25"/>
  <c r="AE7" i="25" s="1"/>
  <c r="AE10" i="24"/>
  <c r="AE13" i="24" s="1"/>
  <c r="AE12" i="24"/>
  <c r="AE7" i="24" s="1"/>
  <c r="AE6" i="24"/>
  <c r="AF11" i="24"/>
  <c r="AE10" i="23"/>
  <c r="AE13" i="23" s="1"/>
  <c r="AE12" i="23"/>
  <c r="AE7" i="23" s="1"/>
  <c r="AE6" i="23"/>
  <c r="AF11" i="23"/>
  <c r="AE12" i="22"/>
  <c r="AE7" i="22" s="1"/>
  <c r="AF11" i="22"/>
  <c r="AE10" i="22"/>
  <c r="AE13" i="22" s="1"/>
  <c r="AE6" i="22"/>
  <c r="AG11" i="21"/>
  <c r="AF12" i="21"/>
  <c r="AF7" i="21" s="1"/>
  <c r="AF10" i="21"/>
  <c r="AF13" i="21" s="1"/>
  <c r="AF6" i="21"/>
  <c r="AE12" i="20"/>
  <c r="AE7" i="20" s="1"/>
  <c r="AF11" i="20"/>
  <c r="AE10" i="20"/>
  <c r="AE13" i="20" s="1"/>
  <c r="AE6" i="20"/>
  <c r="AE10" i="19"/>
  <c r="AE13" i="19" s="1"/>
  <c r="AE12" i="19"/>
  <c r="AE7" i="19" s="1"/>
  <c r="AF11" i="19"/>
  <c r="AE6" i="19"/>
  <c r="AE10" i="18"/>
  <c r="AE13" i="18" s="1"/>
  <c r="AF11" i="18"/>
  <c r="AE6" i="18"/>
  <c r="AE12" i="18"/>
  <c r="AE7" i="18" s="1"/>
  <c r="AF6" i="17"/>
  <c r="AF12" i="17"/>
  <c r="AF7" i="17" s="1"/>
  <c r="AF10" i="17"/>
  <c r="AF13" i="17" s="1"/>
  <c r="AG11" i="17"/>
  <c r="W6" i="7"/>
  <c r="X11" i="7"/>
  <c r="X12" i="7" s="1"/>
  <c r="X7" i="7" s="1"/>
  <c r="W10" i="7"/>
  <c r="W13" i="7" s="1"/>
  <c r="AF6" i="27" l="1"/>
  <c r="AG11" i="27"/>
  <c r="AF12" i="27"/>
  <c r="AF7" i="27" s="1"/>
  <c r="AF10" i="27"/>
  <c r="AF13" i="27" s="1"/>
  <c r="AG11" i="26"/>
  <c r="AF10" i="26"/>
  <c r="AF13" i="26" s="1"/>
  <c r="AF12" i="26"/>
  <c r="AF7" i="26" s="1"/>
  <c r="AF6" i="26"/>
  <c r="AF6" i="25"/>
  <c r="AF10" i="25"/>
  <c r="AF13" i="25" s="1"/>
  <c r="AF12" i="25"/>
  <c r="AF7" i="25" s="1"/>
  <c r="AG11" i="25"/>
  <c r="AF6" i="24"/>
  <c r="AG11" i="24"/>
  <c r="AF12" i="24"/>
  <c r="AF7" i="24" s="1"/>
  <c r="AF10" i="24"/>
  <c r="AF13" i="24" s="1"/>
  <c r="AF6" i="23"/>
  <c r="AG11" i="23"/>
  <c r="AF12" i="23"/>
  <c r="AF7" i="23" s="1"/>
  <c r="AF10" i="23"/>
  <c r="AF13" i="23" s="1"/>
  <c r="AG11" i="22"/>
  <c r="AF10" i="22"/>
  <c r="AF13" i="22" s="1"/>
  <c r="AF12" i="22"/>
  <c r="AF7" i="22" s="1"/>
  <c r="AF6" i="22"/>
  <c r="AG10" i="21"/>
  <c r="AG13" i="21" s="1"/>
  <c r="AH11" i="21"/>
  <c r="AG6" i="21"/>
  <c r="AG12" i="21"/>
  <c r="AG7" i="21" s="1"/>
  <c r="AG11" i="20"/>
  <c r="AF10" i="20"/>
  <c r="AF13" i="20" s="1"/>
  <c r="AF6" i="20"/>
  <c r="AF12" i="20"/>
  <c r="AF7" i="20" s="1"/>
  <c r="AF6" i="19"/>
  <c r="AF10" i="19"/>
  <c r="AF13" i="19" s="1"/>
  <c r="AF12" i="19"/>
  <c r="AF7" i="19" s="1"/>
  <c r="AG11" i="19"/>
  <c r="AF6" i="18"/>
  <c r="AF10" i="18"/>
  <c r="AF13" i="18" s="1"/>
  <c r="AF12" i="18"/>
  <c r="AF7" i="18" s="1"/>
  <c r="AG11" i="18"/>
  <c r="AG12" i="17"/>
  <c r="AG7" i="17" s="1"/>
  <c r="AH11" i="17"/>
  <c r="AG6" i="17"/>
  <c r="AG10" i="17"/>
  <c r="AG13" i="17" s="1"/>
  <c r="X6" i="7"/>
  <c r="Y11" i="7"/>
  <c r="Y12" i="7" s="1"/>
  <c r="Y7" i="7" s="1"/>
  <c r="X10" i="7"/>
  <c r="X13" i="7" s="1"/>
  <c r="AG12" i="27" l="1"/>
  <c r="AG7" i="27" s="1"/>
  <c r="AG10" i="27"/>
  <c r="AG13" i="27" s="1"/>
  <c r="AG6" i="27"/>
  <c r="AH11" i="27"/>
  <c r="AG10" i="26"/>
  <c r="AG13" i="26" s="1"/>
  <c r="AH11" i="26"/>
  <c r="AG6" i="26"/>
  <c r="AG12" i="26"/>
  <c r="AG7" i="26" s="1"/>
  <c r="AG12" i="25"/>
  <c r="AG7" i="25" s="1"/>
  <c r="AH11" i="25"/>
  <c r="AG6" i="25"/>
  <c r="AG10" i="25"/>
  <c r="AG13" i="25" s="1"/>
  <c r="AG12" i="24"/>
  <c r="AG7" i="24" s="1"/>
  <c r="AG10" i="24"/>
  <c r="AG13" i="24" s="1"/>
  <c r="AH11" i="24"/>
  <c r="AG6" i="24"/>
  <c r="AG12" i="23"/>
  <c r="AG7" i="23" s="1"/>
  <c r="AG6" i="23"/>
  <c r="AH11" i="23"/>
  <c r="AG10" i="23"/>
  <c r="AG13" i="23" s="1"/>
  <c r="AG10" i="22"/>
  <c r="AG13" i="22" s="1"/>
  <c r="AG6" i="22"/>
  <c r="AG12" i="22"/>
  <c r="AG7" i="22" s="1"/>
  <c r="AH11" i="22"/>
  <c r="AH6" i="21"/>
  <c r="AH10" i="21"/>
  <c r="AH13" i="21" s="1"/>
  <c r="AH12" i="21"/>
  <c r="AH7" i="21" s="1"/>
  <c r="AI11" i="21"/>
  <c r="AG10" i="20"/>
  <c r="AG13" i="20" s="1"/>
  <c r="AG6" i="20"/>
  <c r="AG12" i="20"/>
  <c r="AG7" i="20" s="1"/>
  <c r="AH11" i="20"/>
  <c r="AG12" i="19"/>
  <c r="AG7" i="19" s="1"/>
  <c r="AG6" i="19"/>
  <c r="AH11" i="19"/>
  <c r="AG10" i="19"/>
  <c r="AG13" i="19" s="1"/>
  <c r="AG12" i="18"/>
  <c r="AG7" i="18" s="1"/>
  <c r="AH11" i="18"/>
  <c r="AG6" i="18"/>
  <c r="AG10" i="18"/>
  <c r="AG13" i="18" s="1"/>
  <c r="AI11" i="17"/>
  <c r="AH10" i="17"/>
  <c r="AH13" i="17" s="1"/>
  <c r="AH12" i="17"/>
  <c r="AH7" i="17" s="1"/>
  <c r="AH6" i="17"/>
  <c r="Y6" i="7"/>
  <c r="Z11" i="7"/>
  <c r="Z12" i="7" s="1"/>
  <c r="Z7" i="7" s="1"/>
  <c r="Y10" i="7"/>
  <c r="Y13" i="7" s="1"/>
  <c r="AI11" i="27" l="1"/>
  <c r="AH12" i="27"/>
  <c r="AH7" i="27" s="1"/>
  <c r="AH10" i="27"/>
  <c r="AH13" i="27" s="1"/>
  <c r="AH6" i="27"/>
  <c r="AH6" i="26"/>
  <c r="AH10" i="26"/>
  <c r="AH13" i="26" s="1"/>
  <c r="AH12" i="26"/>
  <c r="AH7" i="26" s="1"/>
  <c r="AI11" i="26"/>
  <c r="AI11" i="25"/>
  <c r="AH6" i="25"/>
  <c r="AH10" i="25"/>
  <c r="AH13" i="25" s="1"/>
  <c r="AH12" i="25"/>
  <c r="AH7" i="25" s="1"/>
  <c r="AI11" i="24"/>
  <c r="AH12" i="24"/>
  <c r="AH7" i="24" s="1"/>
  <c r="AH10" i="24"/>
  <c r="AH13" i="24" s="1"/>
  <c r="AH6" i="24"/>
  <c r="AI11" i="23"/>
  <c r="AH12" i="23"/>
  <c r="AH7" i="23" s="1"/>
  <c r="AH10" i="23"/>
  <c r="AH13" i="23" s="1"/>
  <c r="AH6" i="23"/>
  <c r="AH6" i="22"/>
  <c r="AI11" i="22"/>
  <c r="AH12" i="22"/>
  <c r="AH7" i="22" s="1"/>
  <c r="AH10" i="22"/>
  <c r="AH13" i="22" s="1"/>
  <c r="AI12" i="21"/>
  <c r="AI7" i="21" s="1"/>
  <c r="AJ11" i="21"/>
  <c r="AI6" i="21"/>
  <c r="AI10" i="21"/>
  <c r="AI13" i="21" s="1"/>
  <c r="AH6" i="20"/>
  <c r="AH12" i="20"/>
  <c r="AH7" i="20" s="1"/>
  <c r="AI11" i="20"/>
  <c r="AH10" i="20"/>
  <c r="AH13" i="20" s="1"/>
  <c r="AI11" i="19"/>
  <c r="AH12" i="19"/>
  <c r="AH7" i="19" s="1"/>
  <c r="AH6" i="19"/>
  <c r="AH10" i="19"/>
  <c r="AH13" i="19" s="1"/>
  <c r="AI11" i="18"/>
  <c r="AH6" i="18"/>
  <c r="AH12" i="18"/>
  <c r="AH7" i="18" s="1"/>
  <c r="AH10" i="18"/>
  <c r="AH13" i="18" s="1"/>
  <c r="AI10" i="17"/>
  <c r="AI13" i="17" s="1"/>
  <c r="AI12" i="17"/>
  <c r="AI7" i="17" s="1"/>
  <c r="AI6" i="17"/>
  <c r="AJ11" i="17"/>
  <c r="Z6" i="7"/>
  <c r="AA11" i="7"/>
  <c r="AA12" i="7" s="1"/>
  <c r="AA7" i="7" s="1"/>
  <c r="Z10" i="7"/>
  <c r="Z13" i="7" s="1"/>
  <c r="AI10" i="27" l="1"/>
  <c r="AI13" i="27" s="1"/>
  <c r="AI12" i="27"/>
  <c r="AI7" i="27" s="1"/>
  <c r="AJ11" i="27"/>
  <c r="AI6" i="27"/>
  <c r="AI12" i="26"/>
  <c r="AI7" i="26" s="1"/>
  <c r="AI6" i="26"/>
  <c r="AJ11" i="26"/>
  <c r="AI10" i="26"/>
  <c r="AI13" i="26" s="1"/>
  <c r="AI10" i="25"/>
  <c r="AI13" i="25" s="1"/>
  <c r="AI12" i="25"/>
  <c r="AI7" i="25" s="1"/>
  <c r="AJ11" i="25"/>
  <c r="AI6" i="25"/>
  <c r="AI10" i="24"/>
  <c r="AI13" i="24" s="1"/>
  <c r="AI12" i="24"/>
  <c r="AI7" i="24" s="1"/>
  <c r="AJ11" i="24"/>
  <c r="AI6" i="24"/>
  <c r="AI10" i="23"/>
  <c r="AI13" i="23" s="1"/>
  <c r="AI12" i="23"/>
  <c r="AI7" i="23" s="1"/>
  <c r="AJ11" i="23"/>
  <c r="AI6" i="23"/>
  <c r="AI12" i="22"/>
  <c r="AI7" i="22" s="1"/>
  <c r="AI6" i="22"/>
  <c r="AJ11" i="22"/>
  <c r="AI10" i="22"/>
  <c r="AI13" i="22" s="1"/>
  <c r="AK11" i="21"/>
  <c r="AJ6" i="21"/>
  <c r="AJ12" i="21"/>
  <c r="AJ7" i="21" s="1"/>
  <c r="AJ10" i="21"/>
  <c r="AJ13" i="21" s="1"/>
  <c r="AI12" i="20"/>
  <c r="AI7" i="20" s="1"/>
  <c r="AI6" i="20"/>
  <c r="AI10" i="20"/>
  <c r="AI13" i="20" s="1"/>
  <c r="AJ11" i="20"/>
  <c r="AI10" i="19"/>
  <c r="AI13" i="19" s="1"/>
  <c r="AI12" i="19"/>
  <c r="AI7" i="19" s="1"/>
  <c r="AJ11" i="19"/>
  <c r="AI6" i="19"/>
  <c r="AI10" i="18"/>
  <c r="AI13" i="18" s="1"/>
  <c r="AI12" i="18"/>
  <c r="AI7" i="18" s="1"/>
  <c r="AJ11" i="18"/>
  <c r="AI6" i="18"/>
  <c r="AJ6" i="17"/>
  <c r="AJ12" i="17"/>
  <c r="AJ7" i="17" s="1"/>
  <c r="AJ10" i="17"/>
  <c r="AJ13" i="17" s="1"/>
  <c r="AK11" i="17"/>
  <c r="AA6" i="7"/>
  <c r="AB11" i="7"/>
  <c r="AB12" i="7" s="1"/>
  <c r="AB7" i="7" s="1"/>
  <c r="AA10" i="7"/>
  <c r="AA13" i="7" s="1"/>
  <c r="AJ6" i="27" l="1"/>
  <c r="AK11" i="27"/>
  <c r="AJ10" i="27"/>
  <c r="AJ13" i="27" s="1"/>
  <c r="AJ12" i="27"/>
  <c r="AJ7" i="27" s="1"/>
  <c r="AK11" i="26"/>
  <c r="AJ12" i="26"/>
  <c r="AJ7" i="26" s="1"/>
  <c r="AJ10" i="26"/>
  <c r="AJ13" i="26" s="1"/>
  <c r="AJ6" i="26"/>
  <c r="AJ6" i="25"/>
  <c r="AK11" i="25"/>
  <c r="AJ12" i="25"/>
  <c r="AJ7" i="25" s="1"/>
  <c r="AJ10" i="25"/>
  <c r="AJ13" i="25" s="1"/>
  <c r="AJ6" i="24"/>
  <c r="AK11" i="24"/>
  <c r="AJ10" i="24"/>
  <c r="AJ13" i="24" s="1"/>
  <c r="AJ12" i="24"/>
  <c r="AJ7" i="24" s="1"/>
  <c r="AJ6" i="23"/>
  <c r="AK11" i="23"/>
  <c r="AJ10" i="23"/>
  <c r="AJ13" i="23" s="1"/>
  <c r="AJ12" i="23"/>
  <c r="AJ7" i="23" s="1"/>
  <c r="AK11" i="22"/>
  <c r="AJ12" i="22"/>
  <c r="AJ7" i="22" s="1"/>
  <c r="AJ10" i="22"/>
  <c r="AJ13" i="22" s="1"/>
  <c r="AJ6" i="22"/>
  <c r="AK10" i="21"/>
  <c r="AK13" i="21" s="1"/>
  <c r="AK12" i="21"/>
  <c r="AK7" i="21" s="1"/>
  <c r="AL11" i="21"/>
  <c r="AK6" i="21"/>
  <c r="AK11" i="20"/>
  <c r="AJ12" i="20"/>
  <c r="AJ7" i="20" s="1"/>
  <c r="AJ10" i="20"/>
  <c r="AJ13" i="20" s="1"/>
  <c r="AJ6" i="20"/>
  <c r="AJ6" i="19"/>
  <c r="AK11" i="19"/>
  <c r="AJ10" i="19"/>
  <c r="AJ13" i="19" s="1"/>
  <c r="AJ12" i="19"/>
  <c r="AJ7" i="19" s="1"/>
  <c r="AJ6" i="18"/>
  <c r="AK11" i="18"/>
  <c r="AJ10" i="18"/>
  <c r="AJ13" i="18" s="1"/>
  <c r="AJ12" i="18"/>
  <c r="AJ7" i="18" s="1"/>
  <c r="AK12" i="17"/>
  <c r="AK7" i="17" s="1"/>
  <c r="AL11" i="17"/>
  <c r="AK6" i="17"/>
  <c r="AK10" i="17"/>
  <c r="AK13" i="17" s="1"/>
  <c r="AB6" i="7"/>
  <c r="AC11" i="7"/>
  <c r="AC12" i="7" s="1"/>
  <c r="AC7" i="7" s="1"/>
  <c r="AB10" i="7"/>
  <c r="AB13" i="7" s="1"/>
  <c r="AK12" i="27" l="1"/>
  <c r="AK7" i="27" s="1"/>
  <c r="AK10" i="27"/>
  <c r="AK13" i="27" s="1"/>
  <c r="AL11" i="27"/>
  <c r="AK6" i="27"/>
  <c r="AK10" i="26"/>
  <c r="AK13" i="26" s="1"/>
  <c r="AL11" i="26"/>
  <c r="AK6" i="26"/>
  <c r="AK12" i="26"/>
  <c r="AK7" i="26" s="1"/>
  <c r="AK12" i="25"/>
  <c r="AK7" i="25" s="1"/>
  <c r="AK10" i="25"/>
  <c r="AK13" i="25" s="1"/>
  <c r="AK6" i="25"/>
  <c r="AL11" i="25"/>
  <c r="AK12" i="24"/>
  <c r="AK7" i="24" s="1"/>
  <c r="AK10" i="24"/>
  <c r="AK13" i="24" s="1"/>
  <c r="AK6" i="24"/>
  <c r="AL11" i="24"/>
  <c r="AK12" i="23"/>
  <c r="AK7" i="23" s="1"/>
  <c r="AK10" i="23"/>
  <c r="AK13" i="23" s="1"/>
  <c r="AK6" i="23"/>
  <c r="AL11" i="23"/>
  <c r="AK10" i="22"/>
  <c r="AK13" i="22" s="1"/>
  <c r="AL11" i="22"/>
  <c r="AK12" i="22"/>
  <c r="AK7" i="22" s="1"/>
  <c r="AK6" i="22"/>
  <c r="AL6" i="21"/>
  <c r="AM11" i="21"/>
  <c r="AL10" i="21"/>
  <c r="AL13" i="21" s="1"/>
  <c r="AL12" i="21"/>
  <c r="AL7" i="21" s="1"/>
  <c r="AK10" i="20"/>
  <c r="AK13" i="20" s="1"/>
  <c r="AL11" i="20"/>
  <c r="AK6" i="20"/>
  <c r="AK12" i="20"/>
  <c r="AK7" i="20" s="1"/>
  <c r="AK12" i="19"/>
  <c r="AK7" i="19" s="1"/>
  <c r="AK10" i="19"/>
  <c r="AK13" i="19" s="1"/>
  <c r="AK6" i="19"/>
  <c r="AL11" i="19"/>
  <c r="AK12" i="18"/>
  <c r="AK7" i="18" s="1"/>
  <c r="AK10" i="18"/>
  <c r="AK13" i="18" s="1"/>
  <c r="AK6" i="18"/>
  <c r="AL11" i="18"/>
  <c r="AM11" i="17"/>
  <c r="AL10" i="17"/>
  <c r="AL13" i="17" s="1"/>
  <c r="AL12" i="17"/>
  <c r="AL7" i="17" s="1"/>
  <c r="AL6" i="17"/>
  <c r="AC6" i="7"/>
  <c r="AD11" i="7"/>
  <c r="AD12" i="7" s="1"/>
  <c r="AD7" i="7" s="1"/>
  <c r="AC10" i="7"/>
  <c r="AC13" i="7" s="1"/>
  <c r="AM11" i="27" l="1"/>
  <c r="AL6" i="27"/>
  <c r="AL10" i="27"/>
  <c r="AL13" i="27" s="1"/>
  <c r="AL12" i="27"/>
  <c r="AL7" i="27" s="1"/>
  <c r="AL6" i="26"/>
  <c r="AL10" i="26"/>
  <c r="AL13" i="26" s="1"/>
  <c r="AM11" i="26"/>
  <c r="AL12" i="26"/>
  <c r="AL7" i="26" s="1"/>
  <c r="AM11" i="25"/>
  <c r="AL12" i="25"/>
  <c r="AL7" i="25" s="1"/>
  <c r="AL10" i="25"/>
  <c r="AL13" i="25" s="1"/>
  <c r="AL6" i="25"/>
  <c r="AM11" i="24"/>
  <c r="AL6" i="24"/>
  <c r="AL10" i="24"/>
  <c r="AL13" i="24" s="1"/>
  <c r="AL12" i="24"/>
  <c r="AL7" i="24" s="1"/>
  <c r="AM11" i="23"/>
  <c r="AL6" i="23"/>
  <c r="AL12" i="23"/>
  <c r="AL7" i="23" s="1"/>
  <c r="AL10" i="23"/>
  <c r="AL13" i="23" s="1"/>
  <c r="AL6" i="22"/>
  <c r="AL10" i="22"/>
  <c r="AL13" i="22" s="1"/>
  <c r="AL12" i="22"/>
  <c r="AL7" i="22" s="1"/>
  <c r="AM11" i="22"/>
  <c r="AM12" i="21"/>
  <c r="AM7" i="21" s="1"/>
  <c r="AM10" i="21"/>
  <c r="AM13" i="21" s="1"/>
  <c r="AM6" i="21"/>
  <c r="AN11" i="21"/>
  <c r="AL6" i="20"/>
  <c r="AL10" i="20"/>
  <c r="AL13" i="20" s="1"/>
  <c r="AL12" i="20"/>
  <c r="AL7" i="20" s="1"/>
  <c r="AM11" i="20"/>
  <c r="AM11" i="19"/>
  <c r="AL6" i="19"/>
  <c r="AL12" i="19"/>
  <c r="AL7" i="19" s="1"/>
  <c r="AL10" i="19"/>
  <c r="AL13" i="19" s="1"/>
  <c r="AM11" i="18"/>
  <c r="AL12" i="18"/>
  <c r="AL7" i="18" s="1"/>
  <c r="AL6" i="18"/>
  <c r="AL10" i="18"/>
  <c r="AL13" i="18" s="1"/>
  <c r="AM10" i="17"/>
  <c r="AM13" i="17" s="1"/>
  <c r="AM6" i="17"/>
  <c r="AM12" i="17"/>
  <c r="AM7" i="17" s="1"/>
  <c r="AN11" i="17"/>
  <c r="AD6" i="7"/>
  <c r="AE11" i="7"/>
  <c r="AE12" i="7" s="1"/>
  <c r="AE7" i="7" s="1"/>
  <c r="AD10" i="7"/>
  <c r="AD13" i="7" s="1"/>
  <c r="AM10" i="27" l="1"/>
  <c r="AM13" i="27" s="1"/>
  <c r="AM12" i="27"/>
  <c r="AM7" i="27" s="1"/>
  <c r="AM6" i="27"/>
  <c r="AN11" i="27"/>
  <c r="AM12" i="26"/>
  <c r="AM7" i="26" s="1"/>
  <c r="AM6" i="26"/>
  <c r="AN11" i="26"/>
  <c r="AM10" i="26"/>
  <c r="AM13" i="26" s="1"/>
  <c r="AM10" i="25"/>
  <c r="AM13" i="25" s="1"/>
  <c r="AM6" i="25"/>
  <c r="AN11" i="25"/>
  <c r="AM12" i="25"/>
  <c r="AM7" i="25" s="1"/>
  <c r="AM10" i="24"/>
  <c r="AM13" i="24" s="1"/>
  <c r="AM12" i="24"/>
  <c r="AM7" i="24" s="1"/>
  <c r="AN11" i="24"/>
  <c r="AM6" i="24"/>
  <c r="AM10" i="23"/>
  <c r="AM13" i="23" s="1"/>
  <c r="AM12" i="23"/>
  <c r="AM7" i="23" s="1"/>
  <c r="AN11" i="23"/>
  <c r="AM6" i="23"/>
  <c r="AM12" i="22"/>
  <c r="AM7" i="22" s="1"/>
  <c r="AM6" i="22"/>
  <c r="AN11" i="22"/>
  <c r="AM10" i="22"/>
  <c r="AM13" i="22" s="1"/>
  <c r="AO11" i="21"/>
  <c r="AN12" i="21"/>
  <c r="AN7" i="21" s="1"/>
  <c r="AN6" i="21"/>
  <c r="AN10" i="21"/>
  <c r="AN13" i="21" s="1"/>
  <c r="AM12" i="20"/>
  <c r="AM7" i="20" s="1"/>
  <c r="AM6" i="20"/>
  <c r="AN11" i="20"/>
  <c r="AM10" i="20"/>
  <c r="AM13" i="20" s="1"/>
  <c r="AM10" i="19"/>
  <c r="AM13" i="19" s="1"/>
  <c r="AM12" i="19"/>
  <c r="AM7" i="19" s="1"/>
  <c r="AM6" i="19"/>
  <c r="AN11" i="19"/>
  <c r="AM10" i="18"/>
  <c r="AM13" i="18" s="1"/>
  <c r="AM6" i="18"/>
  <c r="AN11" i="18"/>
  <c r="AM12" i="18"/>
  <c r="AM7" i="18" s="1"/>
  <c r="AN6" i="17"/>
  <c r="AN12" i="17"/>
  <c r="AN7" i="17" s="1"/>
  <c r="AN10" i="17"/>
  <c r="AN13" i="17" s="1"/>
  <c r="AO11" i="17"/>
  <c r="AE6" i="7"/>
  <c r="AF11" i="7"/>
  <c r="AF12" i="7" s="1"/>
  <c r="AF7" i="7" s="1"/>
  <c r="AE10" i="7"/>
  <c r="AE13" i="7" s="1"/>
  <c r="AN6" i="27" l="1"/>
  <c r="AO11" i="27"/>
  <c r="AN12" i="27"/>
  <c r="AN7" i="27" s="1"/>
  <c r="AN10" i="27"/>
  <c r="AN13" i="27" s="1"/>
  <c r="AO11" i="26"/>
  <c r="AN6" i="26"/>
  <c r="AN10" i="26"/>
  <c r="AN13" i="26" s="1"/>
  <c r="AN12" i="26"/>
  <c r="AN7" i="26" s="1"/>
  <c r="AN6" i="25"/>
  <c r="AN12" i="25"/>
  <c r="AN7" i="25" s="1"/>
  <c r="AN10" i="25"/>
  <c r="AN13" i="25" s="1"/>
  <c r="AO11" i="25"/>
  <c r="AN6" i="24"/>
  <c r="AO11" i="24"/>
  <c r="AN12" i="24"/>
  <c r="AN7" i="24" s="1"/>
  <c r="AN10" i="24"/>
  <c r="AN13" i="24" s="1"/>
  <c r="AN6" i="23"/>
  <c r="AO11" i="23"/>
  <c r="AN12" i="23"/>
  <c r="AN7" i="23" s="1"/>
  <c r="AN10" i="23"/>
  <c r="AN13" i="23" s="1"/>
  <c r="AO11" i="22"/>
  <c r="AN6" i="22"/>
  <c r="AN10" i="22"/>
  <c r="AN13" i="22" s="1"/>
  <c r="AN12" i="22"/>
  <c r="AN7" i="22" s="1"/>
  <c r="AO10" i="21"/>
  <c r="AO13" i="21" s="1"/>
  <c r="AO6" i="21"/>
  <c r="AO12" i="21"/>
  <c r="AO11" i="20"/>
  <c r="AN6" i="20"/>
  <c r="AN12" i="20"/>
  <c r="AN7" i="20" s="1"/>
  <c r="AN10" i="20"/>
  <c r="AN13" i="20" s="1"/>
  <c r="AN6" i="19"/>
  <c r="AO11" i="19"/>
  <c r="AN12" i="19"/>
  <c r="AN7" i="19" s="1"/>
  <c r="AN10" i="19"/>
  <c r="AN13" i="19" s="1"/>
  <c r="AN6" i="18"/>
  <c r="AN12" i="18"/>
  <c r="AN7" i="18" s="1"/>
  <c r="AO11" i="18"/>
  <c r="AN10" i="18"/>
  <c r="AN13" i="18" s="1"/>
  <c r="AO12" i="17"/>
  <c r="AO6" i="17"/>
  <c r="AO10" i="17"/>
  <c r="AO13" i="17" s="1"/>
  <c r="AF6" i="7"/>
  <c r="AG11" i="7"/>
  <c r="AG12" i="7" s="1"/>
  <c r="AG7" i="7" s="1"/>
  <c r="AF10" i="7"/>
  <c r="AF13" i="7" s="1"/>
  <c r="AO12" i="27" l="1"/>
  <c r="AO7" i="27" s="1"/>
  <c r="AO10" i="27"/>
  <c r="AO13" i="27" s="1"/>
  <c r="AO6" i="27"/>
  <c r="AO12" i="26"/>
  <c r="AO7" i="26" s="1"/>
  <c r="AO10" i="26"/>
  <c r="AO13" i="26" s="1"/>
  <c r="AO6" i="26"/>
  <c r="AO12" i="25"/>
  <c r="AO7" i="25" s="1"/>
  <c r="AO6" i="25"/>
  <c r="AO10" i="25"/>
  <c r="AO13" i="25" s="1"/>
  <c r="AO12" i="24"/>
  <c r="AO10" i="24"/>
  <c r="AO13" i="24" s="1"/>
  <c r="AO6" i="24"/>
  <c r="AO12" i="23"/>
  <c r="AO7" i="23" s="1"/>
  <c r="AO10" i="23"/>
  <c r="AO13" i="23" s="1"/>
  <c r="AO6" i="23"/>
  <c r="AO10" i="22"/>
  <c r="AO13" i="22" s="1"/>
  <c r="AO12" i="22"/>
  <c r="AO7" i="22" s="1"/>
  <c r="AO6" i="22"/>
  <c r="AO10" i="20"/>
  <c r="AO13" i="20" s="1"/>
  <c r="AO12" i="20"/>
  <c r="AO7" i="20" s="1"/>
  <c r="AO6" i="20"/>
  <c r="AO12" i="19"/>
  <c r="AO6" i="19"/>
  <c r="AO10" i="19"/>
  <c r="AO13" i="19" s="1"/>
  <c r="AO12" i="18"/>
  <c r="AO7" i="18" s="1"/>
  <c r="AO10" i="18"/>
  <c r="AO13" i="18" s="1"/>
  <c r="AO6" i="18"/>
  <c r="AG6" i="7"/>
  <c r="AH11" i="7"/>
  <c r="AH12" i="7" s="1"/>
  <c r="AH7" i="7" s="1"/>
  <c r="AG10" i="7"/>
  <c r="AG13" i="7" s="1"/>
  <c r="AH6" i="7" l="1"/>
  <c r="AI11" i="7"/>
  <c r="AI12" i="7" s="1"/>
  <c r="AI7" i="7" s="1"/>
  <c r="AH10" i="7"/>
  <c r="AH13" i="7" s="1"/>
  <c r="AI6" i="7" l="1"/>
  <c r="AI10" i="7"/>
  <c r="AI13" i="7" s="1"/>
  <c r="AJ11" i="7"/>
  <c r="AJ12" i="7" s="1"/>
  <c r="AJ7" i="7" s="1"/>
  <c r="AJ6" i="7" l="1"/>
  <c r="AK11" i="7"/>
  <c r="AK12" i="7" s="1"/>
  <c r="AK7" i="7" s="1"/>
  <c r="AJ10" i="7"/>
  <c r="AJ13" i="7" s="1"/>
  <c r="AK6" i="7" l="1"/>
  <c r="AL11" i="7"/>
  <c r="AL12" i="7" s="1"/>
  <c r="AL7" i="7" s="1"/>
  <c r="AK10" i="7"/>
  <c r="AK13" i="7" s="1"/>
  <c r="AM11" i="7" l="1"/>
  <c r="AL6" i="7"/>
  <c r="AL10" i="7"/>
  <c r="AN11" i="7" l="1"/>
  <c r="AM12" i="7"/>
  <c r="AM7" i="7" s="1"/>
  <c r="AM10" i="7"/>
  <c r="AM13" i="7" s="1"/>
  <c r="AL13" i="7"/>
  <c r="AM6" i="7"/>
  <c r="AO11" i="7" l="1"/>
  <c r="AO12" i="7" s="1"/>
  <c r="AN12" i="7"/>
  <c r="AN7" i="7" s="1"/>
  <c r="AN10" i="7"/>
  <c r="AN13" i="7" s="1"/>
  <c r="AN6" i="7"/>
  <c r="AO10" i="7" l="1"/>
  <c r="AO13" i="7" s="1"/>
  <c r="AO6" i="7"/>
  <c r="T14" i="12"/>
  <c r="I22" i="7" s="1"/>
  <c r="J22" i="7" s="1"/>
  <c r="T20" i="12"/>
  <c r="I28" i="7" s="1"/>
  <c r="J28" i="7" s="1"/>
  <c r="T9" i="12"/>
  <c r="T11" i="12"/>
  <c r="I19" i="23" s="1"/>
  <c r="J19" i="23" s="1"/>
  <c r="T15" i="12"/>
  <c r="I23" i="26" s="1"/>
  <c r="J23" i="26" s="1"/>
  <c r="T13" i="12"/>
  <c r="I21" i="27" s="1"/>
  <c r="J21" i="27" s="1"/>
  <c r="T17" i="12"/>
  <c r="I25" i="24" s="1"/>
  <c r="J25" i="24" s="1"/>
  <c r="T8" i="12"/>
  <c r="I16" i="17" s="1"/>
  <c r="J16" i="17" s="1"/>
  <c r="T19" i="12"/>
  <c r="I27" i="17" s="1"/>
  <c r="J27" i="17" s="1"/>
  <c r="T12" i="12"/>
  <c r="I20" i="17" s="1"/>
  <c r="J20" i="17" s="1"/>
  <c r="T10" i="12"/>
  <c r="I18" i="17" s="1"/>
  <c r="J18" i="17" s="1"/>
  <c r="T6" i="12"/>
  <c r="I14" i="17" s="1"/>
  <c r="J14" i="17" s="1"/>
  <c r="T7" i="12"/>
  <c r="I15" i="17" s="1"/>
  <c r="J15" i="17" s="1"/>
  <c r="T16" i="12"/>
  <c r="I24" i="17" s="1"/>
  <c r="J24" i="17" s="1"/>
  <c r="T18" i="12"/>
  <c r="I26" i="17" s="1"/>
  <c r="J26" i="17" s="1"/>
  <c r="I28" i="26" l="1"/>
  <c r="J28" i="26" s="1"/>
  <c r="I14" i="23"/>
  <c r="J14" i="23" s="1"/>
  <c r="I28" i="17"/>
  <c r="J28" i="17" s="1"/>
  <c r="V9" i="12"/>
  <c r="I17" i="23"/>
  <c r="J17" i="23" s="1"/>
  <c r="I17" i="18"/>
  <c r="J17" i="18" s="1"/>
  <c r="I17" i="21"/>
  <c r="J17" i="21" s="1"/>
  <c r="I17" i="25"/>
  <c r="J17" i="25" s="1"/>
  <c r="I17" i="20"/>
  <c r="J17" i="20" s="1"/>
  <c r="I17" i="24"/>
  <c r="J17" i="24" s="1"/>
  <c r="I17" i="22"/>
  <c r="J17" i="22" s="1"/>
  <c r="I17" i="17"/>
  <c r="J17" i="17" s="1"/>
  <c r="I17" i="7"/>
  <c r="J17" i="7" s="1"/>
  <c r="I17" i="27"/>
  <c r="J17" i="27" s="1"/>
  <c r="I17" i="19"/>
  <c r="J17" i="19" s="1"/>
  <c r="I17" i="26"/>
  <c r="J17" i="26" s="1"/>
  <c r="I26" i="19"/>
  <c r="J26" i="19" s="1"/>
  <c r="I26" i="18"/>
  <c r="J26" i="18" s="1"/>
  <c r="V18" i="12"/>
  <c r="I26" i="26"/>
  <c r="J26" i="26" s="1"/>
  <c r="I26" i="27"/>
  <c r="J26" i="27" s="1"/>
  <c r="I26" i="21"/>
  <c r="J26" i="21" s="1"/>
  <c r="I26" i="7"/>
  <c r="J26" i="7" s="1"/>
  <c r="I26" i="20"/>
  <c r="J26" i="20" s="1"/>
  <c r="I26" i="23"/>
  <c r="J26" i="23" s="1"/>
  <c r="I26" i="24"/>
  <c r="J26" i="24" s="1"/>
  <c r="I26" i="25"/>
  <c r="J26" i="25" s="1"/>
  <c r="I26" i="22"/>
  <c r="J26" i="22" s="1"/>
  <c r="I24" i="23"/>
  <c r="J24" i="23" s="1"/>
  <c r="I24" i="20"/>
  <c r="J24" i="20" s="1"/>
  <c r="I24" i="22"/>
  <c r="J24" i="22" s="1"/>
  <c r="I24" i="27"/>
  <c r="J24" i="27" s="1"/>
  <c r="I24" i="24"/>
  <c r="J24" i="24" s="1"/>
  <c r="V16" i="12"/>
  <c r="I24" i="26"/>
  <c r="J24" i="26" s="1"/>
  <c r="I24" i="7"/>
  <c r="J24" i="7" s="1"/>
  <c r="I24" i="25"/>
  <c r="J24" i="25" s="1"/>
  <c r="I24" i="21"/>
  <c r="J24" i="21" s="1"/>
  <c r="I24" i="19"/>
  <c r="J24" i="19" s="1"/>
  <c r="I15" i="25"/>
  <c r="J15" i="25" s="1"/>
  <c r="I15" i="24"/>
  <c r="J15" i="24" s="1"/>
  <c r="I15" i="26"/>
  <c r="J15" i="26" s="1"/>
  <c r="I15" i="7"/>
  <c r="J15" i="7" s="1"/>
  <c r="I15" i="27"/>
  <c r="J15" i="27" s="1"/>
  <c r="I15" i="21"/>
  <c r="J15" i="21" s="1"/>
  <c r="I15" i="23"/>
  <c r="J15" i="23" s="1"/>
  <c r="V7" i="12"/>
  <c r="I15" i="18"/>
  <c r="J15" i="18" s="1"/>
  <c r="I15" i="20"/>
  <c r="J15" i="20" s="1"/>
  <c r="I15" i="22"/>
  <c r="J15" i="22" s="1"/>
  <c r="I14" i="21"/>
  <c r="J14" i="21" s="1"/>
  <c r="I14" i="18"/>
  <c r="J14" i="18" s="1"/>
  <c r="I14" i="19"/>
  <c r="J14" i="19" s="1"/>
  <c r="I14" i="27"/>
  <c r="J14" i="27" s="1"/>
  <c r="I14" i="7"/>
  <c r="J14" i="7" s="1"/>
  <c r="I14" i="20"/>
  <c r="J14" i="20" s="1"/>
  <c r="I14" i="26"/>
  <c r="J14" i="26" s="1"/>
  <c r="I14" i="24"/>
  <c r="J14" i="24" s="1"/>
  <c r="V6" i="12"/>
  <c r="I18" i="7"/>
  <c r="J18" i="7" s="1"/>
  <c r="I18" i="25"/>
  <c r="J18" i="25" s="1"/>
  <c r="I18" i="26"/>
  <c r="J18" i="26" s="1"/>
  <c r="V10" i="12"/>
  <c r="I18" i="27"/>
  <c r="J18" i="27" s="1"/>
  <c r="I18" i="21"/>
  <c r="J18" i="21" s="1"/>
  <c r="I18" i="19"/>
  <c r="J18" i="19" s="1"/>
  <c r="I18" i="24"/>
  <c r="J18" i="24" s="1"/>
  <c r="I18" i="22"/>
  <c r="J18" i="22" s="1"/>
  <c r="I18" i="18"/>
  <c r="J18" i="18" s="1"/>
  <c r="I18" i="23"/>
  <c r="J18" i="23" s="1"/>
  <c r="I20" i="19"/>
  <c r="J20" i="19" s="1"/>
  <c r="I20" i="21"/>
  <c r="J20" i="21" s="1"/>
  <c r="I20" i="26"/>
  <c r="J20" i="26" s="1"/>
  <c r="I20" i="18"/>
  <c r="J20" i="18" s="1"/>
  <c r="V12" i="12"/>
  <c r="I20" i="22"/>
  <c r="J20" i="22" s="1"/>
  <c r="I20" i="7"/>
  <c r="J20" i="7" s="1"/>
  <c r="I20" i="20"/>
  <c r="J20" i="20" s="1"/>
  <c r="I20" i="24"/>
  <c r="J20" i="24" s="1"/>
  <c r="I20" i="23"/>
  <c r="J20" i="23" s="1"/>
  <c r="I27" i="19"/>
  <c r="J27" i="19" s="1"/>
  <c r="I27" i="23"/>
  <c r="J27" i="23" s="1"/>
  <c r="V19" i="12"/>
  <c r="I27" i="18"/>
  <c r="J27" i="18" s="1"/>
  <c r="I27" i="24"/>
  <c r="J27" i="24" s="1"/>
  <c r="I27" i="21"/>
  <c r="J27" i="21" s="1"/>
  <c r="I27" i="27"/>
  <c r="J27" i="27" s="1"/>
  <c r="I27" i="20"/>
  <c r="J27" i="20" s="1"/>
  <c r="I27" i="25"/>
  <c r="J27" i="25" s="1"/>
  <c r="I27" i="7"/>
  <c r="J27" i="7" s="1"/>
  <c r="I16" i="26"/>
  <c r="J16" i="26" s="1"/>
  <c r="I16" i="19"/>
  <c r="J16" i="19" s="1"/>
  <c r="I16" i="18"/>
  <c r="J16" i="18" s="1"/>
  <c r="I16" i="7"/>
  <c r="J16" i="7" s="1"/>
  <c r="I16" i="24"/>
  <c r="J16" i="24" s="1"/>
  <c r="I16" i="27"/>
  <c r="J16" i="27" s="1"/>
  <c r="I16" i="21"/>
  <c r="J16" i="21" s="1"/>
  <c r="I16" i="20"/>
  <c r="J16" i="20" s="1"/>
  <c r="V8" i="12"/>
  <c r="I16" i="22"/>
  <c r="J16" i="22" s="1"/>
  <c r="I16" i="23"/>
  <c r="J16" i="23" s="1"/>
  <c r="I20" i="27"/>
  <c r="J20" i="27" s="1"/>
  <c r="V17" i="12"/>
  <c r="I25" i="27"/>
  <c r="J25" i="27" s="1"/>
  <c r="I25" i="26"/>
  <c r="J25" i="26" s="1"/>
  <c r="I25" i="25"/>
  <c r="J25" i="25" s="1"/>
  <c r="I25" i="18"/>
  <c r="J25" i="18" s="1"/>
  <c r="I25" i="23"/>
  <c r="J25" i="23" s="1"/>
  <c r="I25" i="19"/>
  <c r="J25" i="19" s="1"/>
  <c r="I25" i="21"/>
  <c r="J25" i="21" s="1"/>
  <c r="I25" i="20"/>
  <c r="J25" i="20" s="1"/>
  <c r="I25" i="7"/>
  <c r="J25" i="7" s="1"/>
  <c r="I25" i="22"/>
  <c r="J25" i="22" s="1"/>
  <c r="I21" i="24"/>
  <c r="J21" i="24" s="1"/>
  <c r="I21" i="22"/>
  <c r="J21" i="22" s="1"/>
  <c r="I21" i="21"/>
  <c r="J21" i="21" s="1"/>
  <c r="I21" i="26"/>
  <c r="J21" i="26" s="1"/>
  <c r="I21" i="20"/>
  <c r="J21" i="20" s="1"/>
  <c r="I21" i="18"/>
  <c r="J21" i="18" s="1"/>
  <c r="I21" i="7"/>
  <c r="J21" i="7" s="1"/>
  <c r="I21" i="23"/>
  <c r="J21" i="23" s="1"/>
  <c r="V13" i="12"/>
  <c r="I21" i="25"/>
  <c r="J21" i="25" s="1"/>
  <c r="I21" i="19"/>
  <c r="J21" i="19" s="1"/>
  <c r="I19" i="24"/>
  <c r="J19" i="24" s="1"/>
  <c r="I19" i="21"/>
  <c r="J19" i="21" s="1"/>
  <c r="I19" i="22"/>
  <c r="J19" i="22" s="1"/>
  <c r="I19" i="25"/>
  <c r="J19" i="25" s="1"/>
  <c r="I19" i="20"/>
  <c r="J19" i="20" s="1"/>
  <c r="I19" i="18"/>
  <c r="J19" i="18" s="1"/>
  <c r="I19" i="26"/>
  <c r="J19" i="26" s="1"/>
  <c r="V11" i="12"/>
  <c r="I19" i="27"/>
  <c r="J19" i="27" s="1"/>
  <c r="I19" i="19"/>
  <c r="J19" i="19" s="1"/>
  <c r="I19" i="7"/>
  <c r="J19" i="7" s="1"/>
  <c r="I23" i="20"/>
  <c r="J23" i="20" s="1"/>
  <c r="I23" i="23"/>
  <c r="J23" i="23" s="1"/>
  <c r="I23" i="7"/>
  <c r="J23" i="7" s="1"/>
  <c r="I23" i="24"/>
  <c r="J23" i="24" s="1"/>
  <c r="I23" i="19"/>
  <c r="J23" i="19" s="1"/>
  <c r="I23" i="21"/>
  <c r="J23" i="21" s="1"/>
  <c r="I23" i="17"/>
  <c r="J23" i="17" s="1"/>
  <c r="I23" i="27"/>
  <c r="J23" i="27" s="1"/>
  <c r="V15" i="12"/>
  <c r="I23" i="25"/>
  <c r="J23" i="25" s="1"/>
  <c r="I23" i="22"/>
  <c r="J23" i="22" s="1"/>
  <c r="I24" i="18"/>
  <c r="J24" i="18" s="1"/>
  <c r="I15" i="19"/>
  <c r="J15" i="19" s="1"/>
  <c r="I14" i="22"/>
  <c r="J14" i="22" s="1"/>
  <c r="I18" i="20"/>
  <c r="J18" i="20" s="1"/>
  <c r="I20" i="25"/>
  <c r="J20" i="25" s="1"/>
  <c r="I27" i="22"/>
  <c r="J27" i="22" s="1"/>
  <c r="I14" i="25"/>
  <c r="J14" i="25" s="1"/>
  <c r="I16" i="25"/>
  <c r="J16" i="25" s="1"/>
  <c r="I27" i="26"/>
  <c r="J27" i="26" s="1"/>
  <c r="I25" i="17"/>
  <c r="J25" i="17" s="1"/>
  <c r="I21" i="17"/>
  <c r="J21" i="17" s="1"/>
  <c r="I19" i="17"/>
  <c r="J19" i="17" s="1"/>
  <c r="I23" i="18"/>
  <c r="J23" i="18" s="1"/>
  <c r="I22" i="21"/>
  <c r="J22" i="21" s="1"/>
  <c r="I22" i="19"/>
  <c r="J22" i="19" s="1"/>
  <c r="I22" i="18"/>
  <c r="J22" i="18" s="1"/>
  <c r="I28" i="24"/>
  <c r="J28" i="24" s="1"/>
  <c r="I22" i="20"/>
  <c r="J22" i="20" s="1"/>
  <c r="I28" i="25"/>
  <c r="J28" i="25" s="1"/>
  <c r="I22" i="25"/>
  <c r="J22" i="25" s="1"/>
  <c r="I28" i="22"/>
  <c r="J28" i="22" s="1"/>
  <c r="V20" i="12"/>
  <c r="I22" i="17"/>
  <c r="J22" i="17" s="1"/>
  <c r="I28" i="23"/>
  <c r="J28" i="23" s="1"/>
  <c r="I22" i="23"/>
  <c r="J22" i="23" s="1"/>
  <c r="I22" i="22"/>
  <c r="J22" i="22" s="1"/>
  <c r="I28" i="19"/>
  <c r="J28" i="19" s="1"/>
  <c r="I22" i="27"/>
  <c r="J22" i="27" s="1"/>
  <c r="I28" i="27"/>
  <c r="J28" i="27" s="1"/>
  <c r="V14" i="12"/>
  <c r="I22" i="26"/>
  <c r="J22" i="26" s="1"/>
  <c r="I28" i="18"/>
  <c r="J28" i="18" s="1"/>
  <c r="I22" i="24"/>
  <c r="J22" i="24" s="1"/>
  <c r="I28" i="21"/>
  <c r="J28" i="21" s="1"/>
  <c r="I28" i="20"/>
  <c r="J28" i="20" s="1"/>
</calcChain>
</file>

<file path=xl/sharedStrings.xml><?xml version="1.0" encoding="utf-8"?>
<sst xmlns="http://schemas.openxmlformats.org/spreadsheetml/2006/main" count="1064" uniqueCount="154">
  <si>
    <t>Monat</t>
  </si>
  <si>
    <t>Tag</t>
  </si>
  <si>
    <t>Wochentag</t>
  </si>
  <si>
    <t>Mo</t>
  </si>
  <si>
    <t>Die</t>
  </si>
  <si>
    <t>Mit</t>
  </si>
  <si>
    <t>Do</t>
  </si>
  <si>
    <t>Fr</t>
  </si>
  <si>
    <t>Sa</t>
  </si>
  <si>
    <t>So</t>
  </si>
  <si>
    <t>Montag</t>
  </si>
  <si>
    <t>Dienstag</t>
  </si>
  <si>
    <t>Mittwoch</t>
  </si>
  <si>
    <t>Donnerstag</t>
  </si>
  <si>
    <t>Freitag</t>
  </si>
  <si>
    <t>Samstag</t>
  </si>
  <si>
    <t>Sonntag</t>
  </si>
  <si>
    <t>N</t>
  </si>
  <si>
    <t>Ja/Nein</t>
  </si>
  <si>
    <t>Ja</t>
  </si>
  <si>
    <t>Nein</t>
  </si>
  <si>
    <t>1 - Ja</t>
  </si>
  <si>
    <t>2 - Nein</t>
  </si>
  <si>
    <t>Jahr</t>
  </si>
  <si>
    <t>Q</t>
  </si>
  <si>
    <t>Mon_Bez1</t>
  </si>
  <si>
    <t>Mon_Bez2</t>
  </si>
  <si>
    <t>Januar</t>
  </si>
  <si>
    <t>Februar</t>
  </si>
  <si>
    <t>März</t>
  </si>
  <si>
    <t>April</t>
  </si>
  <si>
    <t>Mai</t>
  </si>
  <si>
    <t>Juni</t>
  </si>
  <si>
    <t>Juli</t>
  </si>
  <si>
    <t>August</t>
  </si>
  <si>
    <t>September</t>
  </si>
  <si>
    <t>Oktover</t>
  </si>
  <si>
    <t>November</t>
  </si>
  <si>
    <t>Dezember</t>
  </si>
  <si>
    <t>Betriebs-/Steuernummer:</t>
  </si>
  <si>
    <t>Straße:</t>
  </si>
  <si>
    <t>PLZ:</t>
  </si>
  <si>
    <t>Ort:</t>
  </si>
  <si>
    <t>Telefon:</t>
  </si>
  <si>
    <t>Fax:</t>
  </si>
  <si>
    <t>Mail:</t>
  </si>
  <si>
    <t>© 2024 by VNR Verlag für die Deutsche Wirtschaft AG</t>
  </si>
  <si>
    <t>Die Vervielfältigung, Verbreitung oder Veräußerung der Daten oder Texte ist unzulässig und</t>
  </si>
  <si>
    <t>ausdrücklich nur mit Genehmigung des Verlags gestattet.</t>
  </si>
  <si>
    <t>Name des Unternehmens:</t>
  </si>
  <si>
    <t>Pers-Nr.</t>
  </si>
  <si>
    <t>Vorname</t>
  </si>
  <si>
    <t>Nachname</t>
  </si>
  <si>
    <t>Eintritt</t>
  </si>
  <si>
    <t>Urlaubstage</t>
  </si>
  <si>
    <t>Resturlaub</t>
  </si>
  <si>
    <t>Urlaub insg.</t>
  </si>
  <si>
    <t>Bemerkungen</t>
  </si>
  <si>
    <t>Berlin</t>
  </si>
  <si>
    <t>KST/Abt.</t>
  </si>
  <si>
    <t>Hamburg</t>
  </si>
  <si>
    <t>Abk.</t>
  </si>
  <si>
    <t>Bez.</t>
  </si>
  <si>
    <t>Wert</t>
  </si>
  <si>
    <t>Urlaubs-
anspruch</t>
  </si>
  <si>
    <t>Pers.-
Nr.</t>
  </si>
  <si>
    <t>unver-
plant</t>
  </si>
  <si>
    <t>Nr.</t>
  </si>
  <si>
    <t>Abt.</t>
  </si>
  <si>
    <t>Summe geplant</t>
  </si>
  <si>
    <t>Rest</t>
  </si>
  <si>
    <t>© 2022 by mediaforwork - ein Unternehmensbereich der Verlag für die Deutsche Wirtschaft AG</t>
  </si>
  <si>
    <t>akt.
Mon.</t>
  </si>
  <si>
    <t>Jan</t>
  </si>
  <si>
    <t>Feb</t>
  </si>
  <si>
    <t>Mär</t>
  </si>
  <si>
    <t>Apr</t>
  </si>
  <si>
    <t>Jun</t>
  </si>
  <si>
    <t>Jul</t>
  </si>
  <si>
    <t>Aug</t>
  </si>
  <si>
    <t>Sep</t>
  </si>
  <si>
    <t>Okt</t>
  </si>
  <si>
    <t>Nov</t>
  </si>
  <si>
    <t>Dez</t>
  </si>
  <si>
    <t>Text 1</t>
  </si>
  <si>
    <t>Text 2</t>
  </si>
  <si>
    <t>J</t>
  </si>
  <si>
    <t>Allgemeine Angaben zum Unternehmen</t>
  </si>
  <si>
    <t>Firma:</t>
  </si>
  <si>
    <t>Müller GmbH</t>
  </si>
  <si>
    <t>Datum der Auswertung</t>
  </si>
  <si>
    <t>Bundesland:</t>
  </si>
  <si>
    <t>Baden-Württemberg</t>
  </si>
  <si>
    <t>Berechnungen</t>
  </si>
  <si>
    <t>Arbeitsfreier Feiertag?</t>
  </si>
  <si>
    <t>Feiertage
ohne Sa / So</t>
  </si>
  <si>
    <t>Berechnung</t>
  </si>
  <si>
    <t>Summe</t>
  </si>
  <si>
    <t>Wverweis</t>
  </si>
  <si>
    <t>Bundesland</t>
  </si>
  <si>
    <t>Neujahr</t>
  </si>
  <si>
    <t>ja</t>
  </si>
  <si>
    <t>Heilige 3 Könige</t>
  </si>
  <si>
    <t>Bayern</t>
  </si>
  <si>
    <t>nein</t>
  </si>
  <si>
    <t>Aschermittwoch</t>
  </si>
  <si>
    <t>Karfreitag</t>
  </si>
  <si>
    <t>Brandenburg</t>
  </si>
  <si>
    <t>Ostersonntag</t>
  </si>
  <si>
    <t>Bremen</t>
  </si>
  <si>
    <t>Ostermontag</t>
  </si>
  <si>
    <t>1. Mai</t>
  </si>
  <si>
    <t>Hessen</t>
  </si>
  <si>
    <t>Himmelfahrt</t>
  </si>
  <si>
    <t>Mecklenburg-Vorpommern</t>
  </si>
  <si>
    <t>Pfingstsonntag</t>
  </si>
  <si>
    <t>Niedersachsen</t>
  </si>
  <si>
    <t>Pfingstmontag</t>
  </si>
  <si>
    <t>Nordrhein-Westfalen</t>
  </si>
  <si>
    <t>Fronleichnam</t>
  </si>
  <si>
    <t>Rheinland-Pfalz</t>
  </si>
  <si>
    <t>Saarland</t>
  </si>
  <si>
    <t>3. Oktober</t>
  </si>
  <si>
    <t>Sachsen</t>
  </si>
  <si>
    <t>Buß- und Bettag</t>
  </si>
  <si>
    <t>Sachsen-Anhalt</t>
  </si>
  <si>
    <t>Reformationstag</t>
  </si>
  <si>
    <t>Schleswig-Holstein</t>
  </si>
  <si>
    <t>Allerheiligen</t>
  </si>
  <si>
    <t>Thüringen</t>
  </si>
  <si>
    <t>Heiligabend</t>
  </si>
  <si>
    <t>1. Weihnachtstag</t>
  </si>
  <si>
    <t>2. Weihnachtstag</t>
  </si>
  <si>
    <t>Feiertage nach Bundesländern</t>
  </si>
  <si>
    <t>Feiertage
nach
Bundesländern</t>
  </si>
  <si>
    <t>Datum</t>
  </si>
  <si>
    <t xml:space="preserve">  Feiertag</t>
  </si>
  <si>
    <t>Jahr:</t>
  </si>
  <si>
    <t>Homepage:</t>
  </si>
  <si>
    <t>Urlaubsplanung für das Jahr:</t>
  </si>
  <si>
    <t>Montag Arbeitstag:</t>
  </si>
  <si>
    <t>Dienstag Arbeitstag:</t>
  </si>
  <si>
    <t>Mittwoch Arbeitstag:</t>
  </si>
  <si>
    <t>Donnerstag Arbeitstag:</t>
  </si>
  <si>
    <t>Freitag Arbeitstag:</t>
  </si>
  <si>
    <t>Samstag Arbeitstag:</t>
  </si>
  <si>
    <t>Sonntag Arbeitstag:</t>
  </si>
  <si>
    <t>Tage</t>
  </si>
  <si>
    <t>Arbeitstag (J/N)</t>
  </si>
  <si>
    <t>Feiertag oder Urlaubssperre (J/N)</t>
  </si>
  <si>
    <t>Mrz</t>
  </si>
  <si>
    <t>insg.
verpl.</t>
  </si>
  <si>
    <t>Zusammenfassung für das Jahr:</t>
  </si>
  <si>
    <t>Mitarbeitende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</si>
</sst>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quot;_-;\-* #,##0\ &quot;€&quot;_-;_-* &quot;-&quot;\ &quot;€&quot;_-;_-@_-"/>
    <numFmt numFmtId="164" formatCode="_-* #,##0\ _€_-;\-* #,##0\ _€_-;_-* &quot;-&quot;\ _€_-;_-@_-"/>
    <numFmt numFmtId="165" formatCode="#,##0.0"/>
    <numFmt numFmtId="166" formatCode="0.0\ &quot;Tage&quot;"/>
    <numFmt numFmtId="167" formatCode="#,##0.0_ ;[Red]\-#,##0.0\ "/>
    <numFmt numFmtId="168" formatCode="0.0_ ;[Red]\-0.0\ "/>
    <numFmt numFmtId="169" formatCode="mmm"/>
    <numFmt numFmtId="170" formatCode="dd/mm/yy;@"/>
  </numFmts>
  <fonts count="35" x14ac:knownFonts="1">
    <font>
      <sz val="11"/>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8"/>
      <name val="Calibri"/>
      <family val="2"/>
      <scheme val="minor"/>
    </font>
    <font>
      <sz val="10"/>
      <color theme="0"/>
      <name val="Arial"/>
      <family val="2"/>
    </font>
    <font>
      <sz val="11"/>
      <color theme="1"/>
      <name val="Arial"/>
      <family val="2"/>
    </font>
    <font>
      <b/>
      <sz val="11"/>
      <color theme="1"/>
      <name val="Arial"/>
      <family val="2"/>
    </font>
    <font>
      <b/>
      <sz val="10"/>
      <color theme="1"/>
      <name val="Arial"/>
      <family val="2"/>
    </font>
    <font>
      <b/>
      <sz val="8"/>
      <color theme="1"/>
      <name val="Arial"/>
      <family val="2"/>
    </font>
    <font>
      <sz val="10"/>
      <color theme="1"/>
      <name val="Arial"/>
      <family val="2"/>
    </font>
    <font>
      <b/>
      <sz val="12"/>
      <color theme="1"/>
      <name val="Arial"/>
      <family val="2"/>
    </font>
    <font>
      <sz val="9"/>
      <color theme="1"/>
      <name val="Arial"/>
      <family val="2"/>
    </font>
    <font>
      <sz val="8"/>
      <color theme="1"/>
      <name val="Arial"/>
      <family val="2"/>
    </font>
    <font>
      <b/>
      <sz val="14"/>
      <color theme="1"/>
      <name val="Arial"/>
      <family val="2"/>
    </font>
    <font>
      <b/>
      <sz val="10"/>
      <name val="Arial"/>
      <family val="2"/>
    </font>
    <font>
      <sz val="11"/>
      <name val="Arial"/>
      <family val="2"/>
    </font>
    <font>
      <sz val="10"/>
      <color indexed="9"/>
      <name val="Arial"/>
      <family val="2"/>
    </font>
    <font>
      <b/>
      <sz val="12"/>
      <name val="Arial"/>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8C8C8"/>
        <bgColor indexed="64"/>
      </patternFill>
    </fill>
    <fill>
      <patternFill patternType="solid">
        <fgColor rgb="FFC8E1B4"/>
        <bgColor indexed="64"/>
      </patternFill>
    </fill>
    <fill>
      <patternFill patternType="solid">
        <fgColor rgb="FFC8DCFF"/>
        <bgColor indexed="64"/>
      </patternFill>
    </fill>
    <fill>
      <patternFill patternType="solid">
        <fgColor rgb="FFEAEAEA"/>
        <bgColor indexed="64"/>
      </patternFill>
    </fill>
    <fill>
      <patternFill patternType="solid">
        <fgColor rgb="FFFAF5C8"/>
        <bgColor indexed="64"/>
      </patternFill>
    </fill>
    <fill>
      <patternFill patternType="solid">
        <fgColor rgb="FF969696"/>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indexed="43"/>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00"/>
        <bgColor indexed="64"/>
      </patternFill>
    </fill>
  </fills>
  <borders count="8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8"/>
      </right>
      <top style="medium">
        <color indexed="64"/>
      </top>
      <bottom style="medium">
        <color indexed="64"/>
      </bottom>
      <diagonal/>
    </border>
    <border>
      <left/>
      <right style="medium">
        <color indexed="8"/>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8"/>
      </top>
      <bottom/>
      <diagonal/>
    </border>
    <border>
      <left style="thin">
        <color indexed="64"/>
      </left>
      <right style="thin">
        <color indexed="64"/>
      </right>
      <top style="medium">
        <color indexed="8"/>
      </top>
      <bottom/>
      <diagonal/>
    </border>
    <border>
      <left style="thin">
        <color indexed="64"/>
      </left>
      <right style="medium">
        <color indexed="64"/>
      </right>
      <top style="medium">
        <color indexed="8"/>
      </top>
      <bottom/>
      <diagonal/>
    </border>
    <border>
      <left style="medium">
        <color indexed="64"/>
      </left>
      <right style="thin">
        <color indexed="64"/>
      </right>
      <top/>
      <bottom style="medium">
        <color indexed="8"/>
      </bottom>
      <diagonal/>
    </border>
    <border>
      <left style="thin">
        <color indexed="64"/>
      </left>
      <right style="medium">
        <color indexed="64"/>
      </right>
      <top/>
      <bottom style="medium">
        <color indexed="8"/>
      </bottom>
      <diagonal/>
    </border>
    <border>
      <left style="thin">
        <color indexed="64"/>
      </left>
      <right style="thin">
        <color indexed="64"/>
      </right>
      <top/>
      <bottom style="medium">
        <color indexed="8"/>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8"/>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4">
    <xf numFmtId="0" fontId="0" fillId="0" borderId="0"/>
    <xf numFmtId="164" fontId="1" fillId="0" borderId="0" applyFont="0" applyFill="0" applyBorder="0" applyAlignment="0" applyProtection="0"/>
    <xf numFmtId="42"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33" borderId="0" applyNumberFormat="0" applyFont="0" applyBorder="0" applyAlignment="0" applyProtection="0"/>
    <xf numFmtId="0" fontId="1" fillId="34" borderId="0" applyNumberFormat="0" applyFont="0" applyBorder="0" applyAlignment="0" applyProtection="0"/>
    <xf numFmtId="0" fontId="1" fillId="35" borderId="0" applyNumberFormat="0" applyFont="0" applyBorder="0" applyAlignment="0" applyProtection="0"/>
    <xf numFmtId="0" fontId="1" fillId="36" borderId="0" applyNumberFormat="0" applyFont="0" applyBorder="0" applyAlignment="0" applyProtection="0"/>
    <xf numFmtId="0" fontId="1" fillId="37" borderId="0" applyNumberFormat="0" applyFont="0" applyBorder="0" applyAlignment="0" applyProtection="0"/>
    <xf numFmtId="0" fontId="1" fillId="38" borderId="0" applyNumberFormat="0" applyFont="0" applyBorder="0" applyAlignment="0" applyProtection="0"/>
    <xf numFmtId="0" fontId="1" fillId="0" borderId="0"/>
    <xf numFmtId="0" fontId="18" fillId="0" borderId="0" applyNumberFormat="0" applyFill="0" applyBorder="0" applyAlignment="0" applyProtection="0"/>
    <xf numFmtId="0" fontId="19" fillId="0" borderId="0"/>
    <xf numFmtId="0" fontId="32" fillId="0" borderId="0"/>
  </cellStyleXfs>
  <cellXfs count="346">
    <xf numFmtId="0" fontId="0" fillId="0" borderId="0" xfId="0"/>
    <xf numFmtId="0" fontId="0" fillId="0" borderId="0" xfId="0" applyAlignment="1">
      <alignment horizontal="left"/>
    </xf>
    <xf numFmtId="0" fontId="16" fillId="0" borderId="41" xfId="0" applyFont="1" applyBorder="1" applyAlignment="1">
      <alignment horizontal="left"/>
    </xf>
    <xf numFmtId="0" fontId="0" fillId="0" borderId="42" xfId="0" applyBorder="1" applyAlignment="1">
      <alignment horizontal="left"/>
    </xf>
    <xf numFmtId="0" fontId="0" fillId="0" borderId="43" xfId="0" applyBorder="1" applyAlignment="1">
      <alignment horizontal="left"/>
    </xf>
    <xf numFmtId="0" fontId="16" fillId="0" borderId="37" xfId="0" applyFont="1" applyBorder="1" applyAlignment="1">
      <alignment horizontal="left"/>
    </xf>
    <xf numFmtId="0" fontId="0" fillId="0" borderId="38" xfId="0" applyBorder="1"/>
    <xf numFmtId="0" fontId="0" fillId="0" borderId="44" xfId="0" applyBorder="1" applyAlignment="1">
      <alignment horizontal="left"/>
    </xf>
    <xf numFmtId="0" fontId="0" fillId="0" borderId="28" xfId="0" applyBorder="1" applyAlignment="1">
      <alignment horizontal="center"/>
    </xf>
    <xf numFmtId="0" fontId="0" fillId="0" borderId="45" xfId="0" applyBorder="1" applyAlignment="1">
      <alignment horizontal="left"/>
    </xf>
    <xf numFmtId="0" fontId="0" fillId="0" borderId="30" xfId="0" applyBorder="1" applyAlignment="1">
      <alignment horizontal="center"/>
    </xf>
    <xf numFmtId="0" fontId="0" fillId="0" borderId="46" xfId="0" applyBorder="1" applyAlignment="1">
      <alignment horizontal="left"/>
    </xf>
    <xf numFmtId="0" fontId="0" fillId="0" borderId="29" xfId="0" applyBorder="1" applyAlignment="1">
      <alignment horizontal="center"/>
    </xf>
    <xf numFmtId="0" fontId="16" fillId="0" borderId="49" xfId="0" applyFont="1" applyBorder="1" applyAlignment="1">
      <alignment horizontal="center"/>
    </xf>
    <xf numFmtId="0" fontId="0" fillId="0" borderId="16" xfId="0" applyBorder="1"/>
    <xf numFmtId="0" fontId="0" fillId="0" borderId="20" xfId="0" applyBorder="1"/>
    <xf numFmtId="49" fontId="22" fillId="0" borderId="44" xfId="0" applyNumberFormat="1" applyFont="1" applyBorder="1" applyAlignment="1" applyProtection="1">
      <alignment horizontal="center"/>
      <protection locked="0"/>
    </xf>
    <xf numFmtId="49" fontId="22" fillId="0" borderId="21" xfId="0" applyNumberFormat="1" applyFont="1" applyBorder="1" applyProtection="1">
      <protection locked="0"/>
    </xf>
    <xf numFmtId="14" fontId="22" fillId="0" borderId="19" xfId="0" applyNumberFormat="1" applyFont="1" applyBorder="1" applyProtection="1">
      <protection locked="0"/>
    </xf>
    <xf numFmtId="166" fontId="22" fillId="0" borderId="53" xfId="0" applyNumberFormat="1" applyFont="1" applyBorder="1" applyProtection="1">
      <protection locked="0"/>
    </xf>
    <xf numFmtId="0" fontId="22" fillId="0" borderId="28" xfId="0" applyFont="1" applyBorder="1" applyProtection="1">
      <protection locked="0"/>
    </xf>
    <xf numFmtId="49" fontId="22" fillId="0" borderId="47" xfId="0" applyNumberFormat="1" applyFont="1" applyBorder="1" applyAlignment="1" applyProtection="1">
      <alignment horizontal="center"/>
      <protection locked="0"/>
    </xf>
    <xf numFmtId="49" fontId="22" fillId="0" borderId="18" xfId="0" applyNumberFormat="1" applyFont="1" applyBorder="1" applyProtection="1">
      <protection locked="0"/>
    </xf>
    <xf numFmtId="14" fontId="22" fillId="0" borderId="16" xfId="0" applyNumberFormat="1" applyFont="1" applyBorder="1" applyProtection="1">
      <protection locked="0"/>
    </xf>
    <xf numFmtId="166" fontId="22" fillId="0" borderId="17" xfId="0" applyNumberFormat="1" applyFont="1" applyBorder="1" applyProtection="1">
      <protection locked="0"/>
    </xf>
    <xf numFmtId="0" fontId="22" fillId="0" borderId="29" xfId="0" applyFont="1" applyBorder="1" applyProtection="1">
      <protection locked="0"/>
    </xf>
    <xf numFmtId="49" fontId="22" fillId="0" borderId="45" xfId="0" applyNumberFormat="1" applyFont="1" applyBorder="1" applyAlignment="1" applyProtection="1">
      <alignment horizontal="center"/>
      <protection locked="0"/>
    </xf>
    <xf numFmtId="49" fontId="22" fillId="0" borderId="22" xfId="0" applyNumberFormat="1" applyFont="1" applyBorder="1" applyProtection="1">
      <protection locked="0"/>
    </xf>
    <xf numFmtId="14" fontId="22" fillId="0" borderId="20" xfId="0" applyNumberFormat="1" applyFont="1" applyBorder="1" applyProtection="1">
      <protection locked="0"/>
    </xf>
    <xf numFmtId="166" fontId="22" fillId="0" borderId="54" xfId="0" applyNumberFormat="1" applyFont="1" applyBorder="1" applyProtection="1">
      <protection locked="0"/>
    </xf>
    <xf numFmtId="0" fontId="22" fillId="0" borderId="30" xfId="0" applyFont="1" applyBorder="1" applyProtection="1">
      <protection locked="0"/>
    </xf>
    <xf numFmtId="0" fontId="26" fillId="0" borderId="0" xfId="52" applyFont="1" applyProtection="1">
      <protection hidden="1"/>
    </xf>
    <xf numFmtId="0" fontId="26" fillId="0" borderId="0" xfId="52" applyFont="1" applyAlignment="1" applyProtection="1">
      <alignment wrapText="1"/>
      <protection hidden="1"/>
    </xf>
    <xf numFmtId="0" fontId="26" fillId="0" borderId="0" xfId="52" applyFont="1" applyAlignment="1" applyProtection="1">
      <alignment horizontal="center" vertical="center" wrapText="1"/>
      <protection hidden="1"/>
    </xf>
    <xf numFmtId="0" fontId="22" fillId="0" borderId="0" xfId="52" applyFont="1" applyProtection="1">
      <protection hidden="1"/>
    </xf>
    <xf numFmtId="0" fontId="28" fillId="0" borderId="0" xfId="52" applyFont="1" applyProtection="1">
      <protection hidden="1"/>
    </xf>
    <xf numFmtId="0" fontId="26" fillId="0" borderId="0" xfId="52" applyFont="1" applyAlignment="1" applyProtection="1">
      <alignment horizontal="center" wrapText="1"/>
      <protection hidden="1"/>
    </xf>
    <xf numFmtId="0" fontId="0" fillId="0" borderId="19" xfId="0" applyBorder="1"/>
    <xf numFmtId="0" fontId="16" fillId="0" borderId="13" xfId="0" applyFont="1" applyBorder="1" applyAlignment="1">
      <alignment horizontal="left"/>
    </xf>
    <xf numFmtId="0" fontId="16" fillId="0" borderId="14" xfId="0" applyFont="1" applyBorder="1"/>
    <xf numFmtId="0" fontId="16" fillId="0" borderId="51" xfId="0" applyFont="1" applyBorder="1"/>
    <xf numFmtId="0" fontId="16" fillId="0" borderId="48" xfId="0" applyFont="1" applyBorder="1" applyAlignment="1">
      <alignment horizontal="center"/>
    </xf>
    <xf numFmtId="0" fontId="16" fillId="0" borderId="35" xfId="0" applyFont="1" applyBorder="1" applyAlignment="1">
      <alignment horizontal="center"/>
    </xf>
    <xf numFmtId="0" fontId="0" fillId="0" borderId="50" xfId="0" applyBorder="1" applyAlignment="1">
      <alignment horizontal="center"/>
    </xf>
    <xf numFmtId="0" fontId="0" fillId="0" borderId="23" xfId="0" applyBorder="1" applyAlignment="1">
      <alignment horizontal="center"/>
    </xf>
    <xf numFmtId="0" fontId="0" fillId="0" borderId="33" xfId="0" applyBorder="1" applyAlignment="1">
      <alignment horizontal="center"/>
    </xf>
    <xf numFmtId="0" fontId="0" fillId="0" borderId="47" xfId="0" applyBorder="1" applyAlignment="1">
      <alignment horizontal="center"/>
    </xf>
    <xf numFmtId="0" fontId="0" fillId="0" borderId="16" xfId="0" applyBorder="1" applyAlignment="1">
      <alignment horizontal="center"/>
    </xf>
    <xf numFmtId="0" fontId="0" fillId="0" borderId="16" xfId="0" applyBorder="1" applyAlignment="1">
      <alignment horizontal="center" wrapText="1"/>
    </xf>
    <xf numFmtId="0" fontId="0" fillId="0" borderId="45" xfId="0" applyBorder="1" applyAlignment="1">
      <alignment horizontal="center"/>
    </xf>
    <xf numFmtId="0" fontId="0" fillId="0" borderId="20" xfId="0" applyBorder="1" applyAlignment="1">
      <alignment horizontal="center" wrapText="1"/>
    </xf>
    <xf numFmtId="0" fontId="0" fillId="40" borderId="29" xfId="0" applyFill="1" applyBorder="1"/>
    <xf numFmtId="0" fontId="0" fillId="40" borderId="30" xfId="0" applyFill="1" applyBorder="1"/>
    <xf numFmtId="0" fontId="16" fillId="0" borderId="62" xfId="0" applyFont="1" applyBorder="1"/>
    <xf numFmtId="0" fontId="16" fillId="0" borderId="36" xfId="0" applyFont="1" applyBorder="1" applyAlignment="1">
      <alignment horizontal="center"/>
    </xf>
    <xf numFmtId="0" fontId="16" fillId="0" borderId="75" xfId="0" applyFont="1" applyBorder="1" applyAlignment="1">
      <alignment horizontal="center"/>
    </xf>
    <xf numFmtId="0" fontId="16" fillId="0" borderId="75" xfId="0" applyFont="1" applyBorder="1"/>
    <xf numFmtId="0" fontId="0" fillId="40" borderId="16" xfId="0" applyFill="1" applyBorder="1"/>
    <xf numFmtId="0" fontId="0" fillId="0" borderId="44" xfId="0" applyBorder="1" applyAlignment="1">
      <alignment horizontal="center"/>
    </xf>
    <xf numFmtId="0" fontId="0" fillId="40" borderId="19" xfId="0" applyFill="1" applyBorder="1"/>
    <xf numFmtId="0" fontId="0" fillId="40" borderId="20" xfId="0" applyFill="1" applyBorder="1"/>
    <xf numFmtId="0" fontId="0" fillId="40" borderId="28" xfId="0" applyFill="1" applyBorder="1"/>
    <xf numFmtId="1" fontId="31" fillId="0" borderId="41" xfId="52" applyNumberFormat="1" applyFont="1" applyBorder="1" applyAlignment="1" applyProtection="1">
      <alignment horizontal="center"/>
      <protection locked="0"/>
    </xf>
    <xf numFmtId="0" fontId="19" fillId="0" borderId="19" xfId="52" applyBorder="1" applyAlignment="1">
      <alignment horizontal="center" vertical="center"/>
    </xf>
    <xf numFmtId="0" fontId="22" fillId="0" borderId="16" xfId="0" applyFont="1" applyBorder="1" applyAlignment="1" applyProtection="1">
      <alignment horizontal="center"/>
      <protection locked="0"/>
    </xf>
    <xf numFmtId="0" fontId="19" fillId="0" borderId="0" xfId="52"/>
    <xf numFmtId="0" fontId="19" fillId="0" borderId="48" xfId="52" applyBorder="1"/>
    <xf numFmtId="0" fontId="19" fillId="0" borderId="21" xfId="52" applyBorder="1" applyAlignment="1">
      <alignment horizontal="center" vertical="center"/>
    </xf>
    <xf numFmtId="0" fontId="19" fillId="0" borderId="28" xfId="52" applyBorder="1" applyAlignment="1">
      <alignment horizontal="center" vertical="center"/>
    </xf>
    <xf numFmtId="0" fontId="19" fillId="0" borderId="18" xfId="52" applyBorder="1" applyAlignment="1">
      <alignment horizontal="center" vertical="center"/>
    </xf>
    <xf numFmtId="0" fontId="19" fillId="0" borderId="16" xfId="52" applyBorder="1" applyAlignment="1">
      <alignment horizontal="center" vertical="center"/>
    </xf>
    <xf numFmtId="0" fontId="19" fillId="0" borderId="84" xfId="52" applyBorder="1" applyAlignment="1">
      <alignment horizontal="center" vertical="center"/>
    </xf>
    <xf numFmtId="0" fontId="19" fillId="0" borderId="29" xfId="52" applyBorder="1" applyAlignment="1">
      <alignment horizontal="center" vertical="center"/>
    </xf>
    <xf numFmtId="0" fontId="19" fillId="0" borderId="17" xfId="52" applyBorder="1" applyAlignment="1">
      <alignment horizontal="center" vertical="center"/>
    </xf>
    <xf numFmtId="0" fontId="19" fillId="0" borderId="41" xfId="52" applyBorder="1" applyAlignment="1">
      <alignment horizontal="center" vertical="center"/>
    </xf>
    <xf numFmtId="0" fontId="19" fillId="0" borderId="23" xfId="52" applyBorder="1" applyAlignment="1">
      <alignment horizontal="center" vertical="center"/>
    </xf>
    <xf numFmtId="0" fontId="19" fillId="0" borderId="22" xfId="52" applyBorder="1" applyAlignment="1">
      <alignment horizontal="center" vertical="center"/>
    </xf>
    <xf numFmtId="0" fontId="19" fillId="0" borderId="20" xfId="52" applyBorder="1" applyAlignment="1">
      <alignment horizontal="center" vertical="center"/>
    </xf>
    <xf numFmtId="0" fontId="19" fillId="0" borderId="30" xfId="52" applyBorder="1" applyAlignment="1">
      <alignment horizontal="center" vertical="center"/>
    </xf>
    <xf numFmtId="0" fontId="19" fillId="39" borderId="41" xfId="52" applyFill="1" applyBorder="1" applyAlignment="1">
      <alignment wrapText="1"/>
    </xf>
    <xf numFmtId="0" fontId="19" fillId="39" borderId="36" xfId="52" applyFill="1" applyBorder="1" applyAlignment="1">
      <alignment horizontal="center" vertical="center" textRotation="90"/>
    </xf>
    <xf numFmtId="0" fontId="19" fillId="39" borderId="75" xfId="52" applyFill="1" applyBorder="1" applyAlignment="1">
      <alignment horizontal="center" vertical="center" textRotation="90"/>
    </xf>
    <xf numFmtId="0" fontId="19" fillId="39" borderId="62" xfId="52" applyFill="1" applyBorder="1" applyAlignment="1">
      <alignment horizontal="center" vertical="center" textRotation="90"/>
    </xf>
    <xf numFmtId="0" fontId="19" fillId="39" borderId="72" xfId="52" applyFill="1" applyBorder="1" applyAlignment="1" applyProtection="1">
      <alignment vertical="center"/>
      <protection hidden="1"/>
    </xf>
    <xf numFmtId="0" fontId="19" fillId="39" borderId="46" xfId="52" applyFill="1" applyBorder="1" applyAlignment="1" applyProtection="1">
      <alignment vertical="center"/>
      <protection hidden="1"/>
    </xf>
    <xf numFmtId="0" fontId="19" fillId="39" borderId="43" xfId="52" applyFill="1" applyBorder="1" applyAlignment="1" applyProtection="1">
      <alignment vertical="center"/>
      <protection hidden="1"/>
    </xf>
    <xf numFmtId="0" fontId="23" fillId="0" borderId="16" xfId="0" applyFont="1" applyBorder="1" applyAlignment="1" applyProtection="1">
      <alignment horizontal="center"/>
      <protection locked="0"/>
    </xf>
    <xf numFmtId="0" fontId="0" fillId="0" borderId="10" xfId="0" applyBorder="1"/>
    <xf numFmtId="0" fontId="0" fillId="0" borderId="39" xfId="0" applyBorder="1"/>
    <xf numFmtId="0" fontId="0" fillId="0" borderId="11" xfId="0" applyBorder="1"/>
    <xf numFmtId="0" fontId="0" fillId="0" borderId="12" xfId="0" applyBorder="1"/>
    <xf numFmtId="0" fontId="0" fillId="0" borderId="40" xfId="0" applyBorder="1"/>
    <xf numFmtId="0" fontId="16" fillId="0" borderId="16" xfId="0" applyFont="1" applyBorder="1"/>
    <xf numFmtId="0" fontId="22" fillId="0" borderId="0" xfId="0" applyFont="1" applyAlignment="1">
      <alignment horizontal="center"/>
    </xf>
    <xf numFmtId="0" fontId="0" fillId="0" borderId="0" xfId="0" applyAlignment="1">
      <alignment horizontal="center"/>
    </xf>
    <xf numFmtId="0" fontId="19" fillId="0" borderId="0" xfId="52" applyAlignment="1">
      <alignment horizontal="right"/>
    </xf>
    <xf numFmtId="0" fontId="31" fillId="0" borderId="17" xfId="52" applyFont="1" applyBorder="1" applyAlignment="1">
      <alignment horizontal="left"/>
    </xf>
    <xf numFmtId="0" fontId="31" fillId="0" borderId="27" xfId="52" applyFont="1" applyBorder="1" applyAlignment="1">
      <alignment horizontal="left"/>
    </xf>
    <xf numFmtId="0" fontId="19" fillId="0" borderId="0" xfId="53" applyFont="1"/>
    <xf numFmtId="0" fontId="19" fillId="0" borderId="44" xfId="52" applyBorder="1"/>
    <xf numFmtId="0" fontId="19" fillId="0" borderId="19" xfId="52" applyBorder="1"/>
    <xf numFmtId="0" fontId="19" fillId="0" borderId="28" xfId="52" applyBorder="1"/>
    <xf numFmtId="0" fontId="33" fillId="43" borderId="0" xfId="52" applyFont="1" applyFill="1"/>
    <xf numFmtId="14" fontId="31" fillId="42" borderId="16" xfId="52" applyNumberFormat="1" applyFont="1" applyFill="1" applyBorder="1" applyAlignment="1">
      <alignment horizontal="left"/>
    </xf>
    <xf numFmtId="0" fontId="19" fillId="0" borderId="45" xfId="52" applyBorder="1" applyAlignment="1">
      <alignment horizontal="center"/>
    </xf>
    <xf numFmtId="0" fontId="19" fillId="0" borderId="20" xfId="52" applyBorder="1" applyAlignment="1">
      <alignment horizontal="center"/>
    </xf>
    <xf numFmtId="0" fontId="19" fillId="0" borderId="30" xfId="52" applyBorder="1" applyAlignment="1">
      <alignment horizontal="center"/>
    </xf>
    <xf numFmtId="0" fontId="19" fillId="0" borderId="10" xfId="52" applyBorder="1"/>
    <xf numFmtId="0" fontId="19" fillId="0" borderId="39" xfId="52" applyBorder="1"/>
    <xf numFmtId="0" fontId="31" fillId="0" borderId="13" xfId="52" applyFont="1" applyBorder="1"/>
    <xf numFmtId="0" fontId="31" fillId="0" borderId="51" xfId="52" applyFont="1" applyBorder="1"/>
    <xf numFmtId="1" fontId="31" fillId="0" borderId="41" xfId="52" applyNumberFormat="1" applyFont="1" applyBorder="1" applyAlignment="1">
      <alignment horizontal="center"/>
    </xf>
    <xf numFmtId="1" fontId="31" fillId="0" borderId="51" xfId="52" applyNumberFormat="1" applyFont="1" applyBorder="1" applyAlignment="1">
      <alignment horizontal="center"/>
    </xf>
    <xf numFmtId="0" fontId="19" fillId="0" borderId="10" xfId="52" applyBorder="1" applyAlignment="1">
      <alignment horizontal="left"/>
    </xf>
    <xf numFmtId="0" fontId="19" fillId="0" borderId="0" xfId="52" applyAlignment="1">
      <alignment horizontal="center"/>
    </xf>
    <xf numFmtId="0" fontId="31" fillId="39" borderId="49" xfId="52" applyFont="1" applyFill="1" applyBorder="1" applyAlignment="1">
      <alignment horizontal="center" vertical="center" wrapText="1"/>
    </xf>
    <xf numFmtId="0" fontId="31" fillId="39" borderId="49" xfId="52" applyFont="1" applyFill="1" applyBorder="1" applyAlignment="1">
      <alignment vertical="center"/>
    </xf>
    <xf numFmtId="0" fontId="31" fillId="39" borderId="35" xfId="52" applyFont="1" applyFill="1" applyBorder="1" applyAlignment="1">
      <alignment horizontal="center" vertical="center" wrapText="1"/>
    </xf>
    <xf numFmtId="1" fontId="31" fillId="39" borderId="49" xfId="52" applyNumberFormat="1" applyFont="1" applyFill="1" applyBorder="1" applyAlignment="1">
      <alignment horizontal="center" vertical="center"/>
    </xf>
    <xf numFmtId="0" fontId="19" fillId="0" borderId="80" xfId="52" applyBorder="1"/>
    <xf numFmtId="170" fontId="19" fillId="0" borderId="80" xfId="52" applyNumberFormat="1" applyBorder="1" applyAlignment="1">
      <alignment horizontal="center"/>
    </xf>
    <xf numFmtId="0" fontId="19" fillId="0" borderId="80" xfId="52" applyBorder="1" applyAlignment="1">
      <alignment horizontal="center"/>
    </xf>
    <xf numFmtId="0" fontId="31" fillId="0" borderId="41" xfId="52" applyFont="1" applyBorder="1"/>
    <xf numFmtId="0" fontId="19" fillId="0" borderId="72" xfId="52" applyBorder="1" applyAlignment="1">
      <alignment horizontal="center"/>
    </xf>
    <xf numFmtId="0" fontId="19" fillId="0" borderId="34" xfId="52" applyBorder="1" applyAlignment="1">
      <alignment horizontal="center"/>
    </xf>
    <xf numFmtId="0" fontId="19" fillId="0" borderId="49" xfId="52" applyBorder="1" applyAlignment="1">
      <alignment horizontal="center"/>
    </xf>
    <xf numFmtId="0" fontId="19" fillId="0" borderId="52" xfId="52" applyBorder="1" applyAlignment="1">
      <alignment horizontal="center"/>
    </xf>
    <xf numFmtId="0" fontId="19" fillId="0" borderId="41" xfId="52" applyBorder="1" applyAlignment="1">
      <alignment horizontal="center"/>
    </xf>
    <xf numFmtId="0" fontId="19" fillId="0" borderId="13" xfId="52" applyBorder="1" applyAlignment="1">
      <alignment horizontal="center"/>
    </xf>
    <xf numFmtId="0" fontId="19" fillId="0" borderId="13" xfId="52" applyBorder="1" applyAlignment="1">
      <alignment horizontal="right"/>
    </xf>
    <xf numFmtId="0" fontId="19" fillId="0" borderId="81" xfId="52" applyBorder="1" applyAlignment="1">
      <alignment horizontal="right"/>
    </xf>
    <xf numFmtId="0" fontId="19" fillId="0" borderId="13" xfId="52" applyBorder="1"/>
    <xf numFmtId="170" fontId="19" fillId="0" borderId="19" xfId="52" applyNumberFormat="1" applyBorder="1" applyAlignment="1">
      <alignment horizontal="center"/>
    </xf>
    <xf numFmtId="0" fontId="19" fillId="0" borderId="19" xfId="52" applyBorder="1" applyAlignment="1">
      <alignment horizontal="center"/>
    </xf>
    <xf numFmtId="0" fontId="19" fillId="0" borderId="28" xfId="52" applyBorder="1" applyAlignment="1">
      <alignment horizontal="center"/>
    </xf>
    <xf numFmtId="14" fontId="19" fillId="0" borderId="72" xfId="52" applyNumberFormat="1" applyBorder="1" applyAlignment="1">
      <alignment horizontal="center"/>
    </xf>
    <xf numFmtId="0" fontId="19" fillId="0" borderId="46" xfId="52" applyBorder="1" applyAlignment="1">
      <alignment horizontal="center"/>
    </xf>
    <xf numFmtId="0" fontId="19" fillId="0" borderId="26" xfId="52" applyBorder="1"/>
    <xf numFmtId="0" fontId="19" fillId="0" borderId="23" xfId="52" applyBorder="1"/>
    <xf numFmtId="0" fontId="19" fillId="0" borderId="82" xfId="52" applyBorder="1"/>
    <xf numFmtId="0" fontId="19" fillId="0" borderId="42" xfId="52" applyBorder="1"/>
    <xf numFmtId="0" fontId="19" fillId="0" borderId="74" xfId="52" applyBorder="1" applyAlignment="1">
      <alignment horizontal="center"/>
    </xf>
    <xf numFmtId="0" fontId="19" fillId="0" borderId="74" xfId="52" applyBorder="1" applyAlignment="1">
      <alignment horizontal="right"/>
    </xf>
    <xf numFmtId="0" fontId="19" fillId="0" borderId="83" xfId="52" applyBorder="1" applyAlignment="1">
      <alignment horizontal="right"/>
    </xf>
    <xf numFmtId="0" fontId="19" fillId="0" borderId="74" xfId="52" applyBorder="1"/>
    <xf numFmtId="0" fontId="19" fillId="0" borderId="42" xfId="52" applyBorder="1" applyAlignment="1">
      <alignment horizontal="center"/>
    </xf>
    <xf numFmtId="0" fontId="19" fillId="0" borderId="47" xfId="52" applyBorder="1"/>
    <xf numFmtId="170" fontId="19" fillId="0" borderId="16" xfId="52" applyNumberFormat="1" applyBorder="1" applyAlignment="1">
      <alignment horizontal="center"/>
    </xf>
    <xf numFmtId="0" fontId="19" fillId="0" borderId="16" xfId="52" applyBorder="1" applyAlignment="1">
      <alignment horizontal="center"/>
    </xf>
    <xf numFmtId="0" fontId="19" fillId="0" borderId="16" xfId="52" applyBorder="1"/>
    <xf numFmtId="0" fontId="19" fillId="0" borderId="29" xfId="52" applyBorder="1" applyAlignment="1">
      <alignment horizontal="center"/>
    </xf>
    <xf numFmtId="14" fontId="19" fillId="0" borderId="46" xfId="52" applyNumberFormat="1" applyBorder="1" applyAlignment="1">
      <alignment horizontal="center"/>
    </xf>
    <xf numFmtId="0" fontId="19" fillId="0" borderId="18" xfId="52" applyBorder="1"/>
    <xf numFmtId="0" fontId="19" fillId="0" borderId="17" xfId="52" applyBorder="1"/>
    <xf numFmtId="0" fontId="19" fillId="0" borderId="46" xfId="52" applyBorder="1"/>
    <xf numFmtId="0" fontId="19" fillId="0" borderId="83" xfId="52" applyBorder="1" applyAlignment="1">
      <alignment horizontal="center"/>
    </xf>
    <xf numFmtId="0" fontId="19" fillId="0" borderId="83" xfId="52" applyBorder="1"/>
    <xf numFmtId="0" fontId="19" fillId="0" borderId="31" xfId="52" applyBorder="1" applyAlignment="1">
      <alignment horizontal="center"/>
    </xf>
    <xf numFmtId="0" fontId="19" fillId="0" borderId="43" xfId="52" applyBorder="1" applyAlignment="1">
      <alignment horizontal="center"/>
    </xf>
    <xf numFmtId="0" fontId="19" fillId="0" borderId="31" xfId="52" applyBorder="1" applyAlignment="1">
      <alignment horizontal="right"/>
    </xf>
    <xf numFmtId="0" fontId="19" fillId="0" borderId="16" xfId="52" applyBorder="1" applyAlignment="1">
      <alignment horizontal="right"/>
    </xf>
    <xf numFmtId="0" fontId="19" fillId="0" borderId="43" xfId="52" applyBorder="1"/>
    <xf numFmtId="0" fontId="19" fillId="0" borderId="45" xfId="52" applyBorder="1"/>
    <xf numFmtId="170" fontId="19" fillId="0" borderId="20" xfId="52" applyNumberFormat="1" applyBorder="1" applyAlignment="1">
      <alignment horizontal="center"/>
    </xf>
    <xf numFmtId="0" fontId="19" fillId="0" borderId="20" xfId="52" applyBorder="1"/>
    <xf numFmtId="14" fontId="19" fillId="0" borderId="43" xfId="52" applyNumberFormat="1" applyBorder="1" applyAlignment="1">
      <alignment horizontal="center"/>
    </xf>
    <xf numFmtId="0" fontId="19" fillId="0" borderId="22" xfId="52" applyBorder="1"/>
    <xf numFmtId="0" fontId="19" fillId="0" borderId="54" xfId="52" applyBorder="1"/>
    <xf numFmtId="0" fontId="19" fillId="0" borderId="11" xfId="52" applyBorder="1"/>
    <xf numFmtId="0" fontId="19" fillId="0" borderId="12" xfId="52" applyBorder="1"/>
    <xf numFmtId="0" fontId="19" fillId="0" borderId="40" xfId="52" applyBorder="1"/>
    <xf numFmtId="0" fontId="26" fillId="0" borderId="0" xfId="0" applyFont="1"/>
    <xf numFmtId="0" fontId="26" fillId="0" borderId="10" xfId="0" applyFont="1" applyBorder="1"/>
    <xf numFmtId="0" fontId="26" fillId="0" borderId="39" xfId="0" applyFont="1" applyBorder="1"/>
    <xf numFmtId="0" fontId="19" fillId="0" borderId="0" xfId="0" applyFont="1"/>
    <xf numFmtId="0" fontId="21" fillId="0" borderId="0" xfId="0" applyFont="1"/>
    <xf numFmtId="165" fontId="21" fillId="0" borderId="0" xfId="0" applyNumberFormat="1" applyFont="1"/>
    <xf numFmtId="0" fontId="26" fillId="0" borderId="0" xfId="0" applyFont="1" applyAlignment="1">
      <alignment horizontal="center"/>
    </xf>
    <xf numFmtId="14" fontId="26" fillId="0" borderId="0" xfId="0" applyNumberFormat="1" applyFont="1"/>
    <xf numFmtId="0" fontId="26" fillId="0" borderId="11" xfId="0" applyFont="1" applyBorder="1"/>
    <xf numFmtId="0" fontId="26" fillId="0" borderId="12" xfId="0" applyFont="1" applyBorder="1"/>
    <xf numFmtId="0" fontId="26" fillId="0" borderId="40" xfId="0" applyFont="1" applyBorder="1"/>
    <xf numFmtId="49" fontId="22" fillId="0" borderId="0" xfId="0" applyNumberFormat="1" applyFont="1"/>
    <xf numFmtId="0" fontId="26" fillId="41" borderId="50" xfId="0" applyFont="1" applyFill="1" applyBorder="1" applyAlignment="1" applyProtection="1">
      <alignment horizontal="center"/>
      <protection locked="0"/>
    </xf>
    <xf numFmtId="0" fontId="26" fillId="41" borderId="23" xfId="0" applyFont="1" applyFill="1" applyBorder="1" applyAlignment="1" applyProtection="1">
      <alignment horizontal="center"/>
      <protection locked="0"/>
    </xf>
    <xf numFmtId="0" fontId="26" fillId="41" borderId="33" xfId="0" applyFont="1" applyFill="1" applyBorder="1" applyAlignment="1" applyProtection="1">
      <alignment horizontal="center"/>
      <protection locked="0"/>
    </xf>
    <xf numFmtId="0" fontId="26" fillId="41" borderId="45" xfId="0" applyFont="1" applyFill="1" applyBorder="1" applyAlignment="1" applyProtection="1">
      <alignment horizontal="center"/>
      <protection locked="0"/>
    </xf>
    <xf numFmtId="0" fontId="26" fillId="41" borderId="20" xfId="0" applyFont="1" applyFill="1" applyBorder="1" applyAlignment="1" applyProtection="1">
      <alignment horizontal="center"/>
      <protection locked="0"/>
    </xf>
    <xf numFmtId="0" fontId="26" fillId="41" borderId="30" xfId="0" applyFont="1" applyFill="1" applyBorder="1" applyAlignment="1" applyProtection="1">
      <alignment horizontal="center"/>
      <protection locked="0"/>
    </xf>
    <xf numFmtId="165" fontId="26" fillId="0" borderId="50" xfId="0" applyNumberFormat="1" applyFont="1" applyBorder="1" applyAlignment="1" applyProtection="1">
      <alignment horizontal="center"/>
      <protection locked="0"/>
    </xf>
    <xf numFmtId="165" fontId="26" fillId="0" borderId="23" xfId="0" applyNumberFormat="1" applyFont="1" applyBorder="1" applyAlignment="1" applyProtection="1">
      <alignment horizontal="center"/>
      <protection locked="0"/>
    </xf>
    <xf numFmtId="165" fontId="26" fillId="0" borderId="33" xfId="0" applyNumberFormat="1" applyFont="1" applyBorder="1" applyAlignment="1" applyProtection="1">
      <alignment horizontal="center"/>
      <protection locked="0"/>
    </xf>
    <xf numFmtId="165" fontId="26" fillId="0" borderId="47" xfId="0" applyNumberFormat="1" applyFont="1" applyBorder="1" applyAlignment="1" applyProtection="1">
      <alignment horizontal="center"/>
      <protection locked="0"/>
    </xf>
    <xf numFmtId="165" fontId="26" fillId="0" borderId="16" xfId="0" applyNumberFormat="1" applyFont="1" applyBorder="1" applyAlignment="1" applyProtection="1">
      <alignment horizontal="center"/>
      <protection locked="0"/>
    </xf>
    <xf numFmtId="165" fontId="26" fillId="0" borderId="29" xfId="0" applyNumberFormat="1" applyFont="1" applyBorder="1" applyAlignment="1" applyProtection="1">
      <alignment horizontal="center"/>
      <protection locked="0"/>
    </xf>
    <xf numFmtId="165" fontId="26" fillId="0" borderId="45" xfId="0" applyNumberFormat="1" applyFont="1" applyBorder="1" applyAlignment="1" applyProtection="1">
      <alignment horizontal="center"/>
      <protection locked="0"/>
    </xf>
    <xf numFmtId="165" fontId="26" fillId="0" borderId="20" xfId="0" applyNumberFormat="1" applyFont="1" applyBorder="1" applyAlignment="1" applyProtection="1">
      <alignment horizontal="center"/>
      <protection locked="0"/>
    </xf>
    <xf numFmtId="165" fontId="26" fillId="0" borderId="30" xfId="0" applyNumberFormat="1" applyFont="1" applyBorder="1" applyAlignment="1" applyProtection="1">
      <alignment horizontal="center"/>
      <protection locked="0"/>
    </xf>
    <xf numFmtId="14" fontId="26" fillId="40" borderId="16" xfId="0" applyNumberFormat="1" applyFont="1" applyFill="1" applyBorder="1" applyProtection="1">
      <protection locked="0"/>
    </xf>
    <xf numFmtId="0" fontId="26" fillId="40" borderId="16" xfId="0" applyFont="1" applyFill="1" applyBorder="1" applyProtection="1">
      <protection locked="0"/>
    </xf>
    <xf numFmtId="0" fontId="26" fillId="0" borderId="0" xfId="0" applyFont="1" applyProtection="1">
      <protection locked="0"/>
    </xf>
    <xf numFmtId="0" fontId="26" fillId="40" borderId="16" xfId="0" applyFont="1" applyFill="1" applyBorder="1" applyAlignment="1" applyProtection="1">
      <alignment horizontal="center"/>
      <protection locked="0"/>
    </xf>
    <xf numFmtId="0" fontId="26" fillId="0" borderId="16" xfId="0" applyFont="1" applyBorder="1" applyProtection="1">
      <protection locked="0"/>
    </xf>
    <xf numFmtId="0" fontId="24" fillId="44" borderId="13" xfId="0" applyFont="1" applyFill="1" applyBorder="1" applyAlignment="1">
      <alignment horizontal="left"/>
    </xf>
    <xf numFmtId="0" fontId="24" fillId="44" borderId="14" xfId="0" applyFont="1" applyFill="1" applyBorder="1" applyAlignment="1">
      <alignment horizontal="left"/>
    </xf>
    <xf numFmtId="0" fontId="24" fillId="44" borderId="48" xfId="0" applyFont="1" applyFill="1" applyBorder="1" applyAlignment="1">
      <alignment horizontal="center"/>
    </xf>
    <xf numFmtId="0" fontId="24" fillId="44" borderId="49" xfId="0" applyFont="1" applyFill="1" applyBorder="1" applyAlignment="1">
      <alignment horizontal="center"/>
    </xf>
    <xf numFmtId="0" fontId="24" fillId="44" borderId="35" xfId="0" applyFont="1" applyFill="1" applyBorder="1" applyAlignment="1">
      <alignment horizontal="center"/>
    </xf>
    <xf numFmtId="0" fontId="24" fillId="44" borderId="37" xfId="0" applyFont="1" applyFill="1" applyBorder="1"/>
    <xf numFmtId="0" fontId="26" fillId="44" borderId="24" xfId="0" applyFont="1" applyFill="1" applyBorder="1"/>
    <xf numFmtId="0" fontId="26" fillId="44" borderId="38" xfId="0" applyFont="1" applyFill="1" applyBorder="1"/>
    <xf numFmtId="0" fontId="25" fillId="44" borderId="44" xfId="0" applyFont="1" applyFill="1" applyBorder="1" applyAlignment="1">
      <alignment horizontal="center"/>
    </xf>
    <xf numFmtId="0" fontId="25" fillId="44" borderId="19" xfId="0" applyFont="1" applyFill="1" applyBorder="1" applyAlignment="1">
      <alignment horizontal="center"/>
    </xf>
    <xf numFmtId="0" fontId="25" fillId="44" borderId="28" xfId="0" applyFont="1" applyFill="1" applyBorder="1" applyAlignment="1">
      <alignment horizontal="center"/>
    </xf>
    <xf numFmtId="169" fontId="25" fillId="44" borderId="47" xfId="0" applyNumberFormat="1" applyFont="1" applyFill="1" applyBorder="1" applyAlignment="1">
      <alignment horizontal="center" vertical="center" wrapText="1"/>
    </xf>
    <xf numFmtId="169" fontId="25" fillId="44" borderId="16" xfId="0" applyNumberFormat="1" applyFont="1" applyFill="1" applyBorder="1" applyAlignment="1">
      <alignment horizontal="center" vertical="center" wrapText="1"/>
    </xf>
    <xf numFmtId="169" fontId="25" fillId="44" borderId="29" xfId="0" applyNumberFormat="1" applyFont="1" applyFill="1" applyBorder="1" applyAlignment="1">
      <alignment horizontal="center" vertical="center" wrapText="1"/>
    </xf>
    <xf numFmtId="0" fontId="29" fillId="44" borderId="47" xfId="0" applyFont="1" applyFill="1" applyBorder="1" applyAlignment="1">
      <alignment horizontal="center"/>
    </xf>
    <xf numFmtId="0" fontId="29" fillId="44" borderId="16" xfId="0" applyFont="1" applyFill="1" applyBorder="1" applyAlignment="1">
      <alignment horizontal="center"/>
    </xf>
    <xf numFmtId="0" fontId="29" fillId="44" borderId="29" xfId="0" applyFont="1" applyFill="1" applyBorder="1" applyAlignment="1">
      <alignment horizontal="center"/>
    </xf>
    <xf numFmtId="3" fontId="29" fillId="44" borderId="45" xfId="0" applyNumberFormat="1" applyFont="1" applyFill="1" applyBorder="1" applyAlignment="1">
      <alignment horizontal="center"/>
    </xf>
    <xf numFmtId="0" fontId="29" fillId="44" borderId="20" xfId="0" applyFont="1" applyFill="1" applyBorder="1" applyAlignment="1">
      <alignment horizontal="center"/>
    </xf>
    <xf numFmtId="0" fontId="29" fillId="44" borderId="30" xfId="0" applyFont="1" applyFill="1" applyBorder="1" applyAlignment="1">
      <alignment horizontal="center"/>
    </xf>
    <xf numFmtId="0" fontId="26" fillId="44" borderId="50" xfId="0" applyFont="1" applyFill="1" applyBorder="1" applyAlignment="1">
      <alignment horizontal="center" vertical="center"/>
    </xf>
    <xf numFmtId="0" fontId="26" fillId="44" borderId="23" xfId="0" applyFont="1" applyFill="1" applyBorder="1"/>
    <xf numFmtId="0" fontId="26" fillId="44" borderId="23" xfId="0" applyFont="1" applyFill="1" applyBorder="1" applyAlignment="1">
      <alignment horizontal="center"/>
    </xf>
    <xf numFmtId="0" fontId="26" fillId="44" borderId="33" xfId="0" applyFont="1" applyFill="1" applyBorder="1" applyAlignment="1">
      <alignment horizontal="center"/>
    </xf>
    <xf numFmtId="0" fontId="26" fillId="44" borderId="47" xfId="0" applyFont="1" applyFill="1" applyBorder="1" applyAlignment="1">
      <alignment horizontal="center" vertical="center"/>
    </xf>
    <xf numFmtId="0" fontId="26" fillId="44" borderId="16" xfId="0" applyFont="1" applyFill="1" applyBorder="1"/>
    <xf numFmtId="0" fontId="26" fillId="44" borderId="16" xfId="0" applyFont="1" applyFill="1" applyBorder="1" applyAlignment="1">
      <alignment horizontal="center"/>
    </xf>
    <xf numFmtId="0" fontId="26" fillId="44" borderId="29" xfId="0" applyFont="1" applyFill="1" applyBorder="1" applyAlignment="1">
      <alignment horizontal="center"/>
    </xf>
    <xf numFmtId="0" fontId="26" fillId="44" borderId="45" xfId="0" applyFont="1" applyFill="1" applyBorder="1" applyAlignment="1">
      <alignment horizontal="center" vertical="center"/>
    </xf>
    <xf numFmtId="0" fontId="26" fillId="44" borderId="20" xfId="0" applyFont="1" applyFill="1" applyBorder="1"/>
    <xf numFmtId="0" fontId="26" fillId="44" borderId="20" xfId="0" applyFont="1" applyFill="1" applyBorder="1" applyAlignment="1">
      <alignment horizontal="center"/>
    </xf>
    <xf numFmtId="0" fontId="26" fillId="44" borderId="30" xfId="0" applyFont="1" applyFill="1" applyBorder="1" applyAlignment="1">
      <alignment horizontal="center"/>
    </xf>
    <xf numFmtId="49" fontId="23" fillId="44" borderId="48" xfId="0" applyNumberFormat="1" applyFont="1" applyFill="1" applyBorder="1"/>
    <xf numFmtId="49" fontId="23" fillId="44" borderId="34" xfId="0" applyNumberFormat="1" applyFont="1" applyFill="1" applyBorder="1"/>
    <xf numFmtId="0" fontId="23" fillId="44" borderId="49" xfId="0" applyFont="1" applyFill="1" applyBorder="1"/>
    <xf numFmtId="0" fontId="23" fillId="44" borderId="52" xfId="0" applyFont="1" applyFill="1" applyBorder="1"/>
    <xf numFmtId="0" fontId="23" fillId="44" borderId="52" xfId="0" applyFont="1" applyFill="1" applyBorder="1" applyAlignment="1">
      <alignment horizontal="center"/>
    </xf>
    <xf numFmtId="0" fontId="23" fillId="44" borderId="35" xfId="0" applyFont="1" applyFill="1" applyBorder="1"/>
    <xf numFmtId="166" fontId="22" fillId="44" borderId="53" xfId="0" applyNumberFormat="1" applyFont="1" applyFill="1" applyBorder="1" applyAlignment="1">
      <alignment horizontal="center"/>
    </xf>
    <xf numFmtId="166" fontId="22" fillId="44" borderId="17" xfId="0" applyNumberFormat="1" applyFont="1" applyFill="1" applyBorder="1" applyAlignment="1">
      <alignment horizontal="center"/>
    </xf>
    <xf numFmtId="166" fontId="22" fillId="44" borderId="54" xfId="0" applyNumberFormat="1" applyFont="1" applyFill="1" applyBorder="1" applyAlignment="1">
      <alignment horizontal="center"/>
    </xf>
    <xf numFmtId="0" fontId="31" fillId="44" borderId="48" xfId="52" applyFont="1" applyFill="1" applyBorder="1" applyAlignment="1">
      <alignment horizontal="left" vertical="center" wrapText="1"/>
    </xf>
    <xf numFmtId="0" fontId="31" fillId="44" borderId="49" xfId="52" applyFont="1" applyFill="1" applyBorder="1" applyAlignment="1">
      <alignment horizontal="center" vertical="center"/>
    </xf>
    <xf numFmtId="0" fontId="26" fillId="44" borderId="74" xfId="52" applyFont="1" applyFill="1" applyBorder="1" applyAlignment="1" applyProtection="1">
      <alignment horizontal="center"/>
      <protection hidden="1"/>
    </xf>
    <xf numFmtId="0" fontId="26" fillId="44" borderId="23" xfId="52" applyFont="1" applyFill="1" applyBorder="1" applyAlignment="1" applyProtection="1">
      <alignment horizontal="left"/>
      <protection hidden="1"/>
    </xf>
    <xf numFmtId="0" fontId="26" fillId="44" borderId="25" xfId="52" applyFont="1" applyFill="1" applyBorder="1" applyAlignment="1" applyProtection="1">
      <alignment horizontal="left"/>
      <protection hidden="1"/>
    </xf>
    <xf numFmtId="167" fontId="26" fillId="44" borderId="33" xfId="52" applyNumberFormat="1" applyFont="1" applyFill="1" applyBorder="1" applyAlignment="1" applyProtection="1">
      <alignment horizontal="center" wrapText="1"/>
      <protection hidden="1"/>
    </xf>
    <xf numFmtId="0" fontId="26" fillId="44" borderId="11" xfId="52" applyFont="1" applyFill="1" applyBorder="1" applyAlignment="1" applyProtection="1">
      <alignment horizontal="center"/>
      <protection hidden="1"/>
    </xf>
    <xf numFmtId="0" fontId="26" fillId="44" borderId="76" xfId="52" applyFont="1" applyFill="1" applyBorder="1" applyAlignment="1" applyProtection="1">
      <alignment horizontal="left"/>
      <protection hidden="1"/>
    </xf>
    <xf numFmtId="0" fontId="26" fillId="44" borderId="12" xfId="52" applyFont="1" applyFill="1" applyBorder="1" applyAlignment="1" applyProtection="1">
      <alignment horizontal="left"/>
      <protection hidden="1"/>
    </xf>
    <xf numFmtId="167" fontId="26" fillId="44" borderId="79" xfId="52" applyNumberFormat="1" applyFont="1" applyFill="1" applyBorder="1" applyAlignment="1" applyProtection="1">
      <alignment horizontal="center" wrapText="1"/>
      <protection hidden="1"/>
    </xf>
    <xf numFmtId="167" fontId="26" fillId="44" borderId="47" xfId="52" applyNumberFormat="1" applyFont="1" applyFill="1" applyBorder="1" applyAlignment="1" applyProtection="1">
      <alignment horizontal="center"/>
      <protection hidden="1"/>
    </xf>
    <xf numFmtId="167" fontId="26" fillId="44" borderId="50" xfId="52" applyNumberFormat="1" applyFont="1" applyFill="1" applyBorder="1" applyAlignment="1" applyProtection="1">
      <alignment horizontal="center"/>
      <protection hidden="1"/>
    </xf>
    <xf numFmtId="167" fontId="26" fillId="44" borderId="15" xfId="52" applyNumberFormat="1" applyFont="1" applyFill="1" applyBorder="1" applyAlignment="1" applyProtection="1">
      <alignment horizontal="center"/>
      <protection hidden="1"/>
    </xf>
    <xf numFmtId="0" fontId="23" fillId="44" borderId="13" xfId="52" applyFont="1" applyFill="1" applyBorder="1" applyAlignment="1" applyProtection="1">
      <alignment horizontal="left" vertical="top"/>
      <protection hidden="1"/>
    </xf>
    <xf numFmtId="0" fontId="23" fillId="44" borderId="14" xfId="52" applyFont="1" applyFill="1" applyBorder="1" applyAlignment="1" applyProtection="1">
      <alignment horizontal="left" vertical="top"/>
      <protection hidden="1"/>
    </xf>
    <xf numFmtId="0" fontId="23" fillId="44" borderId="55" xfId="52" applyFont="1" applyFill="1" applyBorder="1" applyAlignment="1" applyProtection="1">
      <alignment horizontal="left" vertical="top"/>
      <protection hidden="1"/>
    </xf>
    <xf numFmtId="1" fontId="24" fillId="44" borderId="12" xfId="52" applyNumberFormat="1" applyFont="1" applyFill="1" applyBorder="1" applyAlignment="1" applyProtection="1">
      <alignment horizontal="center" vertical="center" wrapText="1"/>
      <protection hidden="1"/>
    </xf>
    <xf numFmtId="0" fontId="26" fillId="44" borderId="40" xfId="52" applyFont="1" applyFill="1" applyBorder="1" applyAlignment="1" applyProtection="1">
      <alignment horizontal="center" vertical="center" wrapText="1"/>
      <protection hidden="1"/>
    </xf>
    <xf numFmtId="0" fontId="26" fillId="44" borderId="10" xfId="52" applyFont="1" applyFill="1" applyBorder="1" applyAlignment="1" applyProtection="1">
      <alignment horizontal="center"/>
      <protection hidden="1"/>
    </xf>
    <xf numFmtId="0" fontId="26" fillId="44" borderId="11" xfId="52" applyFont="1" applyFill="1" applyBorder="1" applyAlignment="1" applyProtection="1">
      <alignment wrapText="1"/>
      <protection hidden="1"/>
    </xf>
    <xf numFmtId="0" fontId="26" fillId="44" borderId="61" xfId="52" applyFont="1" applyFill="1" applyBorder="1" applyAlignment="1" applyProtection="1">
      <alignment horizontal="center" wrapText="1"/>
      <protection hidden="1"/>
    </xf>
    <xf numFmtId="0" fontId="26" fillId="44" borderId="69" xfId="52" applyFont="1" applyFill="1" applyBorder="1" applyAlignment="1" applyProtection="1">
      <alignment horizontal="center"/>
      <protection hidden="1"/>
    </xf>
    <xf numFmtId="168" fontId="26" fillId="44" borderId="42" xfId="52" applyNumberFormat="1" applyFont="1" applyFill="1" applyBorder="1" applyAlignment="1" applyProtection="1">
      <alignment horizontal="center"/>
      <protection hidden="1"/>
    </xf>
    <xf numFmtId="168" fontId="26" fillId="44" borderId="46" xfId="52" applyNumberFormat="1" applyFont="1" applyFill="1" applyBorder="1" applyAlignment="1" applyProtection="1">
      <alignment horizontal="center"/>
      <protection hidden="1"/>
    </xf>
    <xf numFmtId="168" fontId="26" fillId="44" borderId="69" xfId="52" applyNumberFormat="1" applyFont="1" applyFill="1" applyBorder="1" applyAlignment="1" applyProtection="1">
      <alignment horizontal="center"/>
      <protection hidden="1"/>
    </xf>
    <xf numFmtId="0" fontId="22" fillId="44" borderId="57" xfId="52" applyFont="1" applyFill="1" applyBorder="1" applyProtection="1">
      <protection hidden="1"/>
    </xf>
    <xf numFmtId="168" fontId="26" fillId="44" borderId="72" xfId="52" applyNumberFormat="1" applyFont="1" applyFill="1" applyBorder="1" applyAlignment="1" applyProtection="1">
      <alignment horizontal="center"/>
      <protection hidden="1"/>
    </xf>
    <xf numFmtId="0" fontId="19" fillId="45" borderId="19" xfId="52" applyFill="1" applyBorder="1" applyAlignment="1">
      <alignment horizontal="center" vertical="center"/>
    </xf>
    <xf numFmtId="0" fontId="19" fillId="45" borderId="16" xfId="52" applyFill="1" applyBorder="1" applyAlignment="1">
      <alignment horizontal="center" vertical="center"/>
    </xf>
    <xf numFmtId="0" fontId="19" fillId="45" borderId="20" xfId="52" applyFill="1" applyBorder="1" applyAlignment="1">
      <alignment horizontal="center" vertical="center"/>
    </xf>
    <xf numFmtId="167" fontId="26" fillId="44" borderId="18" xfId="52" applyNumberFormat="1" applyFont="1" applyFill="1" applyBorder="1" applyAlignment="1" applyProtection="1">
      <alignment horizontal="center"/>
      <protection hidden="1"/>
    </xf>
    <xf numFmtId="167" fontId="26" fillId="44" borderId="71" xfId="52" applyNumberFormat="1" applyFont="1" applyFill="1" applyBorder="1" applyAlignment="1" applyProtection="1">
      <alignment horizontal="center"/>
      <protection hidden="1"/>
    </xf>
    <xf numFmtId="167" fontId="26" fillId="44" borderId="26" xfId="52" applyNumberFormat="1" applyFont="1" applyFill="1" applyBorder="1" applyAlignment="1" applyProtection="1">
      <alignment horizontal="center"/>
      <protection hidden="1"/>
    </xf>
    <xf numFmtId="167" fontId="26" fillId="44" borderId="70" xfId="52" applyNumberFormat="1" applyFont="1" applyFill="1" applyBorder="1" applyAlignment="1" applyProtection="1">
      <alignment horizontal="center"/>
      <protection hidden="1"/>
    </xf>
    <xf numFmtId="167" fontId="26" fillId="44" borderId="16" xfId="52" applyNumberFormat="1" applyFont="1" applyFill="1" applyBorder="1" applyAlignment="1" applyProtection="1">
      <alignment horizontal="center"/>
      <protection hidden="1"/>
    </xf>
    <xf numFmtId="167" fontId="26" fillId="44" borderId="29" xfId="52" applyNumberFormat="1" applyFont="1" applyFill="1" applyBorder="1" applyAlignment="1" applyProtection="1">
      <alignment horizontal="center"/>
      <protection hidden="1"/>
    </xf>
    <xf numFmtId="167" fontId="26" fillId="44" borderId="73" xfId="52" applyNumberFormat="1" applyFont="1" applyFill="1" applyBorder="1" applyAlignment="1" applyProtection="1">
      <alignment horizontal="center"/>
      <protection hidden="1"/>
    </xf>
    <xf numFmtId="167" fontId="26" fillId="44" borderId="40" xfId="52" applyNumberFormat="1" applyFont="1" applyFill="1" applyBorder="1" applyAlignment="1" applyProtection="1">
      <alignment horizontal="center"/>
      <protection hidden="1"/>
    </xf>
    <xf numFmtId="0" fontId="26" fillId="45" borderId="23" xfId="0" applyFont="1" applyFill="1" applyBorder="1" applyAlignment="1" applyProtection="1">
      <alignment horizontal="center"/>
      <protection locked="0"/>
    </xf>
    <xf numFmtId="0" fontId="16" fillId="44" borderId="13" xfId="0" applyFont="1" applyFill="1" applyBorder="1" applyAlignment="1">
      <alignment horizontal="center"/>
    </xf>
    <xf numFmtId="0" fontId="16" fillId="44" borderId="14" xfId="0" applyFont="1" applyFill="1" applyBorder="1" applyAlignment="1">
      <alignment horizontal="center"/>
    </xf>
    <xf numFmtId="0" fontId="16" fillId="44" borderId="51" xfId="0" applyFont="1" applyFill="1" applyBorder="1" applyAlignment="1">
      <alignment horizontal="center"/>
    </xf>
    <xf numFmtId="0" fontId="22" fillId="0" borderId="17" xfId="0" applyFont="1" applyBorder="1" applyAlignment="1" applyProtection="1">
      <alignment horizontal="left"/>
      <protection locked="0"/>
    </xf>
    <xf numFmtId="0" fontId="22" fillId="0" borderId="18" xfId="0" applyFont="1" applyBorder="1" applyAlignment="1" applyProtection="1">
      <alignment horizontal="left"/>
      <protection locked="0"/>
    </xf>
    <xf numFmtId="49" fontId="22" fillId="0" borderId="17" xfId="0" applyNumberFormat="1" applyFont="1" applyBorder="1" applyAlignment="1" applyProtection="1">
      <alignment horizontal="left"/>
      <protection locked="0"/>
    </xf>
    <xf numFmtId="49" fontId="22" fillId="0" borderId="18" xfId="0" applyNumberFormat="1" applyFont="1" applyBorder="1" applyAlignment="1" applyProtection="1">
      <alignment horizontal="left"/>
      <protection locked="0"/>
    </xf>
    <xf numFmtId="0" fontId="0" fillId="0" borderId="17" xfId="0" applyBorder="1" applyAlignment="1" applyProtection="1">
      <alignment horizontal="left"/>
      <protection locked="0"/>
    </xf>
    <xf numFmtId="0" fontId="0" fillId="0" borderId="18" xfId="0" applyBorder="1" applyAlignment="1" applyProtection="1">
      <alignment horizontal="left"/>
      <protection locked="0"/>
    </xf>
    <xf numFmtId="0" fontId="31" fillId="42" borderId="17" xfId="52" applyFont="1" applyFill="1" applyBorder="1" applyAlignment="1">
      <alignment horizontal="left"/>
    </xf>
    <xf numFmtId="0" fontId="31" fillId="42" borderId="27" xfId="52" applyFont="1" applyFill="1" applyBorder="1" applyAlignment="1">
      <alignment horizontal="left"/>
    </xf>
    <xf numFmtId="0" fontId="31" fillId="42" borderId="18" xfId="52" applyFont="1" applyFill="1" applyBorder="1" applyAlignment="1">
      <alignment horizontal="left"/>
    </xf>
    <xf numFmtId="0" fontId="34" fillId="44" borderId="13" xfId="52" applyFont="1" applyFill="1" applyBorder="1" applyAlignment="1">
      <alignment horizontal="center" vertical="center"/>
    </xf>
    <xf numFmtId="0" fontId="34" fillId="44" borderId="14" xfId="52" applyFont="1" applyFill="1" applyBorder="1" applyAlignment="1">
      <alignment horizontal="center" vertical="center"/>
    </xf>
    <xf numFmtId="0" fontId="34" fillId="44" borderId="51" xfId="52" applyFont="1" applyFill="1" applyBorder="1" applyAlignment="1">
      <alignment horizontal="center" vertical="center"/>
    </xf>
    <xf numFmtId="0" fontId="19" fillId="0" borderId="10" xfId="52" applyBorder="1" applyAlignment="1">
      <alignment horizontal="left"/>
    </xf>
    <xf numFmtId="0" fontId="19" fillId="0" borderId="0" xfId="52" applyAlignment="1">
      <alignment horizontal="left"/>
    </xf>
    <xf numFmtId="1" fontId="19" fillId="0" borderId="52" xfId="52" applyNumberFormat="1" applyBorder="1" applyAlignment="1">
      <alignment horizontal="center"/>
    </xf>
    <xf numFmtId="0" fontId="19" fillId="0" borderId="14" xfId="52" applyBorder="1" applyAlignment="1">
      <alignment horizontal="center"/>
    </xf>
    <xf numFmtId="0" fontId="19" fillId="0" borderId="51" xfId="52" applyBorder="1" applyAlignment="1">
      <alignment horizontal="center"/>
    </xf>
    <xf numFmtId="0" fontId="34" fillId="39" borderId="13" xfId="52" applyFont="1" applyFill="1" applyBorder="1" applyAlignment="1">
      <alignment horizontal="center"/>
    </xf>
    <xf numFmtId="0" fontId="34" fillId="39" borderId="14" xfId="52" applyFont="1" applyFill="1" applyBorder="1" applyAlignment="1">
      <alignment horizontal="center"/>
    </xf>
    <xf numFmtId="0" fontId="34" fillId="39" borderId="51" xfId="52" applyFont="1" applyFill="1" applyBorder="1" applyAlignment="1">
      <alignment horizontal="center"/>
    </xf>
    <xf numFmtId="0" fontId="26" fillId="44" borderId="29" xfId="0" applyFont="1" applyFill="1" applyBorder="1" applyAlignment="1">
      <alignment horizontal="center" vertical="center" wrapText="1"/>
    </xf>
    <xf numFmtId="0" fontId="26" fillId="44" borderId="30" xfId="0" applyFont="1" applyFill="1" applyBorder="1" applyAlignment="1">
      <alignment horizontal="center" vertical="center" wrapText="1"/>
    </xf>
    <xf numFmtId="0" fontId="26" fillId="44" borderId="47" xfId="0" applyFont="1" applyFill="1" applyBorder="1" applyAlignment="1">
      <alignment horizontal="center" vertical="center" wrapText="1"/>
    </xf>
    <xf numFmtId="0" fontId="26" fillId="44" borderId="45" xfId="0" applyFont="1" applyFill="1" applyBorder="1" applyAlignment="1">
      <alignment horizontal="center" vertical="center" wrapText="1"/>
    </xf>
    <xf numFmtId="14" fontId="26" fillId="40" borderId="17" xfId="0" applyNumberFormat="1" applyFont="1" applyFill="1" applyBorder="1" applyAlignment="1" applyProtection="1">
      <alignment horizontal="center"/>
      <protection locked="0"/>
    </xf>
    <xf numFmtId="14" fontId="26" fillId="40" borderId="27" xfId="0" applyNumberFormat="1" applyFont="1" applyFill="1" applyBorder="1" applyAlignment="1" applyProtection="1">
      <alignment horizontal="center"/>
      <protection locked="0"/>
    </xf>
    <xf numFmtId="14" fontId="26" fillId="40" borderId="18" xfId="0" applyNumberFormat="1" applyFont="1" applyFill="1" applyBorder="1" applyAlignment="1" applyProtection="1">
      <alignment horizontal="center"/>
      <protection locked="0"/>
    </xf>
    <xf numFmtId="0" fontId="30" fillId="44" borderId="13" xfId="0" applyFont="1" applyFill="1" applyBorder="1" applyAlignment="1">
      <alignment horizontal="center"/>
    </xf>
    <xf numFmtId="0" fontId="30" fillId="44" borderId="14" xfId="0" applyFont="1" applyFill="1" applyBorder="1" applyAlignment="1">
      <alignment horizontal="center"/>
    </xf>
    <xf numFmtId="0" fontId="30" fillId="44" borderId="51" xfId="0" applyFont="1" applyFill="1" applyBorder="1" applyAlignment="1">
      <alignment horizontal="center"/>
    </xf>
    <xf numFmtId="0" fontId="26" fillId="44" borderId="16" xfId="0" applyFont="1" applyFill="1" applyBorder="1" applyAlignment="1">
      <alignment horizontal="center" vertical="center"/>
    </xf>
    <xf numFmtId="0" fontId="26" fillId="44" borderId="20" xfId="0" applyFont="1" applyFill="1" applyBorder="1" applyAlignment="1">
      <alignment horizontal="center" vertical="center"/>
    </xf>
    <xf numFmtId="0" fontId="26" fillId="44" borderId="16" xfId="0" applyFont="1" applyFill="1" applyBorder="1" applyAlignment="1">
      <alignment horizontal="center" vertical="center" wrapText="1"/>
    </xf>
    <xf numFmtId="0" fontId="26" fillId="44" borderId="20" xfId="0" applyFont="1" applyFill="1" applyBorder="1" applyAlignment="1">
      <alignment horizontal="center" vertical="center" wrapText="1"/>
    </xf>
    <xf numFmtId="0" fontId="26" fillId="0" borderId="81" xfId="0" applyFont="1" applyBorder="1" applyAlignment="1" applyProtection="1">
      <alignment horizontal="left"/>
      <protection locked="0"/>
    </xf>
    <xf numFmtId="0" fontId="26" fillId="0" borderId="85" xfId="0" applyFont="1" applyBorder="1" applyAlignment="1" applyProtection="1">
      <alignment horizontal="left"/>
      <protection locked="0"/>
    </xf>
    <xf numFmtId="0" fontId="26" fillId="0" borderId="86" xfId="0" applyFont="1" applyBorder="1" applyAlignment="1" applyProtection="1">
      <alignment horizontal="left"/>
      <protection locked="0"/>
    </xf>
    <xf numFmtId="0" fontId="26" fillId="0" borderId="31" xfId="0" applyFont="1" applyBorder="1" applyAlignment="1" applyProtection="1">
      <alignment horizontal="left"/>
      <protection locked="0"/>
    </xf>
    <xf numFmtId="0" fontId="26" fillId="0" borderId="32" xfId="0" applyFont="1" applyBorder="1" applyAlignment="1" applyProtection="1">
      <alignment horizontal="left"/>
      <protection locked="0"/>
    </xf>
    <xf numFmtId="0" fontId="26" fillId="0" borderId="87" xfId="0" applyFont="1" applyBorder="1" applyAlignment="1" applyProtection="1">
      <alignment horizontal="left"/>
      <protection locked="0"/>
    </xf>
    <xf numFmtId="0" fontId="24" fillId="44" borderId="13" xfId="52" applyFont="1" applyFill="1" applyBorder="1" applyAlignment="1" applyProtection="1">
      <alignment horizontal="left" vertical="center"/>
      <protection hidden="1"/>
    </xf>
    <xf numFmtId="0" fontId="24" fillId="44" borderId="14" xfId="52" applyFont="1" applyFill="1" applyBorder="1" applyAlignment="1" applyProtection="1">
      <alignment horizontal="left" vertical="center"/>
      <protection hidden="1"/>
    </xf>
    <xf numFmtId="0" fontId="24" fillId="44" borderId="75" xfId="52" applyFont="1" applyFill="1" applyBorder="1" applyAlignment="1" applyProtection="1">
      <alignment horizontal="center" vertical="center"/>
      <protection hidden="1"/>
    </xf>
    <xf numFmtId="0" fontId="24" fillId="44" borderId="68" xfId="52" applyFont="1" applyFill="1" applyBorder="1" applyAlignment="1" applyProtection="1">
      <alignment horizontal="center" vertical="center"/>
      <protection hidden="1"/>
    </xf>
    <xf numFmtId="0" fontId="24" fillId="44" borderId="77" xfId="52" applyFont="1" applyFill="1" applyBorder="1" applyAlignment="1" applyProtection="1">
      <alignment horizontal="center" vertical="center"/>
      <protection hidden="1"/>
    </xf>
    <xf numFmtId="0" fontId="24" fillId="44" borderId="78" xfId="52" applyFont="1" applyFill="1" applyBorder="1" applyAlignment="1" applyProtection="1">
      <alignment horizontal="center" vertical="center"/>
      <protection hidden="1"/>
    </xf>
    <xf numFmtId="0" fontId="26" fillId="44" borderId="63" xfId="52" applyFont="1" applyFill="1" applyBorder="1" applyAlignment="1" applyProtection="1">
      <alignment horizontal="center" vertical="center" wrapText="1"/>
      <protection hidden="1"/>
    </xf>
    <xf numFmtId="0" fontId="26" fillId="44" borderId="66" xfId="52" applyFont="1" applyFill="1" applyBorder="1" applyAlignment="1" applyProtection="1">
      <alignment horizontal="center" vertical="center" wrapText="1"/>
      <protection hidden="1"/>
    </xf>
    <xf numFmtId="0" fontId="26" fillId="44" borderId="64" xfId="52" applyFont="1" applyFill="1" applyBorder="1" applyAlignment="1" applyProtection="1">
      <alignment horizontal="center" vertical="center" wrapText="1"/>
      <protection hidden="1"/>
    </xf>
    <xf numFmtId="0" fontId="26" fillId="44" borderId="68" xfId="52" applyFont="1" applyFill="1" applyBorder="1" applyAlignment="1" applyProtection="1">
      <alignment horizontal="center" vertical="center" wrapText="1"/>
      <protection hidden="1"/>
    </xf>
    <xf numFmtId="0" fontId="24" fillId="44" borderId="62" xfId="52" applyFont="1" applyFill="1" applyBorder="1" applyAlignment="1" applyProtection="1">
      <alignment horizontal="center" vertical="center" wrapText="1"/>
      <protection hidden="1"/>
    </xf>
    <xf numFmtId="0" fontId="24" fillId="44" borderId="79" xfId="52" applyFont="1" applyFill="1" applyBorder="1" applyAlignment="1" applyProtection="1">
      <alignment horizontal="center" vertical="center" wrapText="1"/>
      <protection hidden="1"/>
    </xf>
    <xf numFmtId="0" fontId="26" fillId="44" borderId="65" xfId="52" applyFont="1" applyFill="1" applyBorder="1" applyAlignment="1" applyProtection="1">
      <alignment horizontal="center" vertical="center" wrapText="1"/>
      <protection hidden="1"/>
    </xf>
    <xf numFmtId="0" fontId="26" fillId="44" borderId="67" xfId="52" applyFont="1" applyFill="1" applyBorder="1" applyAlignment="1" applyProtection="1">
      <alignment horizontal="center" vertical="center" wrapText="1"/>
      <protection hidden="1"/>
    </xf>
    <xf numFmtId="0" fontId="27" fillId="44" borderId="37" xfId="52" applyFont="1" applyFill="1" applyBorder="1" applyAlignment="1" applyProtection="1">
      <alignment horizontal="center" vertical="center"/>
      <protection hidden="1"/>
    </xf>
    <xf numFmtId="0" fontId="27" fillId="44" borderId="24" xfId="52" applyFont="1" applyFill="1" applyBorder="1" applyAlignment="1" applyProtection="1">
      <alignment horizontal="center" vertical="center"/>
      <protection hidden="1"/>
    </xf>
    <xf numFmtId="0" fontId="27" fillId="44" borderId="56" xfId="52" applyFont="1" applyFill="1" applyBorder="1" applyAlignment="1" applyProtection="1">
      <alignment horizontal="center" vertical="center"/>
      <protection hidden="1"/>
    </xf>
    <xf numFmtId="0" fontId="27" fillId="44" borderId="58" xfId="52" applyFont="1" applyFill="1" applyBorder="1" applyAlignment="1" applyProtection="1">
      <alignment horizontal="center" vertical="center"/>
      <protection hidden="1"/>
    </xf>
    <xf numFmtId="0" fontId="27" fillId="44" borderId="59" xfId="52" applyFont="1" applyFill="1" applyBorder="1" applyAlignment="1" applyProtection="1">
      <alignment horizontal="center" vertical="center"/>
      <protection hidden="1"/>
    </xf>
    <xf numFmtId="0" fontId="27" fillId="44" borderId="60" xfId="52" applyFont="1" applyFill="1" applyBorder="1" applyAlignment="1" applyProtection="1">
      <alignment horizontal="center" vertical="center"/>
      <protection hidden="1"/>
    </xf>
  </cellXfs>
  <cellStyles count="54">
    <cellStyle name="20 % - Akzent1" xfId="21" builtinId="30" hidden="1"/>
    <cellStyle name="20 % - Akzent2" xfId="25" builtinId="34" hidden="1"/>
    <cellStyle name="20 % - Akzent3" xfId="29" builtinId="38" hidden="1"/>
    <cellStyle name="20 % - Akzent4" xfId="33" builtinId="42" hidden="1"/>
    <cellStyle name="20 % - Akzent5" xfId="37" builtinId="46" hidden="1"/>
    <cellStyle name="20 % - Akzent6" xfId="41" builtinId="50" hidden="1"/>
    <cellStyle name="40 % - Akzent1" xfId="22" builtinId="31" hidden="1"/>
    <cellStyle name="40 % - Akzent2" xfId="26" builtinId="35" hidden="1"/>
    <cellStyle name="40 % - Akzent3" xfId="30" builtinId="39" hidden="1"/>
    <cellStyle name="40 % - Akzent4" xfId="34" builtinId="43" hidden="1"/>
    <cellStyle name="40 % - Akzent5" xfId="38" builtinId="47" hidden="1"/>
    <cellStyle name="40 % - Akzent6" xfId="42" builtinId="51" hidden="1"/>
    <cellStyle name="60 % - Akzent1" xfId="23" builtinId="32" hidden="1"/>
    <cellStyle name="60 % - Akzent2" xfId="27" builtinId="36" hidden="1"/>
    <cellStyle name="60 % - Akzent3" xfId="31" builtinId="40" hidden="1"/>
    <cellStyle name="60 % - Akzent4" xfId="35" builtinId="44" hidden="1"/>
    <cellStyle name="60 % - Akzent5" xfId="39" builtinId="48" hidden="1"/>
    <cellStyle name="60 % - Akzent6" xfId="43" builtinId="52" hidden="1"/>
    <cellStyle name="Akzent1" xfId="20" builtinId="29" hidden="1"/>
    <cellStyle name="Akzent2" xfId="24" builtinId="33" hidden="1"/>
    <cellStyle name="Akzent3" xfId="28" builtinId="37" hidden="1"/>
    <cellStyle name="Akzent4" xfId="32" builtinId="41" hidden="1"/>
    <cellStyle name="Akzent5" xfId="36" builtinId="45" hidden="1"/>
    <cellStyle name="Akzent6" xfId="40" builtinId="49" hidden="1"/>
    <cellStyle name="Ausgabe" xfId="12" builtinId="21" hidden="1"/>
    <cellStyle name="Berechnung" xfId="13" builtinId="22" hidden="1"/>
    <cellStyle name="Calculated" xfId="44" xr:uid="{00000000-0005-0000-0000-00001A000000}"/>
    <cellStyle name="DataSeries" xfId="45" xr:uid="{00000000-0005-0000-0000-00001B000000}"/>
    <cellStyle name="Dezimal [0]" xfId="1" builtinId="6" hidden="1"/>
    <cellStyle name="Eingabe" xfId="11" builtinId="20" hidden="1"/>
    <cellStyle name="Ergebnis" xfId="19" builtinId="25" hidden="1"/>
    <cellStyle name="Erklärender Text" xfId="18" builtinId="53" hidden="1"/>
    <cellStyle name="Gut" xfId="8" builtinId="26" hidden="1"/>
    <cellStyle name="Input" xfId="46" xr:uid="{00000000-0005-0000-0000-000021000000}"/>
    <cellStyle name="Label" xfId="47" xr:uid="{00000000-0005-0000-0000-000022000000}"/>
    <cellStyle name="Link 2" xfId="51" xr:uid="{445B0A8A-8765-460A-BFFD-5B2171818E49}"/>
    <cellStyle name="Linked" xfId="48" xr:uid="{00000000-0005-0000-0000-000024000000}"/>
    <cellStyle name="Neutral" xfId="10" builtinId="28" hidden="1"/>
    <cellStyle name="Notiz" xfId="17" builtinId="10" hidden="1"/>
    <cellStyle name="Property" xfId="49" xr:uid="{00000000-0005-0000-0000-000027000000}"/>
    <cellStyle name="Schlecht" xfId="9" builtinId="27" hidden="1"/>
    <cellStyle name="Standard" xfId="0" builtinId="0"/>
    <cellStyle name="Standard 2" xfId="52" xr:uid="{63BA9530-E6CC-487D-A6A0-9E220767EF9F}"/>
    <cellStyle name="Standard 4" xfId="50" xr:uid="{E7928835-C49F-46A7-BAA5-39E025055417}"/>
    <cellStyle name="Standard__Konkurrenzanalyse ohne Gewichtung" xfId="53" xr:uid="{1D117FE8-A84F-4E77-A9FB-EE5A8A5E9732}"/>
    <cellStyle name="Überschrift" xfId="3" builtinId="15" hidden="1"/>
    <cellStyle name="Überschrift 1" xfId="4" builtinId="16" hidden="1"/>
    <cellStyle name="Überschrift 2" xfId="5" builtinId="17" hidden="1"/>
    <cellStyle name="Überschrift 3" xfId="6" builtinId="18" hidden="1"/>
    <cellStyle name="Überschrift 4" xfId="7" builtinId="19" hidden="1"/>
    <cellStyle name="Verknüpfte Zelle" xfId="14" builtinId="24" hidden="1"/>
    <cellStyle name="Währung [0]" xfId="2" builtinId="7" hidden="1"/>
    <cellStyle name="Warnender Text" xfId="16" builtinId="11" hidden="1"/>
    <cellStyle name="Zelle überprüfen" xfId="15" builtinId="23" hidden="1"/>
  </cellStyles>
  <dxfs count="52">
    <dxf>
      <fill>
        <patternFill patternType="mediumGray">
          <bgColor auto="1"/>
        </patternFill>
      </fill>
    </dxf>
    <dxf>
      <fill>
        <patternFill patternType="mediumGray">
          <bgColor auto="1"/>
        </patternFill>
      </fill>
    </dxf>
    <dxf>
      <fill>
        <patternFill patternType="mediumGray">
          <bgColor auto="1"/>
        </patternFill>
      </fill>
    </dxf>
    <dxf>
      <fill>
        <patternFill>
          <bgColor rgb="FFFFFF00"/>
        </patternFill>
      </fill>
    </dxf>
    <dxf>
      <fill>
        <patternFill patternType="mediumGray">
          <bgColor auto="1"/>
        </patternFill>
      </fill>
    </dxf>
    <dxf>
      <fill>
        <patternFill patternType="mediumGray">
          <bgColor auto="1"/>
        </patternFill>
      </fill>
    </dxf>
    <dxf>
      <fill>
        <patternFill patternType="mediumGray">
          <bgColor auto="1"/>
        </patternFill>
      </fill>
    </dxf>
    <dxf>
      <fill>
        <patternFill>
          <bgColor rgb="FFFFFF00"/>
        </patternFill>
      </fill>
    </dxf>
    <dxf>
      <fill>
        <patternFill patternType="mediumGray">
          <bgColor auto="1"/>
        </patternFill>
      </fill>
    </dxf>
    <dxf>
      <fill>
        <patternFill patternType="mediumGray">
          <bgColor auto="1"/>
        </patternFill>
      </fill>
    </dxf>
    <dxf>
      <fill>
        <patternFill patternType="mediumGray">
          <bgColor auto="1"/>
        </patternFill>
      </fill>
    </dxf>
    <dxf>
      <fill>
        <patternFill>
          <bgColor rgb="FFFFFF00"/>
        </patternFill>
      </fill>
    </dxf>
    <dxf>
      <fill>
        <patternFill patternType="mediumGray">
          <bgColor auto="1"/>
        </patternFill>
      </fill>
    </dxf>
    <dxf>
      <fill>
        <patternFill patternType="mediumGray">
          <bgColor auto="1"/>
        </patternFill>
      </fill>
    </dxf>
    <dxf>
      <fill>
        <patternFill patternType="mediumGray">
          <bgColor auto="1"/>
        </patternFill>
      </fill>
    </dxf>
    <dxf>
      <fill>
        <patternFill>
          <bgColor rgb="FFFFFF00"/>
        </patternFill>
      </fill>
    </dxf>
    <dxf>
      <fill>
        <patternFill patternType="mediumGray">
          <bgColor auto="1"/>
        </patternFill>
      </fill>
    </dxf>
    <dxf>
      <fill>
        <patternFill patternType="mediumGray">
          <bgColor auto="1"/>
        </patternFill>
      </fill>
    </dxf>
    <dxf>
      <fill>
        <patternFill patternType="mediumGray">
          <bgColor auto="1"/>
        </patternFill>
      </fill>
    </dxf>
    <dxf>
      <fill>
        <patternFill>
          <bgColor rgb="FFFFFF00"/>
        </patternFill>
      </fill>
    </dxf>
    <dxf>
      <fill>
        <patternFill patternType="mediumGray">
          <bgColor auto="1"/>
        </patternFill>
      </fill>
    </dxf>
    <dxf>
      <fill>
        <patternFill patternType="mediumGray">
          <bgColor auto="1"/>
        </patternFill>
      </fill>
    </dxf>
    <dxf>
      <fill>
        <patternFill patternType="mediumGray">
          <bgColor auto="1"/>
        </patternFill>
      </fill>
    </dxf>
    <dxf>
      <fill>
        <patternFill>
          <bgColor rgb="FFFFFF00"/>
        </patternFill>
      </fill>
    </dxf>
    <dxf>
      <fill>
        <patternFill patternType="mediumGray">
          <bgColor auto="1"/>
        </patternFill>
      </fill>
    </dxf>
    <dxf>
      <fill>
        <patternFill patternType="mediumGray">
          <bgColor auto="1"/>
        </patternFill>
      </fill>
    </dxf>
    <dxf>
      <fill>
        <patternFill patternType="mediumGray">
          <bgColor auto="1"/>
        </patternFill>
      </fill>
    </dxf>
    <dxf>
      <fill>
        <patternFill>
          <bgColor rgb="FFFFFF00"/>
        </patternFill>
      </fill>
    </dxf>
    <dxf>
      <fill>
        <patternFill patternType="mediumGray">
          <bgColor auto="1"/>
        </patternFill>
      </fill>
    </dxf>
    <dxf>
      <fill>
        <patternFill patternType="mediumGray">
          <bgColor auto="1"/>
        </patternFill>
      </fill>
    </dxf>
    <dxf>
      <fill>
        <patternFill patternType="mediumGray">
          <bgColor auto="1"/>
        </patternFill>
      </fill>
    </dxf>
    <dxf>
      <fill>
        <patternFill>
          <bgColor rgb="FFFFFF00"/>
        </patternFill>
      </fill>
    </dxf>
    <dxf>
      <fill>
        <patternFill patternType="mediumGray">
          <bgColor auto="1"/>
        </patternFill>
      </fill>
    </dxf>
    <dxf>
      <fill>
        <patternFill patternType="mediumGray">
          <bgColor auto="1"/>
        </patternFill>
      </fill>
    </dxf>
    <dxf>
      <fill>
        <patternFill patternType="mediumGray">
          <bgColor auto="1"/>
        </patternFill>
      </fill>
    </dxf>
    <dxf>
      <fill>
        <patternFill>
          <bgColor rgb="FFFFFF00"/>
        </patternFill>
      </fill>
    </dxf>
    <dxf>
      <fill>
        <patternFill patternType="mediumGray">
          <bgColor auto="1"/>
        </patternFill>
      </fill>
    </dxf>
    <dxf>
      <fill>
        <patternFill patternType="mediumGray">
          <bgColor auto="1"/>
        </patternFill>
      </fill>
    </dxf>
    <dxf>
      <fill>
        <patternFill patternType="mediumGray">
          <bgColor auto="1"/>
        </patternFill>
      </fill>
    </dxf>
    <dxf>
      <fill>
        <patternFill>
          <bgColor rgb="FFFFFF00"/>
        </patternFill>
      </fill>
    </dxf>
    <dxf>
      <fill>
        <patternFill patternType="mediumGray">
          <bgColor auto="1"/>
        </patternFill>
      </fill>
    </dxf>
    <dxf>
      <fill>
        <patternFill patternType="mediumGray">
          <bgColor auto="1"/>
        </patternFill>
      </fill>
    </dxf>
    <dxf>
      <fill>
        <patternFill patternType="mediumGray">
          <bgColor auto="1"/>
        </patternFill>
      </fill>
    </dxf>
    <dxf>
      <fill>
        <patternFill>
          <bgColor rgb="FFFFFF00"/>
        </patternFill>
      </fill>
    </dxf>
    <dxf>
      <fill>
        <patternFill patternType="mediumGray">
          <bgColor auto="1"/>
        </patternFill>
      </fill>
    </dxf>
    <dxf>
      <fill>
        <patternFill patternType="mediumGray">
          <bgColor auto="1"/>
        </patternFill>
      </fill>
    </dxf>
    <dxf>
      <fill>
        <patternFill patternType="mediumGray">
          <bgColor auto="1"/>
        </patternFill>
      </fill>
    </dxf>
    <dxf>
      <fill>
        <patternFill>
          <bgColor rgb="FFFFFF00"/>
        </patternFill>
      </fill>
    </dxf>
    <dxf>
      <font>
        <condense val="0"/>
        <extend val="0"/>
        <color indexed="53"/>
      </font>
    </dxf>
    <dxf>
      <font>
        <condense val="0"/>
        <extend val="0"/>
        <color indexed="43"/>
      </font>
    </dxf>
    <dxf>
      <font>
        <b/>
        <i val="0"/>
        <condense val="0"/>
        <extend val="0"/>
        <color indexed="10"/>
      </font>
      <fill>
        <patternFill>
          <bgColor indexed="13"/>
        </patternFill>
      </fill>
    </dxf>
    <dxf>
      <font>
        <b/>
        <i val="0"/>
        <condense val="0"/>
        <extend val="0"/>
        <color indexed="10"/>
      </font>
      <fill>
        <patternFill>
          <bgColor indexed="13"/>
        </patternFill>
      </fill>
    </dxf>
  </dxfs>
  <tableStyles count="0" defaultTableStyle="TableStyleMedium2" defaultPivotStyle="PivotStyleMedium9"/>
  <colors>
    <mruColors>
      <color rgb="FF0000FF"/>
      <color rgb="FFCCFFFF"/>
      <color rgb="FFFFFF99"/>
      <color rgb="FF8CC800"/>
      <color rgb="FF323232"/>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3B511-EA7A-4E60-9579-7C7309F2FABC}">
  <sheetPr>
    <pageSetUpPr fitToPage="1"/>
  </sheetPr>
  <dimension ref="D1:I40"/>
  <sheetViews>
    <sheetView showGridLines="0" topLeftCell="C7" workbookViewId="0">
      <selection activeCell="G10" sqref="G10:H10"/>
    </sheetView>
  </sheetViews>
  <sheetFormatPr baseColWidth="10" defaultColWidth="11.44140625" defaultRowHeight="14.4" x14ac:dyDescent="0.3"/>
  <cols>
    <col min="1" max="2" width="0" hidden="1" customWidth="1"/>
    <col min="3" max="3" width="1.33203125" customWidth="1"/>
    <col min="4" max="4" width="0.6640625" customWidth="1"/>
    <col min="5" max="5" width="27" customWidth="1"/>
    <col min="6" max="6" width="1.6640625" customWidth="1"/>
    <col min="7" max="7" width="14" customWidth="1"/>
    <col min="8" max="8" width="25" customWidth="1"/>
    <col min="9" max="9" width="0.6640625" customWidth="1"/>
  </cols>
  <sheetData>
    <row r="1" spans="4:9" hidden="1" x14ac:dyDescent="0.3"/>
    <row r="2" spans="4:9" hidden="1" x14ac:dyDescent="0.3"/>
    <row r="3" spans="4:9" hidden="1" x14ac:dyDescent="0.3"/>
    <row r="4" spans="4:9" hidden="1" x14ac:dyDescent="0.3"/>
    <row r="5" spans="4:9" hidden="1" x14ac:dyDescent="0.3"/>
    <row r="6" spans="4:9" hidden="1" x14ac:dyDescent="0.3"/>
    <row r="7" spans="4:9" ht="15" thickBot="1" x14ac:dyDescent="0.35"/>
    <row r="8" spans="4:9" ht="15" thickBot="1" x14ac:dyDescent="0.35">
      <c r="D8" s="283" t="s">
        <v>87</v>
      </c>
      <c r="E8" s="284"/>
      <c r="F8" s="284"/>
      <c r="G8" s="284"/>
      <c r="H8" s="284"/>
      <c r="I8" s="285"/>
    </row>
    <row r="9" spans="4:9" ht="3" customHeight="1" x14ac:dyDescent="0.3">
      <c r="D9" s="87"/>
      <c r="I9" s="88"/>
    </row>
    <row r="10" spans="4:9" x14ac:dyDescent="0.3">
      <c r="D10" s="87"/>
      <c r="E10" s="14" t="s">
        <v>49</v>
      </c>
      <c r="G10" s="286"/>
      <c r="H10" s="287"/>
      <c r="I10" s="88"/>
    </row>
    <row r="11" spans="4:9" x14ac:dyDescent="0.3">
      <c r="D11" s="87"/>
      <c r="E11" s="14" t="s">
        <v>39</v>
      </c>
      <c r="G11" s="286"/>
      <c r="H11" s="287"/>
      <c r="I11" s="88"/>
    </row>
    <row r="12" spans="4:9" x14ac:dyDescent="0.3">
      <c r="D12" s="87"/>
      <c r="E12" s="14" t="s">
        <v>40</v>
      </c>
      <c r="G12" s="286"/>
      <c r="H12" s="287"/>
      <c r="I12" s="88"/>
    </row>
    <row r="13" spans="4:9" x14ac:dyDescent="0.3">
      <c r="D13" s="87"/>
      <c r="E13" s="14" t="s">
        <v>41</v>
      </c>
      <c r="G13" s="286"/>
      <c r="H13" s="287"/>
      <c r="I13" s="88"/>
    </row>
    <row r="14" spans="4:9" x14ac:dyDescent="0.3">
      <c r="D14" s="87"/>
      <c r="E14" s="14" t="s">
        <v>42</v>
      </c>
      <c r="G14" s="286"/>
      <c r="H14" s="287"/>
      <c r="I14" s="88"/>
    </row>
    <row r="15" spans="4:9" x14ac:dyDescent="0.3">
      <c r="D15" s="87"/>
      <c r="E15" s="14" t="s">
        <v>91</v>
      </c>
      <c r="G15" s="286"/>
      <c r="H15" s="287"/>
      <c r="I15" s="88"/>
    </row>
    <row r="16" spans="4:9" x14ac:dyDescent="0.3">
      <c r="D16" s="87"/>
      <c r="E16" s="14" t="s">
        <v>43</v>
      </c>
      <c r="G16" s="288"/>
      <c r="H16" s="289"/>
      <c r="I16" s="88"/>
    </row>
    <row r="17" spans="4:9" x14ac:dyDescent="0.3">
      <c r="D17" s="87"/>
      <c r="E17" s="14" t="s">
        <v>44</v>
      </c>
      <c r="G17" s="288"/>
      <c r="H17" s="289"/>
      <c r="I17" s="88"/>
    </row>
    <row r="18" spans="4:9" x14ac:dyDescent="0.3">
      <c r="D18" s="87"/>
      <c r="E18" s="14" t="s">
        <v>45</v>
      </c>
      <c r="G18" s="290"/>
      <c r="H18" s="291"/>
      <c r="I18" s="88"/>
    </row>
    <row r="19" spans="4:9" x14ac:dyDescent="0.3">
      <c r="D19" s="87"/>
      <c r="E19" s="14" t="s">
        <v>138</v>
      </c>
      <c r="G19" s="290"/>
      <c r="H19" s="291"/>
      <c r="I19" s="88"/>
    </row>
    <row r="20" spans="4:9" ht="4.5" customHeight="1" thickBot="1" x14ac:dyDescent="0.35">
      <c r="D20" s="89"/>
      <c r="E20" s="90"/>
      <c r="F20" s="90"/>
      <c r="G20" s="90"/>
      <c r="H20" s="90"/>
      <c r="I20" s="91"/>
    </row>
    <row r="21" spans="4:9" ht="15" thickBot="1" x14ac:dyDescent="0.35"/>
    <row r="22" spans="4:9" hidden="1" x14ac:dyDescent="0.3"/>
    <row r="23" spans="4:9" hidden="1" x14ac:dyDescent="0.3"/>
    <row r="24" spans="4:9" ht="15" hidden="1" thickBot="1" x14ac:dyDescent="0.35"/>
    <row r="25" spans="4:9" ht="15" thickBot="1" x14ac:dyDescent="0.35">
      <c r="D25" s="283" t="str">
        <f>+IF(ISNUMBER(G27),"Angaben für die Urlaubsplanung "&amp;G27,"Angaben für die Urlaubsplanung")</f>
        <v>Angaben für die Urlaubsplanung 2025</v>
      </c>
      <c r="E25" s="284"/>
      <c r="F25" s="284"/>
      <c r="G25" s="284"/>
      <c r="H25" s="284"/>
      <c r="I25" s="285"/>
    </row>
    <row r="26" spans="4:9" x14ac:dyDescent="0.3">
      <c r="D26" s="87"/>
      <c r="I26" s="88"/>
    </row>
    <row r="27" spans="4:9" x14ac:dyDescent="0.3">
      <c r="D27" s="87"/>
      <c r="E27" s="92" t="s">
        <v>139</v>
      </c>
      <c r="G27" s="86">
        <v>2025</v>
      </c>
      <c r="I27" s="88"/>
    </row>
    <row r="28" spans="4:9" ht="6" customHeight="1" x14ac:dyDescent="0.3">
      <c r="D28" s="87"/>
      <c r="G28" s="93"/>
      <c r="I28" s="88"/>
    </row>
    <row r="29" spans="4:9" x14ac:dyDescent="0.3">
      <c r="D29" s="87"/>
      <c r="E29" s="14" t="s">
        <v>140</v>
      </c>
      <c r="G29" s="64" t="s">
        <v>19</v>
      </c>
      <c r="I29" s="88"/>
    </row>
    <row r="30" spans="4:9" x14ac:dyDescent="0.3">
      <c r="D30" s="87"/>
      <c r="E30" s="14" t="s">
        <v>141</v>
      </c>
      <c r="G30" s="64" t="s">
        <v>19</v>
      </c>
      <c r="I30" s="88"/>
    </row>
    <row r="31" spans="4:9" x14ac:dyDescent="0.3">
      <c r="D31" s="87"/>
      <c r="E31" s="14" t="s">
        <v>142</v>
      </c>
      <c r="G31" s="64" t="s">
        <v>19</v>
      </c>
      <c r="I31" s="88"/>
    </row>
    <row r="32" spans="4:9" x14ac:dyDescent="0.3">
      <c r="D32" s="87"/>
      <c r="E32" s="14" t="s">
        <v>143</v>
      </c>
      <c r="G32" s="64" t="s">
        <v>19</v>
      </c>
      <c r="I32" s="88"/>
    </row>
    <row r="33" spans="4:9" x14ac:dyDescent="0.3">
      <c r="D33" s="87"/>
      <c r="E33" s="14" t="s">
        <v>144</v>
      </c>
      <c r="G33" s="64" t="s">
        <v>19</v>
      </c>
      <c r="I33" s="88"/>
    </row>
    <row r="34" spans="4:9" x14ac:dyDescent="0.3">
      <c r="D34" s="87"/>
      <c r="E34" s="14" t="s">
        <v>145</v>
      </c>
      <c r="G34" s="64" t="s">
        <v>20</v>
      </c>
      <c r="I34" s="88"/>
    </row>
    <row r="35" spans="4:9" x14ac:dyDescent="0.3">
      <c r="D35" s="87"/>
      <c r="E35" s="14" t="s">
        <v>146</v>
      </c>
      <c r="G35" s="64" t="s">
        <v>20</v>
      </c>
      <c r="I35" s="88"/>
    </row>
    <row r="36" spans="4:9" hidden="1" x14ac:dyDescent="0.3">
      <c r="D36" s="87"/>
      <c r="I36" s="88"/>
    </row>
    <row r="37" spans="4:9" hidden="1" x14ac:dyDescent="0.3">
      <c r="D37" s="87"/>
      <c r="I37" s="88"/>
    </row>
    <row r="38" spans="4:9" hidden="1" x14ac:dyDescent="0.3">
      <c r="D38" s="87"/>
      <c r="I38" s="88"/>
    </row>
    <row r="39" spans="4:9" hidden="1" x14ac:dyDescent="0.3">
      <c r="D39" s="87"/>
      <c r="I39" s="88"/>
    </row>
    <row r="40" spans="4:9" ht="6" customHeight="1" thickBot="1" x14ac:dyDescent="0.35">
      <c r="D40" s="89"/>
      <c r="E40" s="90"/>
      <c r="F40" s="90"/>
      <c r="G40" s="90"/>
      <c r="H40" s="90"/>
      <c r="I40" s="91"/>
    </row>
  </sheetData>
  <sheetProtection sheet="1" selectLockedCells="1"/>
  <mergeCells count="12">
    <mergeCell ref="D8:I8"/>
    <mergeCell ref="D25:I25"/>
    <mergeCell ref="G15:H15"/>
    <mergeCell ref="G10:H10"/>
    <mergeCell ref="G11:H11"/>
    <mergeCell ref="G12:H12"/>
    <mergeCell ref="G13:H13"/>
    <mergeCell ref="G16:H16"/>
    <mergeCell ref="G17:H17"/>
    <mergeCell ref="G18:H18"/>
    <mergeCell ref="G19:H19"/>
    <mergeCell ref="G14:H14"/>
  </mergeCells>
  <printOptions horizontalCentered="1"/>
  <pageMargins left="0.70866141732283472" right="0.70866141732283472" top="0.78740157480314965" bottom="0.78740157480314965"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Arbeitstag?" xr:uid="{D1B8E662-7A87-4E08-B149-5B3F3F6AE815}">
          <x14:formula1>
            <xm:f>'Interne Parmeter'!$B$3:$B$4</xm:f>
          </x14:formula1>
          <xm:sqref>G29:G35</xm:sqref>
        </x14:dataValidation>
        <x14:dataValidation type="list" allowBlank="1" showInputMessage="1" showErrorMessage="1" xr:uid="{F7F6EDAC-81BD-46E5-93A0-D1315B325A8F}">
          <x14:formula1>
            <xm:f>'Interne Parmeter'!$B$11:$B$17</xm:f>
          </x14:formula1>
          <xm:sqref>G27</xm:sqref>
        </x14:dataValidation>
        <x14:dataValidation type="list" showErrorMessage="1" errorTitle="Jahr wählen" error="Bitte wählen Sie aus der Liste ein Jahr, für das der Anlagespiegel erstellt werden soll." xr:uid="{B0D6F404-C0B3-44F8-9668-BD3966C8F4C1}">
          <x14:formula1>
            <xm:f>'Feiertage nach Bundesländern'!$C$7:$R$7</xm:f>
          </x14:formula1>
          <xm:sqref>G15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0ED67-9C80-4ABB-88B9-B48FDDA47AE3}">
  <sheetPr>
    <tabColor rgb="FF00B0F0"/>
    <pageSetUpPr fitToPage="1"/>
  </sheetPr>
  <dimension ref="D1:L47"/>
  <sheetViews>
    <sheetView showGridLines="0" topLeftCell="C6" workbookViewId="0">
      <selection activeCell="D8" sqref="D8"/>
    </sheetView>
  </sheetViews>
  <sheetFormatPr baseColWidth="10" defaultColWidth="11.44140625" defaultRowHeight="14.4" x14ac:dyDescent="0.3"/>
  <cols>
    <col min="1" max="2" width="0" hidden="1" customWidth="1"/>
    <col min="3" max="3" width="1.33203125" customWidth="1"/>
    <col min="4" max="4" width="9.44140625" bestFit="1" customWidth="1"/>
    <col min="5" max="5" width="11.33203125" bestFit="1" customWidth="1"/>
    <col min="6" max="6" width="20" customWidth="1"/>
    <col min="7" max="7" width="17" customWidth="1"/>
    <col min="8" max="8" width="13.109375" customWidth="1"/>
    <col min="9" max="10" width="13" customWidth="1"/>
    <col min="11" max="11" width="13.109375" style="94" bestFit="1" customWidth="1"/>
    <col min="12" max="12" width="40.5546875" customWidth="1"/>
  </cols>
  <sheetData>
    <row r="1" spans="4:12" hidden="1" x14ac:dyDescent="0.3"/>
    <row r="2" spans="4:12" hidden="1" x14ac:dyDescent="0.3"/>
    <row r="3" spans="4:12" hidden="1" x14ac:dyDescent="0.3"/>
    <row r="4" spans="4:12" hidden="1" x14ac:dyDescent="0.3"/>
    <row r="5" spans="4:12" hidden="1" x14ac:dyDescent="0.3"/>
    <row r="6" spans="4:12" ht="15" thickBot="1" x14ac:dyDescent="0.35"/>
    <row r="7" spans="4:12" ht="15" thickBot="1" x14ac:dyDescent="0.35">
      <c r="D7" s="235" t="s">
        <v>50</v>
      </c>
      <c r="E7" s="236" t="s">
        <v>51</v>
      </c>
      <c r="F7" s="236" t="s">
        <v>52</v>
      </c>
      <c r="G7" s="236" t="s">
        <v>59</v>
      </c>
      <c r="H7" s="237" t="s">
        <v>53</v>
      </c>
      <c r="I7" s="238" t="s">
        <v>54</v>
      </c>
      <c r="J7" s="238" t="s">
        <v>55</v>
      </c>
      <c r="K7" s="239" t="s">
        <v>56</v>
      </c>
      <c r="L7" s="240" t="s">
        <v>57</v>
      </c>
    </row>
    <row r="8" spans="4:12" x14ac:dyDescent="0.3">
      <c r="D8" s="16"/>
      <c r="E8" s="17"/>
      <c r="F8" s="17"/>
      <c r="G8" s="17"/>
      <c r="H8" s="18"/>
      <c r="I8" s="19"/>
      <c r="J8" s="19"/>
      <c r="K8" s="241" t="str">
        <f>+IF(SUM(I8:J8)&gt;0,SUM(I8:J8),"")</f>
        <v/>
      </c>
      <c r="L8" s="20"/>
    </row>
    <row r="9" spans="4:12" x14ac:dyDescent="0.3">
      <c r="D9" s="21"/>
      <c r="E9" s="22"/>
      <c r="F9" s="22"/>
      <c r="G9" s="22"/>
      <c r="H9" s="23"/>
      <c r="I9" s="24"/>
      <c r="J9" s="24"/>
      <c r="K9" s="242" t="str">
        <f t="shared" ref="K9:K47" si="0">+IF(SUM(I9:J9)&gt;0,SUM(I9:J9),"")</f>
        <v/>
      </c>
      <c r="L9" s="25"/>
    </row>
    <row r="10" spans="4:12" x14ac:dyDescent="0.3">
      <c r="D10" s="21"/>
      <c r="E10" s="22"/>
      <c r="F10" s="22"/>
      <c r="G10" s="22"/>
      <c r="H10" s="23"/>
      <c r="I10" s="24"/>
      <c r="J10" s="24"/>
      <c r="K10" s="242" t="str">
        <f t="shared" si="0"/>
        <v/>
      </c>
      <c r="L10" s="25"/>
    </row>
    <row r="11" spans="4:12" x14ac:dyDescent="0.3">
      <c r="D11" s="21"/>
      <c r="E11" s="22"/>
      <c r="F11" s="22"/>
      <c r="G11" s="22"/>
      <c r="H11" s="23"/>
      <c r="I11" s="24"/>
      <c r="J11" s="24"/>
      <c r="K11" s="242" t="str">
        <f t="shared" si="0"/>
        <v/>
      </c>
      <c r="L11" s="25"/>
    </row>
    <row r="12" spans="4:12" x14ac:dyDescent="0.3">
      <c r="D12" s="21"/>
      <c r="E12" s="22"/>
      <c r="F12" s="22"/>
      <c r="G12" s="22"/>
      <c r="H12" s="23"/>
      <c r="I12" s="24"/>
      <c r="J12" s="24"/>
      <c r="K12" s="242" t="str">
        <f t="shared" si="0"/>
        <v/>
      </c>
      <c r="L12" s="25"/>
    </row>
    <row r="13" spans="4:12" x14ac:dyDescent="0.3">
      <c r="D13" s="21"/>
      <c r="E13" s="22"/>
      <c r="F13" s="22"/>
      <c r="G13" s="22"/>
      <c r="H13" s="23"/>
      <c r="I13" s="24"/>
      <c r="J13" s="24"/>
      <c r="K13" s="242" t="str">
        <f t="shared" si="0"/>
        <v/>
      </c>
      <c r="L13" s="25"/>
    </row>
    <row r="14" spans="4:12" x14ac:dyDescent="0.3">
      <c r="D14" s="21"/>
      <c r="E14" s="22"/>
      <c r="F14" s="22"/>
      <c r="G14" s="22"/>
      <c r="H14" s="23"/>
      <c r="I14" s="24"/>
      <c r="J14" s="24"/>
      <c r="K14" s="242" t="str">
        <f t="shared" si="0"/>
        <v/>
      </c>
      <c r="L14" s="25"/>
    </row>
    <row r="15" spans="4:12" x14ac:dyDescent="0.3">
      <c r="D15" s="21"/>
      <c r="E15" s="22"/>
      <c r="F15" s="22"/>
      <c r="G15" s="22"/>
      <c r="H15" s="23"/>
      <c r="I15" s="24"/>
      <c r="J15" s="24"/>
      <c r="K15" s="242" t="str">
        <f t="shared" si="0"/>
        <v/>
      </c>
      <c r="L15" s="25"/>
    </row>
    <row r="16" spans="4:12" x14ac:dyDescent="0.3">
      <c r="D16" s="21"/>
      <c r="E16" s="22"/>
      <c r="F16" s="22"/>
      <c r="G16" s="22"/>
      <c r="H16" s="23"/>
      <c r="I16" s="24"/>
      <c r="J16" s="24"/>
      <c r="K16" s="242" t="str">
        <f t="shared" si="0"/>
        <v/>
      </c>
      <c r="L16" s="25"/>
    </row>
    <row r="17" spans="4:12" x14ac:dyDescent="0.3">
      <c r="D17" s="21"/>
      <c r="E17" s="22"/>
      <c r="F17" s="22"/>
      <c r="G17" s="22"/>
      <c r="H17" s="23"/>
      <c r="I17" s="24"/>
      <c r="J17" s="24"/>
      <c r="K17" s="242" t="str">
        <f t="shared" si="0"/>
        <v/>
      </c>
      <c r="L17" s="25"/>
    </row>
    <row r="18" spans="4:12" x14ac:dyDescent="0.3">
      <c r="D18" s="21"/>
      <c r="E18" s="22"/>
      <c r="F18" s="22"/>
      <c r="G18" s="22"/>
      <c r="H18" s="23"/>
      <c r="I18" s="24"/>
      <c r="J18" s="24"/>
      <c r="K18" s="242" t="str">
        <f t="shared" si="0"/>
        <v/>
      </c>
      <c r="L18" s="25"/>
    </row>
    <row r="19" spans="4:12" x14ac:dyDescent="0.3">
      <c r="D19" s="21"/>
      <c r="E19" s="22"/>
      <c r="F19" s="22"/>
      <c r="G19" s="22"/>
      <c r="H19" s="23"/>
      <c r="I19" s="24"/>
      <c r="J19" s="24"/>
      <c r="K19" s="242" t="str">
        <f t="shared" si="0"/>
        <v/>
      </c>
      <c r="L19" s="25"/>
    </row>
    <row r="20" spans="4:12" x14ac:dyDescent="0.3">
      <c r="D20" s="21"/>
      <c r="E20" s="22"/>
      <c r="F20" s="22"/>
      <c r="G20" s="22"/>
      <c r="H20" s="23"/>
      <c r="I20" s="24"/>
      <c r="J20" s="24"/>
      <c r="K20" s="242" t="str">
        <f t="shared" si="0"/>
        <v/>
      </c>
      <c r="L20" s="25"/>
    </row>
    <row r="21" spans="4:12" x14ac:dyDescent="0.3">
      <c r="D21" s="21"/>
      <c r="E21" s="22"/>
      <c r="F21" s="22"/>
      <c r="G21" s="22"/>
      <c r="H21" s="23"/>
      <c r="I21" s="24"/>
      <c r="J21" s="24"/>
      <c r="K21" s="242" t="str">
        <f t="shared" si="0"/>
        <v/>
      </c>
      <c r="L21" s="25"/>
    </row>
    <row r="22" spans="4:12" x14ac:dyDescent="0.3">
      <c r="D22" s="21"/>
      <c r="E22" s="22"/>
      <c r="F22" s="22"/>
      <c r="G22" s="22"/>
      <c r="H22" s="23"/>
      <c r="I22" s="24"/>
      <c r="J22" s="24"/>
      <c r="K22" s="242" t="str">
        <f t="shared" si="0"/>
        <v/>
      </c>
      <c r="L22" s="25"/>
    </row>
    <row r="23" spans="4:12" x14ac:dyDescent="0.3">
      <c r="D23" s="21"/>
      <c r="E23" s="22"/>
      <c r="F23" s="22"/>
      <c r="G23" s="22"/>
      <c r="H23" s="23"/>
      <c r="I23" s="24"/>
      <c r="J23" s="24"/>
      <c r="K23" s="242" t="str">
        <f t="shared" si="0"/>
        <v/>
      </c>
      <c r="L23" s="25"/>
    </row>
    <row r="24" spans="4:12" x14ac:dyDescent="0.3">
      <c r="D24" s="21"/>
      <c r="E24" s="22"/>
      <c r="F24" s="22"/>
      <c r="G24" s="22"/>
      <c r="H24" s="23"/>
      <c r="I24" s="24"/>
      <c r="J24" s="24"/>
      <c r="K24" s="242" t="str">
        <f t="shared" si="0"/>
        <v/>
      </c>
      <c r="L24" s="25"/>
    </row>
    <row r="25" spans="4:12" x14ac:dyDescent="0.3">
      <c r="D25" s="21"/>
      <c r="E25" s="22"/>
      <c r="F25" s="22"/>
      <c r="G25" s="22"/>
      <c r="H25" s="23"/>
      <c r="I25" s="24"/>
      <c r="J25" s="24"/>
      <c r="K25" s="242" t="str">
        <f t="shared" si="0"/>
        <v/>
      </c>
      <c r="L25" s="25"/>
    </row>
    <row r="26" spans="4:12" x14ac:dyDescent="0.3">
      <c r="D26" s="21"/>
      <c r="E26" s="22"/>
      <c r="F26" s="22"/>
      <c r="G26" s="22"/>
      <c r="H26" s="23"/>
      <c r="I26" s="24"/>
      <c r="J26" s="24"/>
      <c r="K26" s="242" t="str">
        <f t="shared" si="0"/>
        <v/>
      </c>
      <c r="L26" s="25"/>
    </row>
    <row r="27" spans="4:12" x14ac:dyDescent="0.3">
      <c r="D27" s="21"/>
      <c r="E27" s="22"/>
      <c r="F27" s="22"/>
      <c r="G27" s="22"/>
      <c r="H27" s="23"/>
      <c r="I27" s="24"/>
      <c r="J27" s="24"/>
      <c r="K27" s="242" t="str">
        <f t="shared" si="0"/>
        <v/>
      </c>
      <c r="L27" s="25"/>
    </row>
    <row r="28" spans="4:12" x14ac:dyDescent="0.3">
      <c r="D28" s="21"/>
      <c r="E28" s="22"/>
      <c r="F28" s="22"/>
      <c r="G28" s="22"/>
      <c r="H28" s="23"/>
      <c r="I28" s="24"/>
      <c r="J28" s="24"/>
      <c r="K28" s="242" t="str">
        <f t="shared" si="0"/>
        <v/>
      </c>
      <c r="L28" s="25"/>
    </row>
    <row r="29" spans="4:12" x14ac:dyDescent="0.3">
      <c r="D29" s="21"/>
      <c r="E29" s="22"/>
      <c r="F29" s="22"/>
      <c r="G29" s="22"/>
      <c r="H29" s="23"/>
      <c r="I29" s="24"/>
      <c r="J29" s="24"/>
      <c r="K29" s="242" t="str">
        <f t="shared" si="0"/>
        <v/>
      </c>
      <c r="L29" s="25"/>
    </row>
    <row r="30" spans="4:12" x14ac:dyDescent="0.3">
      <c r="D30" s="21"/>
      <c r="E30" s="22"/>
      <c r="F30" s="22"/>
      <c r="G30" s="22"/>
      <c r="H30" s="23"/>
      <c r="I30" s="24"/>
      <c r="J30" s="24"/>
      <c r="K30" s="242" t="str">
        <f t="shared" si="0"/>
        <v/>
      </c>
      <c r="L30" s="25"/>
    </row>
    <row r="31" spans="4:12" x14ac:dyDescent="0.3">
      <c r="D31" s="21"/>
      <c r="E31" s="22"/>
      <c r="F31" s="22"/>
      <c r="G31" s="22"/>
      <c r="H31" s="23"/>
      <c r="I31" s="24"/>
      <c r="J31" s="24"/>
      <c r="K31" s="242" t="str">
        <f t="shared" si="0"/>
        <v/>
      </c>
      <c r="L31" s="25"/>
    </row>
    <row r="32" spans="4:12" x14ac:dyDescent="0.3">
      <c r="D32" s="21"/>
      <c r="E32" s="22"/>
      <c r="F32" s="22"/>
      <c r="G32" s="22"/>
      <c r="H32" s="23"/>
      <c r="I32" s="24"/>
      <c r="J32" s="24"/>
      <c r="K32" s="242" t="str">
        <f t="shared" si="0"/>
        <v/>
      </c>
      <c r="L32" s="25"/>
    </row>
    <row r="33" spans="4:12" x14ac:dyDescent="0.3">
      <c r="D33" s="21"/>
      <c r="E33" s="22"/>
      <c r="F33" s="22"/>
      <c r="G33" s="22"/>
      <c r="H33" s="23"/>
      <c r="I33" s="24"/>
      <c r="J33" s="24"/>
      <c r="K33" s="242" t="str">
        <f t="shared" si="0"/>
        <v/>
      </c>
      <c r="L33" s="25"/>
    </row>
    <row r="34" spans="4:12" x14ac:dyDescent="0.3">
      <c r="D34" s="21"/>
      <c r="E34" s="22"/>
      <c r="F34" s="22"/>
      <c r="G34" s="22"/>
      <c r="H34" s="23"/>
      <c r="I34" s="24"/>
      <c r="J34" s="24"/>
      <c r="K34" s="242" t="str">
        <f t="shared" si="0"/>
        <v/>
      </c>
      <c r="L34" s="25"/>
    </row>
    <row r="35" spans="4:12" x14ac:dyDescent="0.3">
      <c r="D35" s="21"/>
      <c r="E35" s="22"/>
      <c r="F35" s="22"/>
      <c r="G35" s="22"/>
      <c r="H35" s="23"/>
      <c r="I35" s="24"/>
      <c r="J35" s="24"/>
      <c r="K35" s="242" t="str">
        <f t="shared" si="0"/>
        <v/>
      </c>
      <c r="L35" s="25"/>
    </row>
    <row r="36" spans="4:12" x14ac:dyDescent="0.3">
      <c r="D36" s="21"/>
      <c r="E36" s="22"/>
      <c r="F36" s="22"/>
      <c r="G36" s="22"/>
      <c r="H36" s="23"/>
      <c r="I36" s="24"/>
      <c r="J36" s="24"/>
      <c r="K36" s="242" t="str">
        <f t="shared" si="0"/>
        <v/>
      </c>
      <c r="L36" s="25"/>
    </row>
    <row r="37" spans="4:12" x14ac:dyDescent="0.3">
      <c r="D37" s="21"/>
      <c r="E37" s="22"/>
      <c r="F37" s="22"/>
      <c r="G37" s="22"/>
      <c r="H37" s="23"/>
      <c r="I37" s="24"/>
      <c r="J37" s="24"/>
      <c r="K37" s="242" t="str">
        <f t="shared" si="0"/>
        <v/>
      </c>
      <c r="L37" s="25"/>
    </row>
    <row r="38" spans="4:12" x14ac:dyDescent="0.3">
      <c r="D38" s="21"/>
      <c r="E38" s="22"/>
      <c r="F38" s="22"/>
      <c r="G38" s="22"/>
      <c r="H38" s="23"/>
      <c r="I38" s="24"/>
      <c r="J38" s="24"/>
      <c r="K38" s="242" t="str">
        <f t="shared" si="0"/>
        <v/>
      </c>
      <c r="L38" s="25"/>
    </row>
    <row r="39" spans="4:12" x14ac:dyDescent="0.3">
      <c r="D39" s="21"/>
      <c r="E39" s="22"/>
      <c r="F39" s="22"/>
      <c r="G39" s="22"/>
      <c r="H39" s="23"/>
      <c r="I39" s="24"/>
      <c r="J39" s="24"/>
      <c r="K39" s="242" t="str">
        <f t="shared" si="0"/>
        <v/>
      </c>
      <c r="L39" s="25"/>
    </row>
    <row r="40" spans="4:12" x14ac:dyDescent="0.3">
      <c r="D40" s="21"/>
      <c r="E40" s="22"/>
      <c r="F40" s="22"/>
      <c r="G40" s="22"/>
      <c r="H40" s="23"/>
      <c r="I40" s="24"/>
      <c r="J40" s="24"/>
      <c r="K40" s="242" t="str">
        <f t="shared" si="0"/>
        <v/>
      </c>
      <c r="L40" s="25"/>
    </row>
    <row r="41" spans="4:12" x14ac:dyDescent="0.3">
      <c r="D41" s="21"/>
      <c r="E41" s="22"/>
      <c r="F41" s="22"/>
      <c r="G41" s="22"/>
      <c r="H41" s="23"/>
      <c r="I41" s="24"/>
      <c r="J41" s="24"/>
      <c r="K41" s="242" t="str">
        <f t="shared" si="0"/>
        <v/>
      </c>
      <c r="L41" s="25"/>
    </row>
    <row r="42" spans="4:12" x14ac:dyDescent="0.3">
      <c r="D42" s="21"/>
      <c r="E42" s="22"/>
      <c r="F42" s="22"/>
      <c r="G42" s="22"/>
      <c r="H42" s="23"/>
      <c r="I42" s="24"/>
      <c r="J42" s="24"/>
      <c r="K42" s="242" t="str">
        <f t="shared" si="0"/>
        <v/>
      </c>
      <c r="L42" s="25"/>
    </row>
    <row r="43" spans="4:12" x14ac:dyDescent="0.3">
      <c r="D43" s="21"/>
      <c r="E43" s="22"/>
      <c r="F43" s="22"/>
      <c r="G43" s="22"/>
      <c r="H43" s="23"/>
      <c r="I43" s="24"/>
      <c r="J43" s="24"/>
      <c r="K43" s="242" t="str">
        <f t="shared" si="0"/>
        <v/>
      </c>
      <c r="L43" s="25"/>
    </row>
    <row r="44" spans="4:12" x14ac:dyDescent="0.3">
      <c r="D44" s="21"/>
      <c r="E44" s="22"/>
      <c r="F44" s="22"/>
      <c r="G44" s="22"/>
      <c r="H44" s="23"/>
      <c r="I44" s="24"/>
      <c r="J44" s="24"/>
      <c r="K44" s="242" t="str">
        <f t="shared" si="0"/>
        <v/>
      </c>
      <c r="L44" s="25"/>
    </row>
    <row r="45" spans="4:12" x14ac:dyDescent="0.3">
      <c r="D45" s="21"/>
      <c r="E45" s="22"/>
      <c r="F45" s="22"/>
      <c r="G45" s="22"/>
      <c r="H45" s="23"/>
      <c r="I45" s="24"/>
      <c r="J45" s="24"/>
      <c r="K45" s="242" t="str">
        <f t="shared" si="0"/>
        <v/>
      </c>
      <c r="L45" s="25"/>
    </row>
    <row r="46" spans="4:12" x14ac:dyDescent="0.3">
      <c r="D46" s="21"/>
      <c r="E46" s="22"/>
      <c r="F46" s="22"/>
      <c r="G46" s="22"/>
      <c r="H46" s="23"/>
      <c r="I46" s="24"/>
      <c r="J46" s="24"/>
      <c r="K46" s="242" t="str">
        <f t="shared" si="0"/>
        <v/>
      </c>
      <c r="L46" s="25"/>
    </row>
    <row r="47" spans="4:12" ht="15" thickBot="1" x14ac:dyDescent="0.35">
      <c r="D47" s="26"/>
      <c r="E47" s="27"/>
      <c r="F47" s="27"/>
      <c r="G47" s="27"/>
      <c r="H47" s="28"/>
      <c r="I47" s="29"/>
      <c r="J47" s="29"/>
      <c r="K47" s="243" t="str">
        <f t="shared" si="0"/>
        <v/>
      </c>
      <c r="L47" s="30"/>
    </row>
  </sheetData>
  <sheetProtection sheet="1" selectLockedCells="1"/>
  <printOptions horizontalCentered="1"/>
  <pageMargins left="0.70866141732283472" right="0.70866141732283472" top="0.78740157480314965" bottom="0.78740157480314965"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642BB-7CCA-46F4-B4D5-A1975AE4AD23}">
  <sheetPr>
    <tabColor rgb="FFFFC000"/>
    <pageSetUpPr autoPageBreaks="0" fitToPage="1"/>
  </sheetPr>
  <dimension ref="E1:AR51"/>
  <sheetViews>
    <sheetView showGridLines="0" tabSelected="1" topLeftCell="D1" zoomScaleNormal="100" workbookViewId="0">
      <selection activeCell="E6" sqref="E6:N6"/>
    </sheetView>
  </sheetViews>
  <sheetFormatPr baseColWidth="10" defaultColWidth="11.5546875" defaultRowHeight="13.2" x14ac:dyDescent="0.25"/>
  <cols>
    <col min="1" max="3" width="0" style="65" hidden="1" customWidth="1"/>
    <col min="4" max="4" width="11.5546875" style="65"/>
    <col min="5" max="5" width="1.44140625" style="65" customWidth="1"/>
    <col min="6" max="6" width="0.5546875" style="65" customWidth="1"/>
    <col min="7" max="7" width="18.33203125" style="65" bestFit="1" customWidth="1"/>
    <col min="8" max="8" width="12.6640625" style="65" customWidth="1"/>
    <col min="9" max="9" width="18.33203125" style="65" hidden="1" customWidth="1"/>
    <col min="10" max="10" width="23" style="65" customWidth="1"/>
    <col min="11" max="11" width="13.6640625" style="65" hidden="1" customWidth="1"/>
    <col min="12" max="12" width="3.33203125" style="65" hidden="1" customWidth="1"/>
    <col min="13" max="13" width="12.6640625" style="65" hidden="1" customWidth="1"/>
    <col min="14" max="14" width="1.44140625" style="65" customWidth="1"/>
    <col min="15" max="15" width="11.5546875" style="65"/>
    <col min="16" max="30" width="11.5546875" style="65" hidden="1" customWidth="1"/>
    <col min="31" max="31" width="8.88671875" style="65" hidden="1" customWidth="1"/>
    <col min="32" max="32" width="11.5546875" style="65" hidden="1" customWidth="1"/>
    <col min="33" max="33" width="11.5546875" style="95" hidden="1" customWidth="1"/>
    <col min="34" max="34" width="22.6640625" style="95" hidden="1" customWidth="1"/>
    <col min="35" max="35" width="11.5546875" style="65" hidden="1" customWidth="1"/>
    <col min="36" max="36" width="12.88671875" style="65" hidden="1" customWidth="1"/>
    <col min="37" max="37" width="14.6640625" style="65" hidden="1" customWidth="1"/>
    <col min="38" max="39" width="11.5546875" style="65" hidden="1" customWidth="1"/>
    <col min="40" max="40" width="11.5546875" style="65"/>
    <col min="41" max="41" width="0" style="65" hidden="1" customWidth="1"/>
    <col min="42" max="255" width="11.5546875" style="65"/>
    <col min="256" max="258" width="0" style="65" hidden="1" customWidth="1"/>
    <col min="259" max="259" width="11.5546875" style="65"/>
    <col min="260" max="260" width="1.44140625" style="65" customWidth="1"/>
    <col min="261" max="261" width="2" style="65" customWidth="1"/>
    <col min="262" max="262" width="0.5546875" style="65" customWidth="1"/>
    <col min="263" max="263" width="18.5546875" style="65" customWidth="1"/>
    <col min="264" max="264" width="12.6640625" style="65" customWidth="1"/>
    <col min="265" max="265" width="0" style="65" hidden="1" customWidth="1"/>
    <col min="266" max="266" width="17" style="65" customWidth="1"/>
    <col min="267" max="267" width="13.6640625" style="65" customWidth="1"/>
    <col min="268" max="268" width="0" style="65" hidden="1" customWidth="1"/>
    <col min="269" max="269" width="18.33203125" style="65" customWidth="1"/>
    <col min="270" max="270" width="1.44140625" style="65" customWidth="1"/>
    <col min="271" max="271" width="11.5546875" style="65"/>
    <col min="272" max="295" width="0" style="65" hidden="1" customWidth="1"/>
    <col min="296" max="511" width="11.5546875" style="65"/>
    <col min="512" max="514" width="0" style="65" hidden="1" customWidth="1"/>
    <col min="515" max="515" width="11.5546875" style="65"/>
    <col min="516" max="516" width="1.44140625" style="65" customWidth="1"/>
    <col min="517" max="517" width="2" style="65" customWidth="1"/>
    <col min="518" max="518" width="0.5546875" style="65" customWidth="1"/>
    <col min="519" max="519" width="18.5546875" style="65" customWidth="1"/>
    <col min="520" max="520" width="12.6640625" style="65" customWidth="1"/>
    <col min="521" max="521" width="0" style="65" hidden="1" customWidth="1"/>
    <col min="522" max="522" width="17" style="65" customWidth="1"/>
    <col min="523" max="523" width="13.6640625" style="65" customWidth="1"/>
    <col min="524" max="524" width="0" style="65" hidden="1" customWidth="1"/>
    <col min="525" max="525" width="18.33203125" style="65" customWidth="1"/>
    <col min="526" max="526" width="1.44140625" style="65" customWidth="1"/>
    <col min="527" max="527" width="11.5546875" style="65"/>
    <col min="528" max="551" width="0" style="65" hidden="1" customWidth="1"/>
    <col min="552" max="767" width="11.5546875" style="65"/>
    <col min="768" max="770" width="0" style="65" hidden="1" customWidth="1"/>
    <col min="771" max="771" width="11.5546875" style="65"/>
    <col min="772" max="772" width="1.44140625" style="65" customWidth="1"/>
    <col min="773" max="773" width="2" style="65" customWidth="1"/>
    <col min="774" max="774" width="0.5546875" style="65" customWidth="1"/>
    <col min="775" max="775" width="18.5546875" style="65" customWidth="1"/>
    <col min="776" max="776" width="12.6640625" style="65" customWidth="1"/>
    <col min="777" max="777" width="0" style="65" hidden="1" customWidth="1"/>
    <col min="778" max="778" width="17" style="65" customWidth="1"/>
    <col min="779" max="779" width="13.6640625" style="65" customWidth="1"/>
    <col min="780" max="780" width="0" style="65" hidden="1" customWidth="1"/>
    <col min="781" max="781" width="18.33203125" style="65" customWidth="1"/>
    <col min="782" max="782" width="1.44140625" style="65" customWidth="1"/>
    <col min="783" max="783" width="11.5546875" style="65"/>
    <col min="784" max="807" width="0" style="65" hidden="1" customWidth="1"/>
    <col min="808" max="1023" width="11.5546875" style="65"/>
    <col min="1024" max="1026" width="0" style="65" hidden="1" customWidth="1"/>
    <col min="1027" max="1027" width="11.5546875" style="65"/>
    <col min="1028" max="1028" width="1.44140625" style="65" customWidth="1"/>
    <col min="1029" max="1029" width="2" style="65" customWidth="1"/>
    <col min="1030" max="1030" width="0.5546875" style="65" customWidth="1"/>
    <col min="1031" max="1031" width="18.5546875" style="65" customWidth="1"/>
    <col min="1032" max="1032" width="12.6640625" style="65" customWidth="1"/>
    <col min="1033" max="1033" width="0" style="65" hidden="1" customWidth="1"/>
    <col min="1034" max="1034" width="17" style="65" customWidth="1"/>
    <col min="1035" max="1035" width="13.6640625" style="65" customWidth="1"/>
    <col min="1036" max="1036" width="0" style="65" hidden="1" customWidth="1"/>
    <col min="1037" max="1037" width="18.33203125" style="65" customWidth="1"/>
    <col min="1038" max="1038" width="1.44140625" style="65" customWidth="1"/>
    <col min="1039" max="1039" width="11.5546875" style="65"/>
    <col min="1040" max="1063" width="0" style="65" hidden="1" customWidth="1"/>
    <col min="1064" max="1279" width="11.5546875" style="65"/>
    <col min="1280" max="1282" width="0" style="65" hidden="1" customWidth="1"/>
    <col min="1283" max="1283" width="11.5546875" style="65"/>
    <col min="1284" max="1284" width="1.44140625" style="65" customWidth="1"/>
    <col min="1285" max="1285" width="2" style="65" customWidth="1"/>
    <col min="1286" max="1286" width="0.5546875" style="65" customWidth="1"/>
    <col min="1287" max="1287" width="18.5546875" style="65" customWidth="1"/>
    <col min="1288" max="1288" width="12.6640625" style="65" customWidth="1"/>
    <col min="1289" max="1289" width="0" style="65" hidden="1" customWidth="1"/>
    <col min="1290" max="1290" width="17" style="65" customWidth="1"/>
    <col min="1291" max="1291" width="13.6640625" style="65" customWidth="1"/>
    <col min="1292" max="1292" width="0" style="65" hidden="1" customWidth="1"/>
    <col min="1293" max="1293" width="18.33203125" style="65" customWidth="1"/>
    <col min="1294" max="1294" width="1.44140625" style="65" customWidth="1"/>
    <col min="1295" max="1295" width="11.5546875" style="65"/>
    <col min="1296" max="1319" width="0" style="65" hidden="1" customWidth="1"/>
    <col min="1320" max="1535" width="11.5546875" style="65"/>
    <col min="1536" max="1538" width="0" style="65" hidden="1" customWidth="1"/>
    <col min="1539" max="1539" width="11.5546875" style="65"/>
    <col min="1540" max="1540" width="1.44140625" style="65" customWidth="1"/>
    <col min="1541" max="1541" width="2" style="65" customWidth="1"/>
    <col min="1542" max="1542" width="0.5546875" style="65" customWidth="1"/>
    <col min="1543" max="1543" width="18.5546875" style="65" customWidth="1"/>
    <col min="1544" max="1544" width="12.6640625" style="65" customWidth="1"/>
    <col min="1545" max="1545" width="0" style="65" hidden="1" customWidth="1"/>
    <col min="1546" max="1546" width="17" style="65" customWidth="1"/>
    <col min="1547" max="1547" width="13.6640625" style="65" customWidth="1"/>
    <col min="1548" max="1548" width="0" style="65" hidden="1" customWidth="1"/>
    <col min="1549" max="1549" width="18.33203125" style="65" customWidth="1"/>
    <col min="1550" max="1550" width="1.44140625" style="65" customWidth="1"/>
    <col min="1551" max="1551" width="11.5546875" style="65"/>
    <col min="1552" max="1575" width="0" style="65" hidden="1" customWidth="1"/>
    <col min="1576" max="1791" width="11.5546875" style="65"/>
    <col min="1792" max="1794" width="0" style="65" hidden="1" customWidth="1"/>
    <col min="1795" max="1795" width="11.5546875" style="65"/>
    <col min="1796" max="1796" width="1.44140625" style="65" customWidth="1"/>
    <col min="1797" max="1797" width="2" style="65" customWidth="1"/>
    <col min="1798" max="1798" width="0.5546875" style="65" customWidth="1"/>
    <col min="1799" max="1799" width="18.5546875" style="65" customWidth="1"/>
    <col min="1800" max="1800" width="12.6640625" style="65" customWidth="1"/>
    <col min="1801" max="1801" width="0" style="65" hidden="1" customWidth="1"/>
    <col min="1802" max="1802" width="17" style="65" customWidth="1"/>
    <col min="1803" max="1803" width="13.6640625" style="65" customWidth="1"/>
    <col min="1804" max="1804" width="0" style="65" hidden="1" customWidth="1"/>
    <col min="1805" max="1805" width="18.33203125" style="65" customWidth="1"/>
    <col min="1806" max="1806" width="1.44140625" style="65" customWidth="1"/>
    <col min="1807" max="1807" width="11.5546875" style="65"/>
    <col min="1808" max="1831" width="0" style="65" hidden="1" customWidth="1"/>
    <col min="1832" max="2047" width="11.5546875" style="65"/>
    <col min="2048" max="2050" width="0" style="65" hidden="1" customWidth="1"/>
    <col min="2051" max="2051" width="11.5546875" style="65"/>
    <col min="2052" max="2052" width="1.44140625" style="65" customWidth="1"/>
    <col min="2053" max="2053" width="2" style="65" customWidth="1"/>
    <col min="2054" max="2054" width="0.5546875" style="65" customWidth="1"/>
    <col min="2055" max="2055" width="18.5546875" style="65" customWidth="1"/>
    <col min="2056" max="2056" width="12.6640625" style="65" customWidth="1"/>
    <col min="2057" max="2057" width="0" style="65" hidden="1" customWidth="1"/>
    <col min="2058" max="2058" width="17" style="65" customWidth="1"/>
    <col min="2059" max="2059" width="13.6640625" style="65" customWidth="1"/>
    <col min="2060" max="2060" width="0" style="65" hidden="1" customWidth="1"/>
    <col min="2061" max="2061" width="18.33203125" style="65" customWidth="1"/>
    <col min="2062" max="2062" width="1.44140625" style="65" customWidth="1"/>
    <col min="2063" max="2063" width="11.5546875" style="65"/>
    <col min="2064" max="2087" width="0" style="65" hidden="1" customWidth="1"/>
    <col min="2088" max="2303" width="11.5546875" style="65"/>
    <col min="2304" max="2306" width="0" style="65" hidden="1" customWidth="1"/>
    <col min="2307" max="2307" width="11.5546875" style="65"/>
    <col min="2308" max="2308" width="1.44140625" style="65" customWidth="1"/>
    <col min="2309" max="2309" width="2" style="65" customWidth="1"/>
    <col min="2310" max="2310" width="0.5546875" style="65" customWidth="1"/>
    <col min="2311" max="2311" width="18.5546875" style="65" customWidth="1"/>
    <col min="2312" max="2312" width="12.6640625" style="65" customWidth="1"/>
    <col min="2313" max="2313" width="0" style="65" hidden="1" customWidth="1"/>
    <col min="2314" max="2314" width="17" style="65" customWidth="1"/>
    <col min="2315" max="2315" width="13.6640625" style="65" customWidth="1"/>
    <col min="2316" max="2316" width="0" style="65" hidden="1" customWidth="1"/>
    <col min="2317" max="2317" width="18.33203125" style="65" customWidth="1"/>
    <col min="2318" max="2318" width="1.44140625" style="65" customWidth="1"/>
    <col min="2319" max="2319" width="11.5546875" style="65"/>
    <col min="2320" max="2343" width="0" style="65" hidden="1" customWidth="1"/>
    <col min="2344" max="2559" width="11.5546875" style="65"/>
    <col min="2560" max="2562" width="0" style="65" hidden="1" customWidth="1"/>
    <col min="2563" max="2563" width="11.5546875" style="65"/>
    <col min="2564" max="2564" width="1.44140625" style="65" customWidth="1"/>
    <col min="2565" max="2565" width="2" style="65" customWidth="1"/>
    <col min="2566" max="2566" width="0.5546875" style="65" customWidth="1"/>
    <col min="2567" max="2567" width="18.5546875" style="65" customWidth="1"/>
    <col min="2568" max="2568" width="12.6640625" style="65" customWidth="1"/>
    <col min="2569" max="2569" width="0" style="65" hidden="1" customWidth="1"/>
    <col min="2570" max="2570" width="17" style="65" customWidth="1"/>
    <col min="2571" max="2571" width="13.6640625" style="65" customWidth="1"/>
    <col min="2572" max="2572" width="0" style="65" hidden="1" customWidth="1"/>
    <col min="2573" max="2573" width="18.33203125" style="65" customWidth="1"/>
    <col min="2574" max="2574" width="1.44140625" style="65" customWidth="1"/>
    <col min="2575" max="2575" width="11.5546875" style="65"/>
    <col min="2576" max="2599" width="0" style="65" hidden="1" customWidth="1"/>
    <col min="2600" max="2815" width="11.5546875" style="65"/>
    <col min="2816" max="2818" width="0" style="65" hidden="1" customWidth="1"/>
    <col min="2819" max="2819" width="11.5546875" style="65"/>
    <col min="2820" max="2820" width="1.44140625" style="65" customWidth="1"/>
    <col min="2821" max="2821" width="2" style="65" customWidth="1"/>
    <col min="2822" max="2822" width="0.5546875" style="65" customWidth="1"/>
    <col min="2823" max="2823" width="18.5546875" style="65" customWidth="1"/>
    <col min="2824" max="2824" width="12.6640625" style="65" customWidth="1"/>
    <col min="2825" max="2825" width="0" style="65" hidden="1" customWidth="1"/>
    <col min="2826" max="2826" width="17" style="65" customWidth="1"/>
    <col min="2827" max="2827" width="13.6640625" style="65" customWidth="1"/>
    <col min="2828" max="2828" width="0" style="65" hidden="1" customWidth="1"/>
    <col min="2829" max="2829" width="18.33203125" style="65" customWidth="1"/>
    <col min="2830" max="2830" width="1.44140625" style="65" customWidth="1"/>
    <col min="2831" max="2831" width="11.5546875" style="65"/>
    <col min="2832" max="2855" width="0" style="65" hidden="1" customWidth="1"/>
    <col min="2856" max="3071" width="11.5546875" style="65"/>
    <col min="3072" max="3074" width="0" style="65" hidden="1" customWidth="1"/>
    <col min="3075" max="3075" width="11.5546875" style="65"/>
    <col min="3076" max="3076" width="1.44140625" style="65" customWidth="1"/>
    <col min="3077" max="3077" width="2" style="65" customWidth="1"/>
    <col min="3078" max="3078" width="0.5546875" style="65" customWidth="1"/>
    <col min="3079" max="3079" width="18.5546875" style="65" customWidth="1"/>
    <col min="3080" max="3080" width="12.6640625" style="65" customWidth="1"/>
    <col min="3081" max="3081" width="0" style="65" hidden="1" customWidth="1"/>
    <col min="3082" max="3082" width="17" style="65" customWidth="1"/>
    <col min="3083" max="3083" width="13.6640625" style="65" customWidth="1"/>
    <col min="3084" max="3084" width="0" style="65" hidden="1" customWidth="1"/>
    <col min="3085" max="3085" width="18.33203125" style="65" customWidth="1"/>
    <col min="3086" max="3086" width="1.44140625" style="65" customWidth="1"/>
    <col min="3087" max="3087" width="11.5546875" style="65"/>
    <col min="3088" max="3111" width="0" style="65" hidden="1" customWidth="1"/>
    <col min="3112" max="3327" width="11.5546875" style="65"/>
    <col min="3328" max="3330" width="0" style="65" hidden="1" customWidth="1"/>
    <col min="3331" max="3331" width="11.5546875" style="65"/>
    <col min="3332" max="3332" width="1.44140625" style="65" customWidth="1"/>
    <col min="3333" max="3333" width="2" style="65" customWidth="1"/>
    <col min="3334" max="3334" width="0.5546875" style="65" customWidth="1"/>
    <col min="3335" max="3335" width="18.5546875" style="65" customWidth="1"/>
    <col min="3336" max="3336" width="12.6640625" style="65" customWidth="1"/>
    <col min="3337" max="3337" width="0" style="65" hidden="1" customWidth="1"/>
    <col min="3338" max="3338" width="17" style="65" customWidth="1"/>
    <col min="3339" max="3339" width="13.6640625" style="65" customWidth="1"/>
    <col min="3340" max="3340" width="0" style="65" hidden="1" customWidth="1"/>
    <col min="3341" max="3341" width="18.33203125" style="65" customWidth="1"/>
    <col min="3342" max="3342" width="1.44140625" style="65" customWidth="1"/>
    <col min="3343" max="3343" width="11.5546875" style="65"/>
    <col min="3344" max="3367" width="0" style="65" hidden="1" customWidth="1"/>
    <col min="3368" max="3583" width="11.5546875" style="65"/>
    <col min="3584" max="3586" width="0" style="65" hidden="1" customWidth="1"/>
    <col min="3587" max="3587" width="11.5546875" style="65"/>
    <col min="3588" max="3588" width="1.44140625" style="65" customWidth="1"/>
    <col min="3589" max="3589" width="2" style="65" customWidth="1"/>
    <col min="3590" max="3590" width="0.5546875" style="65" customWidth="1"/>
    <col min="3591" max="3591" width="18.5546875" style="65" customWidth="1"/>
    <col min="3592" max="3592" width="12.6640625" style="65" customWidth="1"/>
    <col min="3593" max="3593" width="0" style="65" hidden="1" customWidth="1"/>
    <col min="3594" max="3594" width="17" style="65" customWidth="1"/>
    <col min="3595" max="3595" width="13.6640625" style="65" customWidth="1"/>
    <col min="3596" max="3596" width="0" style="65" hidden="1" customWidth="1"/>
    <col min="3597" max="3597" width="18.33203125" style="65" customWidth="1"/>
    <col min="3598" max="3598" width="1.44140625" style="65" customWidth="1"/>
    <col min="3599" max="3599" width="11.5546875" style="65"/>
    <col min="3600" max="3623" width="0" style="65" hidden="1" customWidth="1"/>
    <col min="3624" max="3839" width="11.5546875" style="65"/>
    <col min="3840" max="3842" width="0" style="65" hidden="1" customWidth="1"/>
    <col min="3843" max="3843" width="11.5546875" style="65"/>
    <col min="3844" max="3844" width="1.44140625" style="65" customWidth="1"/>
    <col min="3845" max="3845" width="2" style="65" customWidth="1"/>
    <col min="3846" max="3846" width="0.5546875" style="65" customWidth="1"/>
    <col min="3847" max="3847" width="18.5546875" style="65" customWidth="1"/>
    <col min="3848" max="3848" width="12.6640625" style="65" customWidth="1"/>
    <col min="3849" max="3849" width="0" style="65" hidden="1" customWidth="1"/>
    <col min="3850" max="3850" width="17" style="65" customWidth="1"/>
    <col min="3851" max="3851" width="13.6640625" style="65" customWidth="1"/>
    <col min="3852" max="3852" width="0" style="65" hidden="1" customWidth="1"/>
    <col min="3853" max="3853" width="18.33203125" style="65" customWidth="1"/>
    <col min="3854" max="3854" width="1.44140625" style="65" customWidth="1"/>
    <col min="3855" max="3855" width="11.5546875" style="65"/>
    <col min="3856" max="3879" width="0" style="65" hidden="1" customWidth="1"/>
    <col min="3880" max="4095" width="11.5546875" style="65"/>
    <col min="4096" max="4098" width="0" style="65" hidden="1" customWidth="1"/>
    <col min="4099" max="4099" width="11.5546875" style="65"/>
    <col min="4100" max="4100" width="1.44140625" style="65" customWidth="1"/>
    <col min="4101" max="4101" width="2" style="65" customWidth="1"/>
    <col min="4102" max="4102" width="0.5546875" style="65" customWidth="1"/>
    <col min="4103" max="4103" width="18.5546875" style="65" customWidth="1"/>
    <col min="4104" max="4104" width="12.6640625" style="65" customWidth="1"/>
    <col min="4105" max="4105" width="0" style="65" hidden="1" customWidth="1"/>
    <col min="4106" max="4106" width="17" style="65" customWidth="1"/>
    <col min="4107" max="4107" width="13.6640625" style="65" customWidth="1"/>
    <col min="4108" max="4108" width="0" style="65" hidden="1" customWidth="1"/>
    <col min="4109" max="4109" width="18.33203125" style="65" customWidth="1"/>
    <col min="4110" max="4110" width="1.44140625" style="65" customWidth="1"/>
    <col min="4111" max="4111" width="11.5546875" style="65"/>
    <col min="4112" max="4135" width="0" style="65" hidden="1" customWidth="1"/>
    <col min="4136" max="4351" width="11.5546875" style="65"/>
    <col min="4352" max="4354" width="0" style="65" hidden="1" customWidth="1"/>
    <col min="4355" max="4355" width="11.5546875" style="65"/>
    <col min="4356" max="4356" width="1.44140625" style="65" customWidth="1"/>
    <col min="4357" max="4357" width="2" style="65" customWidth="1"/>
    <col min="4358" max="4358" width="0.5546875" style="65" customWidth="1"/>
    <col min="4359" max="4359" width="18.5546875" style="65" customWidth="1"/>
    <col min="4360" max="4360" width="12.6640625" style="65" customWidth="1"/>
    <col min="4361" max="4361" width="0" style="65" hidden="1" customWidth="1"/>
    <col min="4362" max="4362" width="17" style="65" customWidth="1"/>
    <col min="4363" max="4363" width="13.6640625" style="65" customWidth="1"/>
    <col min="4364" max="4364" width="0" style="65" hidden="1" customWidth="1"/>
    <col min="4365" max="4365" width="18.33203125" style="65" customWidth="1"/>
    <col min="4366" max="4366" width="1.44140625" style="65" customWidth="1"/>
    <col min="4367" max="4367" width="11.5546875" style="65"/>
    <col min="4368" max="4391" width="0" style="65" hidden="1" customWidth="1"/>
    <col min="4392" max="4607" width="11.5546875" style="65"/>
    <col min="4608" max="4610" width="0" style="65" hidden="1" customWidth="1"/>
    <col min="4611" max="4611" width="11.5546875" style="65"/>
    <col min="4612" max="4612" width="1.44140625" style="65" customWidth="1"/>
    <col min="4613" max="4613" width="2" style="65" customWidth="1"/>
    <col min="4614" max="4614" width="0.5546875" style="65" customWidth="1"/>
    <col min="4615" max="4615" width="18.5546875" style="65" customWidth="1"/>
    <col min="4616" max="4616" width="12.6640625" style="65" customWidth="1"/>
    <col min="4617" max="4617" width="0" style="65" hidden="1" customWidth="1"/>
    <col min="4618" max="4618" width="17" style="65" customWidth="1"/>
    <col min="4619" max="4619" width="13.6640625" style="65" customWidth="1"/>
    <col min="4620" max="4620" width="0" style="65" hidden="1" customWidth="1"/>
    <col min="4621" max="4621" width="18.33203125" style="65" customWidth="1"/>
    <col min="4622" max="4622" width="1.44140625" style="65" customWidth="1"/>
    <col min="4623" max="4623" width="11.5546875" style="65"/>
    <col min="4624" max="4647" width="0" style="65" hidden="1" customWidth="1"/>
    <col min="4648" max="4863" width="11.5546875" style="65"/>
    <col min="4864" max="4866" width="0" style="65" hidden="1" customWidth="1"/>
    <col min="4867" max="4867" width="11.5546875" style="65"/>
    <col min="4868" max="4868" width="1.44140625" style="65" customWidth="1"/>
    <col min="4869" max="4869" width="2" style="65" customWidth="1"/>
    <col min="4870" max="4870" width="0.5546875" style="65" customWidth="1"/>
    <col min="4871" max="4871" width="18.5546875" style="65" customWidth="1"/>
    <col min="4872" max="4872" width="12.6640625" style="65" customWidth="1"/>
    <col min="4873" max="4873" width="0" style="65" hidden="1" customWidth="1"/>
    <col min="4874" max="4874" width="17" style="65" customWidth="1"/>
    <col min="4875" max="4875" width="13.6640625" style="65" customWidth="1"/>
    <col min="4876" max="4876" width="0" style="65" hidden="1" customWidth="1"/>
    <col min="4877" max="4877" width="18.33203125" style="65" customWidth="1"/>
    <col min="4878" max="4878" width="1.44140625" style="65" customWidth="1"/>
    <col min="4879" max="4879" width="11.5546875" style="65"/>
    <col min="4880" max="4903" width="0" style="65" hidden="1" customWidth="1"/>
    <col min="4904" max="5119" width="11.5546875" style="65"/>
    <col min="5120" max="5122" width="0" style="65" hidden="1" customWidth="1"/>
    <col min="5123" max="5123" width="11.5546875" style="65"/>
    <col min="5124" max="5124" width="1.44140625" style="65" customWidth="1"/>
    <col min="5125" max="5125" width="2" style="65" customWidth="1"/>
    <col min="5126" max="5126" width="0.5546875" style="65" customWidth="1"/>
    <col min="5127" max="5127" width="18.5546875" style="65" customWidth="1"/>
    <col min="5128" max="5128" width="12.6640625" style="65" customWidth="1"/>
    <col min="5129" max="5129" width="0" style="65" hidden="1" customWidth="1"/>
    <col min="5130" max="5130" width="17" style="65" customWidth="1"/>
    <col min="5131" max="5131" width="13.6640625" style="65" customWidth="1"/>
    <col min="5132" max="5132" width="0" style="65" hidden="1" customWidth="1"/>
    <col min="5133" max="5133" width="18.33203125" style="65" customWidth="1"/>
    <col min="5134" max="5134" width="1.44140625" style="65" customWidth="1"/>
    <col min="5135" max="5135" width="11.5546875" style="65"/>
    <col min="5136" max="5159" width="0" style="65" hidden="1" customWidth="1"/>
    <col min="5160" max="5375" width="11.5546875" style="65"/>
    <col min="5376" max="5378" width="0" style="65" hidden="1" customWidth="1"/>
    <col min="5379" max="5379" width="11.5546875" style="65"/>
    <col min="5380" max="5380" width="1.44140625" style="65" customWidth="1"/>
    <col min="5381" max="5381" width="2" style="65" customWidth="1"/>
    <col min="5382" max="5382" width="0.5546875" style="65" customWidth="1"/>
    <col min="5383" max="5383" width="18.5546875" style="65" customWidth="1"/>
    <col min="5384" max="5384" width="12.6640625" style="65" customWidth="1"/>
    <col min="5385" max="5385" width="0" style="65" hidden="1" customWidth="1"/>
    <col min="5386" max="5386" width="17" style="65" customWidth="1"/>
    <col min="5387" max="5387" width="13.6640625" style="65" customWidth="1"/>
    <col min="5388" max="5388" width="0" style="65" hidden="1" customWidth="1"/>
    <col min="5389" max="5389" width="18.33203125" style="65" customWidth="1"/>
    <col min="5390" max="5390" width="1.44140625" style="65" customWidth="1"/>
    <col min="5391" max="5391" width="11.5546875" style="65"/>
    <col min="5392" max="5415" width="0" style="65" hidden="1" customWidth="1"/>
    <col min="5416" max="5631" width="11.5546875" style="65"/>
    <col min="5632" max="5634" width="0" style="65" hidden="1" customWidth="1"/>
    <col min="5635" max="5635" width="11.5546875" style="65"/>
    <col min="5636" max="5636" width="1.44140625" style="65" customWidth="1"/>
    <col min="5637" max="5637" width="2" style="65" customWidth="1"/>
    <col min="5638" max="5638" width="0.5546875" style="65" customWidth="1"/>
    <col min="5639" max="5639" width="18.5546875" style="65" customWidth="1"/>
    <col min="5640" max="5640" width="12.6640625" style="65" customWidth="1"/>
    <col min="5641" max="5641" width="0" style="65" hidden="1" customWidth="1"/>
    <col min="5642" max="5642" width="17" style="65" customWidth="1"/>
    <col min="5643" max="5643" width="13.6640625" style="65" customWidth="1"/>
    <col min="5644" max="5644" width="0" style="65" hidden="1" customWidth="1"/>
    <col min="5645" max="5645" width="18.33203125" style="65" customWidth="1"/>
    <col min="5646" max="5646" width="1.44140625" style="65" customWidth="1"/>
    <col min="5647" max="5647" width="11.5546875" style="65"/>
    <col min="5648" max="5671" width="0" style="65" hidden="1" customWidth="1"/>
    <col min="5672" max="5887" width="11.5546875" style="65"/>
    <col min="5888" max="5890" width="0" style="65" hidden="1" customWidth="1"/>
    <col min="5891" max="5891" width="11.5546875" style="65"/>
    <col min="5892" max="5892" width="1.44140625" style="65" customWidth="1"/>
    <col min="5893" max="5893" width="2" style="65" customWidth="1"/>
    <col min="5894" max="5894" width="0.5546875" style="65" customWidth="1"/>
    <col min="5895" max="5895" width="18.5546875" style="65" customWidth="1"/>
    <col min="5896" max="5896" width="12.6640625" style="65" customWidth="1"/>
    <col min="5897" max="5897" width="0" style="65" hidden="1" customWidth="1"/>
    <col min="5898" max="5898" width="17" style="65" customWidth="1"/>
    <col min="5899" max="5899" width="13.6640625" style="65" customWidth="1"/>
    <col min="5900" max="5900" width="0" style="65" hidden="1" customWidth="1"/>
    <col min="5901" max="5901" width="18.33203125" style="65" customWidth="1"/>
    <col min="5902" max="5902" width="1.44140625" style="65" customWidth="1"/>
    <col min="5903" max="5903" width="11.5546875" style="65"/>
    <col min="5904" max="5927" width="0" style="65" hidden="1" customWidth="1"/>
    <col min="5928" max="6143" width="11.5546875" style="65"/>
    <col min="6144" max="6146" width="0" style="65" hidden="1" customWidth="1"/>
    <col min="6147" max="6147" width="11.5546875" style="65"/>
    <col min="6148" max="6148" width="1.44140625" style="65" customWidth="1"/>
    <col min="6149" max="6149" width="2" style="65" customWidth="1"/>
    <col min="6150" max="6150" width="0.5546875" style="65" customWidth="1"/>
    <col min="6151" max="6151" width="18.5546875" style="65" customWidth="1"/>
    <col min="6152" max="6152" width="12.6640625" style="65" customWidth="1"/>
    <col min="6153" max="6153" width="0" style="65" hidden="1" customWidth="1"/>
    <col min="6154" max="6154" width="17" style="65" customWidth="1"/>
    <col min="6155" max="6155" width="13.6640625" style="65" customWidth="1"/>
    <col min="6156" max="6156" width="0" style="65" hidden="1" customWidth="1"/>
    <col min="6157" max="6157" width="18.33203125" style="65" customWidth="1"/>
    <col min="6158" max="6158" width="1.44140625" style="65" customWidth="1"/>
    <col min="6159" max="6159" width="11.5546875" style="65"/>
    <col min="6160" max="6183" width="0" style="65" hidden="1" customWidth="1"/>
    <col min="6184" max="6399" width="11.5546875" style="65"/>
    <col min="6400" max="6402" width="0" style="65" hidden="1" customWidth="1"/>
    <col min="6403" max="6403" width="11.5546875" style="65"/>
    <col min="6404" max="6404" width="1.44140625" style="65" customWidth="1"/>
    <col min="6405" max="6405" width="2" style="65" customWidth="1"/>
    <col min="6406" max="6406" width="0.5546875" style="65" customWidth="1"/>
    <col min="6407" max="6407" width="18.5546875" style="65" customWidth="1"/>
    <col min="6408" max="6408" width="12.6640625" style="65" customWidth="1"/>
    <col min="6409" max="6409" width="0" style="65" hidden="1" customWidth="1"/>
    <col min="6410" max="6410" width="17" style="65" customWidth="1"/>
    <col min="6411" max="6411" width="13.6640625" style="65" customWidth="1"/>
    <col min="6412" max="6412" width="0" style="65" hidden="1" customWidth="1"/>
    <col min="6413" max="6413" width="18.33203125" style="65" customWidth="1"/>
    <col min="6414" max="6414" width="1.44140625" style="65" customWidth="1"/>
    <col min="6415" max="6415" width="11.5546875" style="65"/>
    <col min="6416" max="6439" width="0" style="65" hidden="1" customWidth="1"/>
    <col min="6440" max="6655" width="11.5546875" style="65"/>
    <col min="6656" max="6658" width="0" style="65" hidden="1" customWidth="1"/>
    <col min="6659" max="6659" width="11.5546875" style="65"/>
    <col min="6660" max="6660" width="1.44140625" style="65" customWidth="1"/>
    <col min="6661" max="6661" width="2" style="65" customWidth="1"/>
    <col min="6662" max="6662" width="0.5546875" style="65" customWidth="1"/>
    <col min="6663" max="6663" width="18.5546875" style="65" customWidth="1"/>
    <col min="6664" max="6664" width="12.6640625" style="65" customWidth="1"/>
    <col min="6665" max="6665" width="0" style="65" hidden="1" customWidth="1"/>
    <col min="6666" max="6666" width="17" style="65" customWidth="1"/>
    <col min="6667" max="6667" width="13.6640625" style="65" customWidth="1"/>
    <col min="6668" max="6668" width="0" style="65" hidden="1" customWidth="1"/>
    <col min="6669" max="6669" width="18.33203125" style="65" customWidth="1"/>
    <col min="6670" max="6670" width="1.44140625" style="65" customWidth="1"/>
    <col min="6671" max="6671" width="11.5546875" style="65"/>
    <col min="6672" max="6695" width="0" style="65" hidden="1" customWidth="1"/>
    <col min="6696" max="6911" width="11.5546875" style="65"/>
    <col min="6912" max="6914" width="0" style="65" hidden="1" customWidth="1"/>
    <col min="6915" max="6915" width="11.5546875" style="65"/>
    <col min="6916" max="6916" width="1.44140625" style="65" customWidth="1"/>
    <col min="6917" max="6917" width="2" style="65" customWidth="1"/>
    <col min="6918" max="6918" width="0.5546875" style="65" customWidth="1"/>
    <col min="6919" max="6919" width="18.5546875" style="65" customWidth="1"/>
    <col min="6920" max="6920" width="12.6640625" style="65" customWidth="1"/>
    <col min="6921" max="6921" width="0" style="65" hidden="1" customWidth="1"/>
    <col min="6922" max="6922" width="17" style="65" customWidth="1"/>
    <col min="6923" max="6923" width="13.6640625" style="65" customWidth="1"/>
    <col min="6924" max="6924" width="0" style="65" hidden="1" customWidth="1"/>
    <col min="6925" max="6925" width="18.33203125" style="65" customWidth="1"/>
    <col min="6926" max="6926" width="1.44140625" style="65" customWidth="1"/>
    <col min="6927" max="6927" width="11.5546875" style="65"/>
    <col min="6928" max="6951" width="0" style="65" hidden="1" customWidth="1"/>
    <col min="6952" max="7167" width="11.5546875" style="65"/>
    <col min="7168" max="7170" width="0" style="65" hidden="1" customWidth="1"/>
    <col min="7171" max="7171" width="11.5546875" style="65"/>
    <col min="7172" max="7172" width="1.44140625" style="65" customWidth="1"/>
    <col min="7173" max="7173" width="2" style="65" customWidth="1"/>
    <col min="7174" max="7174" width="0.5546875" style="65" customWidth="1"/>
    <col min="7175" max="7175" width="18.5546875" style="65" customWidth="1"/>
    <col min="7176" max="7176" width="12.6640625" style="65" customWidth="1"/>
    <col min="7177" max="7177" width="0" style="65" hidden="1" customWidth="1"/>
    <col min="7178" max="7178" width="17" style="65" customWidth="1"/>
    <col min="7179" max="7179" width="13.6640625" style="65" customWidth="1"/>
    <col min="7180" max="7180" width="0" style="65" hidden="1" customWidth="1"/>
    <col min="7181" max="7181" width="18.33203125" style="65" customWidth="1"/>
    <col min="7182" max="7182" width="1.44140625" style="65" customWidth="1"/>
    <col min="7183" max="7183" width="11.5546875" style="65"/>
    <col min="7184" max="7207" width="0" style="65" hidden="1" customWidth="1"/>
    <col min="7208" max="7423" width="11.5546875" style="65"/>
    <col min="7424" max="7426" width="0" style="65" hidden="1" customWidth="1"/>
    <col min="7427" max="7427" width="11.5546875" style="65"/>
    <col min="7428" max="7428" width="1.44140625" style="65" customWidth="1"/>
    <col min="7429" max="7429" width="2" style="65" customWidth="1"/>
    <col min="7430" max="7430" width="0.5546875" style="65" customWidth="1"/>
    <col min="7431" max="7431" width="18.5546875" style="65" customWidth="1"/>
    <col min="7432" max="7432" width="12.6640625" style="65" customWidth="1"/>
    <col min="7433" max="7433" width="0" style="65" hidden="1" customWidth="1"/>
    <col min="7434" max="7434" width="17" style="65" customWidth="1"/>
    <col min="7435" max="7435" width="13.6640625" style="65" customWidth="1"/>
    <col min="7436" max="7436" width="0" style="65" hidden="1" customWidth="1"/>
    <col min="7437" max="7437" width="18.33203125" style="65" customWidth="1"/>
    <col min="7438" max="7438" width="1.44140625" style="65" customWidth="1"/>
    <col min="7439" max="7439" width="11.5546875" style="65"/>
    <col min="7440" max="7463" width="0" style="65" hidden="1" customWidth="1"/>
    <col min="7464" max="7679" width="11.5546875" style="65"/>
    <col min="7680" max="7682" width="0" style="65" hidden="1" customWidth="1"/>
    <col min="7683" max="7683" width="11.5546875" style="65"/>
    <col min="7684" max="7684" width="1.44140625" style="65" customWidth="1"/>
    <col min="7685" max="7685" width="2" style="65" customWidth="1"/>
    <col min="7686" max="7686" width="0.5546875" style="65" customWidth="1"/>
    <col min="7687" max="7687" width="18.5546875" style="65" customWidth="1"/>
    <col min="7688" max="7688" width="12.6640625" style="65" customWidth="1"/>
    <col min="7689" max="7689" width="0" style="65" hidden="1" customWidth="1"/>
    <col min="7690" max="7690" width="17" style="65" customWidth="1"/>
    <col min="7691" max="7691" width="13.6640625" style="65" customWidth="1"/>
    <col min="7692" max="7692" width="0" style="65" hidden="1" customWidth="1"/>
    <col min="7693" max="7693" width="18.33203125" style="65" customWidth="1"/>
    <col min="7694" max="7694" width="1.44140625" style="65" customWidth="1"/>
    <col min="7695" max="7695" width="11.5546875" style="65"/>
    <col min="7696" max="7719" width="0" style="65" hidden="1" customWidth="1"/>
    <col min="7720" max="7935" width="11.5546875" style="65"/>
    <col min="7936" max="7938" width="0" style="65" hidden="1" customWidth="1"/>
    <col min="7939" max="7939" width="11.5546875" style="65"/>
    <col min="7940" max="7940" width="1.44140625" style="65" customWidth="1"/>
    <col min="7941" max="7941" width="2" style="65" customWidth="1"/>
    <col min="7942" max="7942" width="0.5546875" style="65" customWidth="1"/>
    <col min="7943" max="7943" width="18.5546875" style="65" customWidth="1"/>
    <col min="7944" max="7944" width="12.6640625" style="65" customWidth="1"/>
    <col min="7945" max="7945" width="0" style="65" hidden="1" customWidth="1"/>
    <col min="7946" max="7946" width="17" style="65" customWidth="1"/>
    <col min="7947" max="7947" width="13.6640625" style="65" customWidth="1"/>
    <col min="7948" max="7948" width="0" style="65" hidden="1" customWidth="1"/>
    <col min="7949" max="7949" width="18.33203125" style="65" customWidth="1"/>
    <col min="7950" max="7950" width="1.44140625" style="65" customWidth="1"/>
    <col min="7951" max="7951" width="11.5546875" style="65"/>
    <col min="7952" max="7975" width="0" style="65" hidden="1" customWidth="1"/>
    <col min="7976" max="8191" width="11.5546875" style="65"/>
    <col min="8192" max="8194" width="0" style="65" hidden="1" customWidth="1"/>
    <col min="8195" max="8195" width="11.5546875" style="65"/>
    <col min="8196" max="8196" width="1.44140625" style="65" customWidth="1"/>
    <col min="8197" max="8197" width="2" style="65" customWidth="1"/>
    <col min="8198" max="8198" width="0.5546875" style="65" customWidth="1"/>
    <col min="8199" max="8199" width="18.5546875" style="65" customWidth="1"/>
    <col min="8200" max="8200" width="12.6640625" style="65" customWidth="1"/>
    <col min="8201" max="8201" width="0" style="65" hidden="1" customWidth="1"/>
    <col min="8202" max="8202" width="17" style="65" customWidth="1"/>
    <col min="8203" max="8203" width="13.6640625" style="65" customWidth="1"/>
    <col min="8204" max="8204" width="0" style="65" hidden="1" customWidth="1"/>
    <col min="8205" max="8205" width="18.33203125" style="65" customWidth="1"/>
    <col min="8206" max="8206" width="1.44140625" style="65" customWidth="1"/>
    <col min="8207" max="8207" width="11.5546875" style="65"/>
    <col min="8208" max="8231" width="0" style="65" hidden="1" customWidth="1"/>
    <col min="8232" max="8447" width="11.5546875" style="65"/>
    <col min="8448" max="8450" width="0" style="65" hidden="1" customWidth="1"/>
    <col min="8451" max="8451" width="11.5546875" style="65"/>
    <col min="8452" max="8452" width="1.44140625" style="65" customWidth="1"/>
    <col min="8453" max="8453" width="2" style="65" customWidth="1"/>
    <col min="8454" max="8454" width="0.5546875" style="65" customWidth="1"/>
    <col min="8455" max="8455" width="18.5546875" style="65" customWidth="1"/>
    <col min="8456" max="8456" width="12.6640625" style="65" customWidth="1"/>
    <col min="8457" max="8457" width="0" style="65" hidden="1" customWidth="1"/>
    <col min="8458" max="8458" width="17" style="65" customWidth="1"/>
    <col min="8459" max="8459" width="13.6640625" style="65" customWidth="1"/>
    <col min="8460" max="8460" width="0" style="65" hidden="1" customWidth="1"/>
    <col min="8461" max="8461" width="18.33203125" style="65" customWidth="1"/>
    <col min="8462" max="8462" width="1.44140625" style="65" customWidth="1"/>
    <col min="8463" max="8463" width="11.5546875" style="65"/>
    <col min="8464" max="8487" width="0" style="65" hidden="1" customWidth="1"/>
    <col min="8488" max="8703" width="11.5546875" style="65"/>
    <col min="8704" max="8706" width="0" style="65" hidden="1" customWidth="1"/>
    <col min="8707" max="8707" width="11.5546875" style="65"/>
    <col min="8708" max="8708" width="1.44140625" style="65" customWidth="1"/>
    <col min="8709" max="8709" width="2" style="65" customWidth="1"/>
    <col min="8710" max="8710" width="0.5546875" style="65" customWidth="1"/>
    <col min="8711" max="8711" width="18.5546875" style="65" customWidth="1"/>
    <col min="8712" max="8712" width="12.6640625" style="65" customWidth="1"/>
    <col min="8713" max="8713" width="0" style="65" hidden="1" customWidth="1"/>
    <col min="8714" max="8714" width="17" style="65" customWidth="1"/>
    <col min="8715" max="8715" width="13.6640625" style="65" customWidth="1"/>
    <col min="8716" max="8716" width="0" style="65" hidden="1" customWidth="1"/>
    <col min="8717" max="8717" width="18.33203125" style="65" customWidth="1"/>
    <col min="8718" max="8718" width="1.44140625" style="65" customWidth="1"/>
    <col min="8719" max="8719" width="11.5546875" style="65"/>
    <col min="8720" max="8743" width="0" style="65" hidden="1" customWidth="1"/>
    <col min="8744" max="8959" width="11.5546875" style="65"/>
    <col min="8960" max="8962" width="0" style="65" hidden="1" customWidth="1"/>
    <col min="8963" max="8963" width="11.5546875" style="65"/>
    <col min="8964" max="8964" width="1.44140625" style="65" customWidth="1"/>
    <col min="8965" max="8965" width="2" style="65" customWidth="1"/>
    <col min="8966" max="8966" width="0.5546875" style="65" customWidth="1"/>
    <col min="8967" max="8967" width="18.5546875" style="65" customWidth="1"/>
    <col min="8968" max="8968" width="12.6640625" style="65" customWidth="1"/>
    <col min="8969" max="8969" width="0" style="65" hidden="1" customWidth="1"/>
    <col min="8970" max="8970" width="17" style="65" customWidth="1"/>
    <col min="8971" max="8971" width="13.6640625" style="65" customWidth="1"/>
    <col min="8972" max="8972" width="0" style="65" hidden="1" customWidth="1"/>
    <col min="8973" max="8973" width="18.33203125" style="65" customWidth="1"/>
    <col min="8974" max="8974" width="1.44140625" style="65" customWidth="1"/>
    <col min="8975" max="8975" width="11.5546875" style="65"/>
    <col min="8976" max="8999" width="0" style="65" hidden="1" customWidth="1"/>
    <col min="9000" max="9215" width="11.5546875" style="65"/>
    <col min="9216" max="9218" width="0" style="65" hidden="1" customWidth="1"/>
    <col min="9219" max="9219" width="11.5546875" style="65"/>
    <col min="9220" max="9220" width="1.44140625" style="65" customWidth="1"/>
    <col min="9221" max="9221" width="2" style="65" customWidth="1"/>
    <col min="9222" max="9222" width="0.5546875" style="65" customWidth="1"/>
    <col min="9223" max="9223" width="18.5546875" style="65" customWidth="1"/>
    <col min="9224" max="9224" width="12.6640625" style="65" customWidth="1"/>
    <col min="9225" max="9225" width="0" style="65" hidden="1" customWidth="1"/>
    <col min="9226" max="9226" width="17" style="65" customWidth="1"/>
    <col min="9227" max="9227" width="13.6640625" style="65" customWidth="1"/>
    <col min="9228" max="9228" width="0" style="65" hidden="1" customWidth="1"/>
    <col min="9229" max="9229" width="18.33203125" style="65" customWidth="1"/>
    <col min="9230" max="9230" width="1.44140625" style="65" customWidth="1"/>
    <col min="9231" max="9231" width="11.5546875" style="65"/>
    <col min="9232" max="9255" width="0" style="65" hidden="1" customWidth="1"/>
    <col min="9256" max="9471" width="11.5546875" style="65"/>
    <col min="9472" max="9474" width="0" style="65" hidden="1" customWidth="1"/>
    <col min="9475" max="9475" width="11.5546875" style="65"/>
    <col min="9476" max="9476" width="1.44140625" style="65" customWidth="1"/>
    <col min="9477" max="9477" width="2" style="65" customWidth="1"/>
    <col min="9478" max="9478" width="0.5546875" style="65" customWidth="1"/>
    <col min="9479" max="9479" width="18.5546875" style="65" customWidth="1"/>
    <col min="9480" max="9480" width="12.6640625" style="65" customWidth="1"/>
    <col min="9481" max="9481" width="0" style="65" hidden="1" customWidth="1"/>
    <col min="9482" max="9482" width="17" style="65" customWidth="1"/>
    <col min="9483" max="9483" width="13.6640625" style="65" customWidth="1"/>
    <col min="9484" max="9484" width="0" style="65" hidden="1" customWidth="1"/>
    <col min="9485" max="9485" width="18.33203125" style="65" customWidth="1"/>
    <col min="9486" max="9486" width="1.44140625" style="65" customWidth="1"/>
    <col min="9487" max="9487" width="11.5546875" style="65"/>
    <col min="9488" max="9511" width="0" style="65" hidden="1" customWidth="1"/>
    <col min="9512" max="9727" width="11.5546875" style="65"/>
    <col min="9728" max="9730" width="0" style="65" hidden="1" customWidth="1"/>
    <col min="9731" max="9731" width="11.5546875" style="65"/>
    <col min="9732" max="9732" width="1.44140625" style="65" customWidth="1"/>
    <col min="9733" max="9733" width="2" style="65" customWidth="1"/>
    <col min="9734" max="9734" width="0.5546875" style="65" customWidth="1"/>
    <col min="9735" max="9735" width="18.5546875" style="65" customWidth="1"/>
    <col min="9736" max="9736" width="12.6640625" style="65" customWidth="1"/>
    <col min="9737" max="9737" width="0" style="65" hidden="1" customWidth="1"/>
    <col min="9738" max="9738" width="17" style="65" customWidth="1"/>
    <col min="9739" max="9739" width="13.6640625" style="65" customWidth="1"/>
    <col min="9740" max="9740" width="0" style="65" hidden="1" customWidth="1"/>
    <col min="9741" max="9741" width="18.33203125" style="65" customWidth="1"/>
    <col min="9742" max="9742" width="1.44140625" style="65" customWidth="1"/>
    <col min="9743" max="9743" width="11.5546875" style="65"/>
    <col min="9744" max="9767" width="0" style="65" hidden="1" customWidth="1"/>
    <col min="9768" max="9983" width="11.5546875" style="65"/>
    <col min="9984" max="9986" width="0" style="65" hidden="1" customWidth="1"/>
    <col min="9987" max="9987" width="11.5546875" style="65"/>
    <col min="9988" max="9988" width="1.44140625" style="65" customWidth="1"/>
    <col min="9989" max="9989" width="2" style="65" customWidth="1"/>
    <col min="9990" max="9990" width="0.5546875" style="65" customWidth="1"/>
    <col min="9991" max="9991" width="18.5546875" style="65" customWidth="1"/>
    <col min="9992" max="9992" width="12.6640625" style="65" customWidth="1"/>
    <col min="9993" max="9993" width="0" style="65" hidden="1" customWidth="1"/>
    <col min="9994" max="9994" width="17" style="65" customWidth="1"/>
    <col min="9995" max="9995" width="13.6640625" style="65" customWidth="1"/>
    <col min="9996" max="9996" width="0" style="65" hidden="1" customWidth="1"/>
    <col min="9997" max="9997" width="18.33203125" style="65" customWidth="1"/>
    <col min="9998" max="9998" width="1.44140625" style="65" customWidth="1"/>
    <col min="9999" max="9999" width="11.5546875" style="65"/>
    <col min="10000" max="10023" width="0" style="65" hidden="1" customWidth="1"/>
    <col min="10024" max="10239" width="11.5546875" style="65"/>
    <col min="10240" max="10242" width="0" style="65" hidden="1" customWidth="1"/>
    <col min="10243" max="10243" width="11.5546875" style="65"/>
    <col min="10244" max="10244" width="1.44140625" style="65" customWidth="1"/>
    <col min="10245" max="10245" width="2" style="65" customWidth="1"/>
    <col min="10246" max="10246" width="0.5546875" style="65" customWidth="1"/>
    <col min="10247" max="10247" width="18.5546875" style="65" customWidth="1"/>
    <col min="10248" max="10248" width="12.6640625" style="65" customWidth="1"/>
    <col min="10249" max="10249" width="0" style="65" hidden="1" customWidth="1"/>
    <col min="10250" max="10250" width="17" style="65" customWidth="1"/>
    <col min="10251" max="10251" width="13.6640625" style="65" customWidth="1"/>
    <col min="10252" max="10252" width="0" style="65" hidden="1" customWidth="1"/>
    <col min="10253" max="10253" width="18.33203125" style="65" customWidth="1"/>
    <col min="10254" max="10254" width="1.44140625" style="65" customWidth="1"/>
    <col min="10255" max="10255" width="11.5546875" style="65"/>
    <col min="10256" max="10279" width="0" style="65" hidden="1" customWidth="1"/>
    <col min="10280" max="10495" width="11.5546875" style="65"/>
    <col min="10496" max="10498" width="0" style="65" hidden="1" customWidth="1"/>
    <col min="10499" max="10499" width="11.5546875" style="65"/>
    <col min="10500" max="10500" width="1.44140625" style="65" customWidth="1"/>
    <col min="10501" max="10501" width="2" style="65" customWidth="1"/>
    <col min="10502" max="10502" width="0.5546875" style="65" customWidth="1"/>
    <col min="10503" max="10503" width="18.5546875" style="65" customWidth="1"/>
    <col min="10504" max="10504" width="12.6640625" style="65" customWidth="1"/>
    <col min="10505" max="10505" width="0" style="65" hidden="1" customWidth="1"/>
    <col min="10506" max="10506" width="17" style="65" customWidth="1"/>
    <col min="10507" max="10507" width="13.6640625" style="65" customWidth="1"/>
    <col min="10508" max="10508" width="0" style="65" hidden="1" customWidth="1"/>
    <col min="10509" max="10509" width="18.33203125" style="65" customWidth="1"/>
    <col min="10510" max="10510" width="1.44140625" style="65" customWidth="1"/>
    <col min="10511" max="10511" width="11.5546875" style="65"/>
    <col min="10512" max="10535" width="0" style="65" hidden="1" customWidth="1"/>
    <col min="10536" max="10751" width="11.5546875" style="65"/>
    <col min="10752" max="10754" width="0" style="65" hidden="1" customWidth="1"/>
    <col min="10755" max="10755" width="11.5546875" style="65"/>
    <col min="10756" max="10756" width="1.44140625" style="65" customWidth="1"/>
    <col min="10757" max="10757" width="2" style="65" customWidth="1"/>
    <col min="10758" max="10758" width="0.5546875" style="65" customWidth="1"/>
    <col min="10759" max="10759" width="18.5546875" style="65" customWidth="1"/>
    <col min="10760" max="10760" width="12.6640625" style="65" customWidth="1"/>
    <col min="10761" max="10761" width="0" style="65" hidden="1" customWidth="1"/>
    <col min="10762" max="10762" width="17" style="65" customWidth="1"/>
    <col min="10763" max="10763" width="13.6640625" style="65" customWidth="1"/>
    <col min="10764" max="10764" width="0" style="65" hidden="1" customWidth="1"/>
    <col min="10765" max="10765" width="18.33203125" style="65" customWidth="1"/>
    <col min="10766" max="10766" width="1.44140625" style="65" customWidth="1"/>
    <col min="10767" max="10767" width="11.5546875" style="65"/>
    <col min="10768" max="10791" width="0" style="65" hidden="1" customWidth="1"/>
    <col min="10792" max="11007" width="11.5546875" style="65"/>
    <col min="11008" max="11010" width="0" style="65" hidden="1" customWidth="1"/>
    <col min="11011" max="11011" width="11.5546875" style="65"/>
    <col min="11012" max="11012" width="1.44140625" style="65" customWidth="1"/>
    <col min="11013" max="11013" width="2" style="65" customWidth="1"/>
    <col min="11014" max="11014" width="0.5546875" style="65" customWidth="1"/>
    <col min="11015" max="11015" width="18.5546875" style="65" customWidth="1"/>
    <col min="11016" max="11016" width="12.6640625" style="65" customWidth="1"/>
    <col min="11017" max="11017" width="0" style="65" hidden="1" customWidth="1"/>
    <col min="11018" max="11018" width="17" style="65" customWidth="1"/>
    <col min="11019" max="11019" width="13.6640625" style="65" customWidth="1"/>
    <col min="11020" max="11020" width="0" style="65" hidden="1" customWidth="1"/>
    <col min="11021" max="11021" width="18.33203125" style="65" customWidth="1"/>
    <col min="11022" max="11022" width="1.44140625" style="65" customWidth="1"/>
    <col min="11023" max="11023" width="11.5546875" style="65"/>
    <col min="11024" max="11047" width="0" style="65" hidden="1" customWidth="1"/>
    <col min="11048" max="11263" width="11.5546875" style="65"/>
    <col min="11264" max="11266" width="0" style="65" hidden="1" customWidth="1"/>
    <col min="11267" max="11267" width="11.5546875" style="65"/>
    <col min="11268" max="11268" width="1.44140625" style="65" customWidth="1"/>
    <col min="11269" max="11269" width="2" style="65" customWidth="1"/>
    <col min="11270" max="11270" width="0.5546875" style="65" customWidth="1"/>
    <col min="11271" max="11271" width="18.5546875" style="65" customWidth="1"/>
    <col min="11272" max="11272" width="12.6640625" style="65" customWidth="1"/>
    <col min="11273" max="11273" width="0" style="65" hidden="1" customWidth="1"/>
    <col min="11274" max="11274" width="17" style="65" customWidth="1"/>
    <col min="11275" max="11275" width="13.6640625" style="65" customWidth="1"/>
    <col min="11276" max="11276" width="0" style="65" hidden="1" customWidth="1"/>
    <col min="11277" max="11277" width="18.33203125" style="65" customWidth="1"/>
    <col min="11278" max="11278" width="1.44140625" style="65" customWidth="1"/>
    <col min="11279" max="11279" width="11.5546875" style="65"/>
    <col min="11280" max="11303" width="0" style="65" hidden="1" customWidth="1"/>
    <col min="11304" max="11519" width="11.5546875" style="65"/>
    <col min="11520" max="11522" width="0" style="65" hidden="1" customWidth="1"/>
    <col min="11523" max="11523" width="11.5546875" style="65"/>
    <col min="11524" max="11524" width="1.44140625" style="65" customWidth="1"/>
    <col min="11525" max="11525" width="2" style="65" customWidth="1"/>
    <col min="11526" max="11526" width="0.5546875" style="65" customWidth="1"/>
    <col min="11527" max="11527" width="18.5546875" style="65" customWidth="1"/>
    <col min="11528" max="11528" width="12.6640625" style="65" customWidth="1"/>
    <col min="11529" max="11529" width="0" style="65" hidden="1" customWidth="1"/>
    <col min="11530" max="11530" width="17" style="65" customWidth="1"/>
    <col min="11531" max="11531" width="13.6640625" style="65" customWidth="1"/>
    <col min="11532" max="11532" width="0" style="65" hidden="1" customWidth="1"/>
    <col min="11533" max="11533" width="18.33203125" style="65" customWidth="1"/>
    <col min="11534" max="11534" width="1.44140625" style="65" customWidth="1"/>
    <col min="11535" max="11535" width="11.5546875" style="65"/>
    <col min="11536" max="11559" width="0" style="65" hidden="1" customWidth="1"/>
    <col min="11560" max="11775" width="11.5546875" style="65"/>
    <col min="11776" max="11778" width="0" style="65" hidden="1" customWidth="1"/>
    <col min="11779" max="11779" width="11.5546875" style="65"/>
    <col min="11780" max="11780" width="1.44140625" style="65" customWidth="1"/>
    <col min="11781" max="11781" width="2" style="65" customWidth="1"/>
    <col min="11782" max="11782" width="0.5546875" style="65" customWidth="1"/>
    <col min="11783" max="11783" width="18.5546875" style="65" customWidth="1"/>
    <col min="11784" max="11784" width="12.6640625" style="65" customWidth="1"/>
    <col min="11785" max="11785" width="0" style="65" hidden="1" customWidth="1"/>
    <col min="11786" max="11786" width="17" style="65" customWidth="1"/>
    <col min="11787" max="11787" width="13.6640625" style="65" customWidth="1"/>
    <col min="11788" max="11788" width="0" style="65" hidden="1" customWidth="1"/>
    <col min="11789" max="11789" width="18.33203125" style="65" customWidth="1"/>
    <col min="11790" max="11790" width="1.44140625" style="65" customWidth="1"/>
    <col min="11791" max="11791" width="11.5546875" style="65"/>
    <col min="11792" max="11815" width="0" style="65" hidden="1" customWidth="1"/>
    <col min="11816" max="12031" width="11.5546875" style="65"/>
    <col min="12032" max="12034" width="0" style="65" hidden="1" customWidth="1"/>
    <col min="12035" max="12035" width="11.5546875" style="65"/>
    <col min="12036" max="12036" width="1.44140625" style="65" customWidth="1"/>
    <col min="12037" max="12037" width="2" style="65" customWidth="1"/>
    <col min="12038" max="12038" width="0.5546875" style="65" customWidth="1"/>
    <col min="12039" max="12039" width="18.5546875" style="65" customWidth="1"/>
    <col min="12040" max="12040" width="12.6640625" style="65" customWidth="1"/>
    <col min="12041" max="12041" width="0" style="65" hidden="1" customWidth="1"/>
    <col min="12042" max="12042" width="17" style="65" customWidth="1"/>
    <col min="12043" max="12043" width="13.6640625" style="65" customWidth="1"/>
    <col min="12044" max="12044" width="0" style="65" hidden="1" customWidth="1"/>
    <col min="12045" max="12045" width="18.33203125" style="65" customWidth="1"/>
    <col min="12046" max="12046" width="1.44140625" style="65" customWidth="1"/>
    <col min="12047" max="12047" width="11.5546875" style="65"/>
    <col min="12048" max="12071" width="0" style="65" hidden="1" customWidth="1"/>
    <col min="12072" max="12287" width="11.5546875" style="65"/>
    <col min="12288" max="12290" width="0" style="65" hidden="1" customWidth="1"/>
    <col min="12291" max="12291" width="11.5546875" style="65"/>
    <col min="12292" max="12292" width="1.44140625" style="65" customWidth="1"/>
    <col min="12293" max="12293" width="2" style="65" customWidth="1"/>
    <col min="12294" max="12294" width="0.5546875" style="65" customWidth="1"/>
    <col min="12295" max="12295" width="18.5546875" style="65" customWidth="1"/>
    <col min="12296" max="12296" width="12.6640625" style="65" customWidth="1"/>
    <col min="12297" max="12297" width="0" style="65" hidden="1" customWidth="1"/>
    <col min="12298" max="12298" width="17" style="65" customWidth="1"/>
    <col min="12299" max="12299" width="13.6640625" style="65" customWidth="1"/>
    <col min="12300" max="12300" width="0" style="65" hidden="1" customWidth="1"/>
    <col min="12301" max="12301" width="18.33203125" style="65" customWidth="1"/>
    <col min="12302" max="12302" width="1.44140625" style="65" customWidth="1"/>
    <col min="12303" max="12303" width="11.5546875" style="65"/>
    <col min="12304" max="12327" width="0" style="65" hidden="1" customWidth="1"/>
    <col min="12328" max="12543" width="11.5546875" style="65"/>
    <col min="12544" max="12546" width="0" style="65" hidden="1" customWidth="1"/>
    <col min="12547" max="12547" width="11.5546875" style="65"/>
    <col min="12548" max="12548" width="1.44140625" style="65" customWidth="1"/>
    <col min="12549" max="12549" width="2" style="65" customWidth="1"/>
    <col min="12550" max="12550" width="0.5546875" style="65" customWidth="1"/>
    <col min="12551" max="12551" width="18.5546875" style="65" customWidth="1"/>
    <col min="12552" max="12552" width="12.6640625" style="65" customWidth="1"/>
    <col min="12553" max="12553" width="0" style="65" hidden="1" customWidth="1"/>
    <col min="12554" max="12554" width="17" style="65" customWidth="1"/>
    <col min="12555" max="12555" width="13.6640625" style="65" customWidth="1"/>
    <col min="12556" max="12556" width="0" style="65" hidden="1" customWidth="1"/>
    <col min="12557" max="12557" width="18.33203125" style="65" customWidth="1"/>
    <col min="12558" max="12558" width="1.44140625" style="65" customWidth="1"/>
    <col min="12559" max="12559" width="11.5546875" style="65"/>
    <col min="12560" max="12583" width="0" style="65" hidden="1" customWidth="1"/>
    <col min="12584" max="12799" width="11.5546875" style="65"/>
    <col min="12800" max="12802" width="0" style="65" hidden="1" customWidth="1"/>
    <col min="12803" max="12803" width="11.5546875" style="65"/>
    <col min="12804" max="12804" width="1.44140625" style="65" customWidth="1"/>
    <col min="12805" max="12805" width="2" style="65" customWidth="1"/>
    <col min="12806" max="12806" width="0.5546875" style="65" customWidth="1"/>
    <col min="12807" max="12807" width="18.5546875" style="65" customWidth="1"/>
    <col min="12808" max="12808" width="12.6640625" style="65" customWidth="1"/>
    <col min="12809" max="12809" width="0" style="65" hidden="1" customWidth="1"/>
    <col min="12810" max="12810" width="17" style="65" customWidth="1"/>
    <col min="12811" max="12811" width="13.6640625" style="65" customWidth="1"/>
    <col min="12812" max="12812" width="0" style="65" hidden="1" customWidth="1"/>
    <col min="12813" max="12813" width="18.33203125" style="65" customWidth="1"/>
    <col min="12814" max="12814" width="1.44140625" style="65" customWidth="1"/>
    <col min="12815" max="12815" width="11.5546875" style="65"/>
    <col min="12816" max="12839" width="0" style="65" hidden="1" customWidth="1"/>
    <col min="12840" max="13055" width="11.5546875" style="65"/>
    <col min="13056" max="13058" width="0" style="65" hidden="1" customWidth="1"/>
    <col min="13059" max="13059" width="11.5546875" style="65"/>
    <col min="13060" max="13060" width="1.44140625" style="65" customWidth="1"/>
    <col min="13061" max="13061" width="2" style="65" customWidth="1"/>
    <col min="13062" max="13062" width="0.5546875" style="65" customWidth="1"/>
    <col min="13063" max="13063" width="18.5546875" style="65" customWidth="1"/>
    <col min="13064" max="13064" width="12.6640625" style="65" customWidth="1"/>
    <col min="13065" max="13065" width="0" style="65" hidden="1" customWidth="1"/>
    <col min="13066" max="13066" width="17" style="65" customWidth="1"/>
    <col min="13067" max="13067" width="13.6640625" style="65" customWidth="1"/>
    <col min="13068" max="13068" width="0" style="65" hidden="1" customWidth="1"/>
    <col min="13069" max="13069" width="18.33203125" style="65" customWidth="1"/>
    <col min="13070" max="13070" width="1.44140625" style="65" customWidth="1"/>
    <col min="13071" max="13071" width="11.5546875" style="65"/>
    <col min="13072" max="13095" width="0" style="65" hidden="1" customWidth="1"/>
    <col min="13096" max="13311" width="11.5546875" style="65"/>
    <col min="13312" max="13314" width="0" style="65" hidden="1" customWidth="1"/>
    <col min="13315" max="13315" width="11.5546875" style="65"/>
    <col min="13316" max="13316" width="1.44140625" style="65" customWidth="1"/>
    <col min="13317" max="13317" width="2" style="65" customWidth="1"/>
    <col min="13318" max="13318" width="0.5546875" style="65" customWidth="1"/>
    <col min="13319" max="13319" width="18.5546875" style="65" customWidth="1"/>
    <col min="13320" max="13320" width="12.6640625" style="65" customWidth="1"/>
    <col min="13321" max="13321" width="0" style="65" hidden="1" customWidth="1"/>
    <col min="13322" max="13322" width="17" style="65" customWidth="1"/>
    <col min="13323" max="13323" width="13.6640625" style="65" customWidth="1"/>
    <col min="13324" max="13324" width="0" style="65" hidden="1" customWidth="1"/>
    <col min="13325" max="13325" width="18.33203125" style="65" customWidth="1"/>
    <col min="13326" max="13326" width="1.44140625" style="65" customWidth="1"/>
    <col min="13327" max="13327" width="11.5546875" style="65"/>
    <col min="13328" max="13351" width="0" style="65" hidden="1" customWidth="1"/>
    <col min="13352" max="13567" width="11.5546875" style="65"/>
    <col min="13568" max="13570" width="0" style="65" hidden="1" customWidth="1"/>
    <col min="13571" max="13571" width="11.5546875" style="65"/>
    <col min="13572" max="13572" width="1.44140625" style="65" customWidth="1"/>
    <col min="13573" max="13573" width="2" style="65" customWidth="1"/>
    <col min="13574" max="13574" width="0.5546875" style="65" customWidth="1"/>
    <col min="13575" max="13575" width="18.5546875" style="65" customWidth="1"/>
    <col min="13576" max="13576" width="12.6640625" style="65" customWidth="1"/>
    <col min="13577" max="13577" width="0" style="65" hidden="1" customWidth="1"/>
    <col min="13578" max="13578" width="17" style="65" customWidth="1"/>
    <col min="13579" max="13579" width="13.6640625" style="65" customWidth="1"/>
    <col min="13580" max="13580" width="0" style="65" hidden="1" customWidth="1"/>
    <col min="13581" max="13581" width="18.33203125" style="65" customWidth="1"/>
    <col min="13582" max="13582" width="1.44140625" style="65" customWidth="1"/>
    <col min="13583" max="13583" width="11.5546875" style="65"/>
    <col min="13584" max="13607" width="0" style="65" hidden="1" customWidth="1"/>
    <col min="13608" max="13823" width="11.5546875" style="65"/>
    <col min="13824" max="13826" width="0" style="65" hidden="1" customWidth="1"/>
    <col min="13827" max="13827" width="11.5546875" style="65"/>
    <col min="13828" max="13828" width="1.44140625" style="65" customWidth="1"/>
    <col min="13829" max="13829" width="2" style="65" customWidth="1"/>
    <col min="13830" max="13830" width="0.5546875" style="65" customWidth="1"/>
    <col min="13831" max="13831" width="18.5546875" style="65" customWidth="1"/>
    <col min="13832" max="13832" width="12.6640625" style="65" customWidth="1"/>
    <col min="13833" max="13833" width="0" style="65" hidden="1" customWidth="1"/>
    <col min="13834" max="13834" width="17" style="65" customWidth="1"/>
    <col min="13835" max="13835" width="13.6640625" style="65" customWidth="1"/>
    <col min="13836" max="13836" width="0" style="65" hidden="1" customWidth="1"/>
    <col min="13837" max="13837" width="18.33203125" style="65" customWidth="1"/>
    <col min="13838" max="13838" width="1.44140625" style="65" customWidth="1"/>
    <col min="13839" max="13839" width="11.5546875" style="65"/>
    <col min="13840" max="13863" width="0" style="65" hidden="1" customWidth="1"/>
    <col min="13864" max="14079" width="11.5546875" style="65"/>
    <col min="14080" max="14082" width="0" style="65" hidden="1" customWidth="1"/>
    <col min="14083" max="14083" width="11.5546875" style="65"/>
    <col min="14084" max="14084" width="1.44140625" style="65" customWidth="1"/>
    <col min="14085" max="14085" width="2" style="65" customWidth="1"/>
    <col min="14086" max="14086" width="0.5546875" style="65" customWidth="1"/>
    <col min="14087" max="14087" width="18.5546875" style="65" customWidth="1"/>
    <col min="14088" max="14088" width="12.6640625" style="65" customWidth="1"/>
    <col min="14089" max="14089" width="0" style="65" hidden="1" customWidth="1"/>
    <col min="14090" max="14090" width="17" style="65" customWidth="1"/>
    <col min="14091" max="14091" width="13.6640625" style="65" customWidth="1"/>
    <col min="14092" max="14092" width="0" style="65" hidden="1" customWidth="1"/>
    <col min="14093" max="14093" width="18.33203125" style="65" customWidth="1"/>
    <col min="14094" max="14094" width="1.44140625" style="65" customWidth="1"/>
    <col min="14095" max="14095" width="11.5546875" style="65"/>
    <col min="14096" max="14119" width="0" style="65" hidden="1" customWidth="1"/>
    <col min="14120" max="14335" width="11.5546875" style="65"/>
    <col min="14336" max="14338" width="0" style="65" hidden="1" customWidth="1"/>
    <col min="14339" max="14339" width="11.5546875" style="65"/>
    <col min="14340" max="14340" width="1.44140625" style="65" customWidth="1"/>
    <col min="14341" max="14341" width="2" style="65" customWidth="1"/>
    <col min="14342" max="14342" width="0.5546875" style="65" customWidth="1"/>
    <col min="14343" max="14343" width="18.5546875" style="65" customWidth="1"/>
    <col min="14344" max="14344" width="12.6640625" style="65" customWidth="1"/>
    <col min="14345" max="14345" width="0" style="65" hidden="1" customWidth="1"/>
    <col min="14346" max="14346" width="17" style="65" customWidth="1"/>
    <col min="14347" max="14347" width="13.6640625" style="65" customWidth="1"/>
    <col min="14348" max="14348" width="0" style="65" hidden="1" customWidth="1"/>
    <col min="14349" max="14349" width="18.33203125" style="65" customWidth="1"/>
    <col min="14350" max="14350" width="1.44140625" style="65" customWidth="1"/>
    <col min="14351" max="14351" width="11.5546875" style="65"/>
    <col min="14352" max="14375" width="0" style="65" hidden="1" customWidth="1"/>
    <col min="14376" max="14591" width="11.5546875" style="65"/>
    <col min="14592" max="14594" width="0" style="65" hidden="1" customWidth="1"/>
    <col min="14595" max="14595" width="11.5546875" style="65"/>
    <col min="14596" max="14596" width="1.44140625" style="65" customWidth="1"/>
    <col min="14597" max="14597" width="2" style="65" customWidth="1"/>
    <col min="14598" max="14598" width="0.5546875" style="65" customWidth="1"/>
    <col min="14599" max="14599" width="18.5546875" style="65" customWidth="1"/>
    <col min="14600" max="14600" width="12.6640625" style="65" customWidth="1"/>
    <col min="14601" max="14601" width="0" style="65" hidden="1" customWidth="1"/>
    <col min="14602" max="14602" width="17" style="65" customWidth="1"/>
    <col min="14603" max="14603" width="13.6640625" style="65" customWidth="1"/>
    <col min="14604" max="14604" width="0" style="65" hidden="1" customWidth="1"/>
    <col min="14605" max="14605" width="18.33203125" style="65" customWidth="1"/>
    <col min="14606" max="14606" width="1.44140625" style="65" customWidth="1"/>
    <col min="14607" max="14607" width="11.5546875" style="65"/>
    <col min="14608" max="14631" width="0" style="65" hidden="1" customWidth="1"/>
    <col min="14632" max="14847" width="11.5546875" style="65"/>
    <col min="14848" max="14850" width="0" style="65" hidden="1" customWidth="1"/>
    <col min="14851" max="14851" width="11.5546875" style="65"/>
    <col min="14852" max="14852" width="1.44140625" style="65" customWidth="1"/>
    <col min="14853" max="14853" width="2" style="65" customWidth="1"/>
    <col min="14854" max="14854" width="0.5546875" style="65" customWidth="1"/>
    <col min="14855" max="14855" width="18.5546875" style="65" customWidth="1"/>
    <col min="14856" max="14856" width="12.6640625" style="65" customWidth="1"/>
    <col min="14857" max="14857" width="0" style="65" hidden="1" customWidth="1"/>
    <col min="14858" max="14858" width="17" style="65" customWidth="1"/>
    <col min="14859" max="14859" width="13.6640625" style="65" customWidth="1"/>
    <col min="14860" max="14860" width="0" style="65" hidden="1" customWidth="1"/>
    <col min="14861" max="14861" width="18.33203125" style="65" customWidth="1"/>
    <col min="14862" max="14862" width="1.44140625" style="65" customWidth="1"/>
    <col min="14863" max="14863" width="11.5546875" style="65"/>
    <col min="14864" max="14887" width="0" style="65" hidden="1" customWidth="1"/>
    <col min="14888" max="15103" width="11.5546875" style="65"/>
    <col min="15104" max="15106" width="0" style="65" hidden="1" customWidth="1"/>
    <col min="15107" max="15107" width="11.5546875" style="65"/>
    <col min="15108" max="15108" width="1.44140625" style="65" customWidth="1"/>
    <col min="15109" max="15109" width="2" style="65" customWidth="1"/>
    <col min="15110" max="15110" width="0.5546875" style="65" customWidth="1"/>
    <col min="15111" max="15111" width="18.5546875" style="65" customWidth="1"/>
    <col min="15112" max="15112" width="12.6640625" style="65" customWidth="1"/>
    <col min="15113" max="15113" width="0" style="65" hidden="1" customWidth="1"/>
    <col min="15114" max="15114" width="17" style="65" customWidth="1"/>
    <col min="15115" max="15115" width="13.6640625" style="65" customWidth="1"/>
    <col min="15116" max="15116" width="0" style="65" hidden="1" customWidth="1"/>
    <col min="15117" max="15117" width="18.33203125" style="65" customWidth="1"/>
    <col min="15118" max="15118" width="1.44140625" style="65" customWidth="1"/>
    <col min="15119" max="15119" width="11.5546875" style="65"/>
    <col min="15120" max="15143" width="0" style="65" hidden="1" customWidth="1"/>
    <col min="15144" max="15359" width="11.5546875" style="65"/>
    <col min="15360" max="15362" width="0" style="65" hidden="1" customWidth="1"/>
    <col min="15363" max="15363" width="11.5546875" style="65"/>
    <col min="15364" max="15364" width="1.44140625" style="65" customWidth="1"/>
    <col min="15365" max="15365" width="2" style="65" customWidth="1"/>
    <col min="15366" max="15366" width="0.5546875" style="65" customWidth="1"/>
    <col min="15367" max="15367" width="18.5546875" style="65" customWidth="1"/>
    <col min="15368" max="15368" width="12.6640625" style="65" customWidth="1"/>
    <col min="15369" max="15369" width="0" style="65" hidden="1" customWidth="1"/>
    <col min="15370" max="15370" width="17" style="65" customWidth="1"/>
    <col min="15371" max="15371" width="13.6640625" style="65" customWidth="1"/>
    <col min="15372" max="15372" width="0" style="65" hidden="1" customWidth="1"/>
    <col min="15373" max="15373" width="18.33203125" style="65" customWidth="1"/>
    <col min="15374" max="15374" width="1.44140625" style="65" customWidth="1"/>
    <col min="15375" max="15375" width="11.5546875" style="65"/>
    <col min="15376" max="15399" width="0" style="65" hidden="1" customWidth="1"/>
    <col min="15400" max="15615" width="11.5546875" style="65"/>
    <col min="15616" max="15618" width="0" style="65" hidden="1" customWidth="1"/>
    <col min="15619" max="15619" width="11.5546875" style="65"/>
    <col min="15620" max="15620" width="1.44140625" style="65" customWidth="1"/>
    <col min="15621" max="15621" width="2" style="65" customWidth="1"/>
    <col min="15622" max="15622" width="0.5546875" style="65" customWidth="1"/>
    <col min="15623" max="15623" width="18.5546875" style="65" customWidth="1"/>
    <col min="15624" max="15624" width="12.6640625" style="65" customWidth="1"/>
    <col min="15625" max="15625" width="0" style="65" hidden="1" customWidth="1"/>
    <col min="15626" max="15626" width="17" style="65" customWidth="1"/>
    <col min="15627" max="15627" width="13.6640625" style="65" customWidth="1"/>
    <col min="15628" max="15628" width="0" style="65" hidden="1" customWidth="1"/>
    <col min="15629" max="15629" width="18.33203125" style="65" customWidth="1"/>
    <col min="15630" max="15630" width="1.44140625" style="65" customWidth="1"/>
    <col min="15631" max="15631" width="11.5546875" style="65"/>
    <col min="15632" max="15655" width="0" style="65" hidden="1" customWidth="1"/>
    <col min="15656" max="15871" width="11.5546875" style="65"/>
    <col min="15872" max="15874" width="0" style="65" hidden="1" customWidth="1"/>
    <col min="15875" max="15875" width="11.5546875" style="65"/>
    <col min="15876" max="15876" width="1.44140625" style="65" customWidth="1"/>
    <col min="15877" max="15877" width="2" style="65" customWidth="1"/>
    <col min="15878" max="15878" width="0.5546875" style="65" customWidth="1"/>
    <col min="15879" max="15879" width="18.5546875" style="65" customWidth="1"/>
    <col min="15880" max="15880" width="12.6640625" style="65" customWidth="1"/>
    <col min="15881" max="15881" width="0" style="65" hidden="1" customWidth="1"/>
    <col min="15882" max="15882" width="17" style="65" customWidth="1"/>
    <col min="15883" max="15883" width="13.6640625" style="65" customWidth="1"/>
    <col min="15884" max="15884" width="0" style="65" hidden="1" customWidth="1"/>
    <col min="15885" max="15885" width="18.33203125" style="65" customWidth="1"/>
    <col min="15886" max="15886" width="1.44140625" style="65" customWidth="1"/>
    <col min="15887" max="15887" width="11.5546875" style="65"/>
    <col min="15888" max="15911" width="0" style="65" hidden="1" customWidth="1"/>
    <col min="15912" max="16127" width="11.5546875" style="65"/>
    <col min="16128" max="16130" width="0" style="65" hidden="1" customWidth="1"/>
    <col min="16131" max="16131" width="11.5546875" style="65"/>
    <col min="16132" max="16132" width="1.44140625" style="65" customWidth="1"/>
    <col min="16133" max="16133" width="2" style="65" customWidth="1"/>
    <col min="16134" max="16134" width="0.5546875" style="65" customWidth="1"/>
    <col min="16135" max="16135" width="18.5546875" style="65" customWidth="1"/>
    <col min="16136" max="16136" width="12.6640625" style="65" customWidth="1"/>
    <col min="16137" max="16137" width="0" style="65" hidden="1" customWidth="1"/>
    <col min="16138" max="16138" width="17" style="65" customWidth="1"/>
    <col min="16139" max="16139" width="13.6640625" style="65" customWidth="1"/>
    <col min="16140" max="16140" width="0" style="65" hidden="1" customWidth="1"/>
    <col min="16141" max="16141" width="18.33203125" style="65" customWidth="1"/>
    <col min="16142" max="16142" width="1.44140625" style="65" customWidth="1"/>
    <col min="16143" max="16143" width="11.5546875" style="65"/>
    <col min="16144" max="16167" width="0" style="65" hidden="1" customWidth="1"/>
    <col min="16168" max="16384" width="11.5546875" style="65"/>
  </cols>
  <sheetData>
    <row r="1" spans="5:44" ht="12.75" customHeight="1" x14ac:dyDescent="0.25"/>
    <row r="2" spans="5:44" ht="12.75" customHeight="1" x14ac:dyDescent="0.25"/>
    <row r="3" spans="5:44" ht="12.75" hidden="1" customHeight="1" x14ac:dyDescent="0.25">
      <c r="E3" s="96" t="s">
        <v>88</v>
      </c>
      <c r="F3" s="97"/>
      <c r="G3" s="97"/>
      <c r="H3" s="292" t="s">
        <v>89</v>
      </c>
      <c r="I3" s="293"/>
      <c r="J3" s="293"/>
      <c r="K3" s="293"/>
      <c r="L3" s="294"/>
      <c r="N3" s="98"/>
      <c r="O3" s="98"/>
      <c r="P3" s="98"/>
      <c r="Q3" s="98"/>
      <c r="R3" s="98"/>
      <c r="T3" s="98"/>
      <c r="U3" s="98"/>
      <c r="Y3" s="99" t="s">
        <v>23</v>
      </c>
      <c r="Z3" s="100" t="s">
        <v>0</v>
      </c>
      <c r="AA3" s="100" t="s">
        <v>1</v>
      </c>
      <c r="AB3" s="100" t="s">
        <v>23</v>
      </c>
      <c r="AC3" s="100" t="s">
        <v>0</v>
      </c>
      <c r="AD3" s="101" t="s">
        <v>1</v>
      </c>
      <c r="AG3" s="65"/>
      <c r="AH3" s="65"/>
      <c r="AI3" s="102"/>
      <c r="AJ3" s="102"/>
      <c r="AK3" s="102"/>
      <c r="AL3" s="102"/>
      <c r="AM3" s="102"/>
      <c r="AN3" s="102"/>
      <c r="AO3" s="102"/>
      <c r="AP3" s="102"/>
      <c r="AQ3" s="102"/>
      <c r="AR3" s="102"/>
    </row>
    <row r="4" spans="5:44" ht="12.75" hidden="1" customHeight="1" thickBot="1" x14ac:dyDescent="0.3">
      <c r="E4" s="96" t="s">
        <v>90</v>
      </c>
      <c r="F4" s="97"/>
      <c r="G4" s="97"/>
      <c r="H4" s="103">
        <v>42369</v>
      </c>
      <c r="I4" s="97"/>
      <c r="J4" s="98"/>
      <c r="K4" s="98"/>
      <c r="L4" s="98"/>
      <c r="M4" s="98"/>
      <c r="N4" s="98"/>
      <c r="O4" s="98"/>
      <c r="P4" s="98"/>
      <c r="Q4" s="98"/>
      <c r="R4" s="98"/>
      <c r="T4" s="98"/>
      <c r="U4" s="98"/>
      <c r="Y4" s="104">
        <f>+YEAR(H4)</f>
        <v>2015</v>
      </c>
      <c r="Z4" s="105">
        <f>+MONTH(H4)</f>
        <v>12</v>
      </c>
      <c r="AA4" s="105">
        <f>+DAY(H4)</f>
        <v>31</v>
      </c>
      <c r="AB4" s="105">
        <f>+Y4-1</f>
        <v>2014</v>
      </c>
      <c r="AC4" s="105">
        <f>+Z4</f>
        <v>12</v>
      </c>
      <c r="AD4" s="106">
        <f>+AA4</f>
        <v>31</v>
      </c>
      <c r="AG4" s="65"/>
      <c r="AH4" s="65"/>
      <c r="AI4" s="102"/>
      <c r="AJ4" s="102"/>
      <c r="AK4" s="102"/>
      <c r="AL4" s="102"/>
      <c r="AM4" s="102"/>
      <c r="AN4" s="102"/>
      <c r="AO4" s="102"/>
      <c r="AP4" s="102"/>
      <c r="AQ4" s="102"/>
      <c r="AR4" s="102"/>
    </row>
    <row r="5" spans="5:44" ht="12.75" customHeight="1" thickBot="1" x14ac:dyDescent="0.3">
      <c r="AG5" s="65"/>
      <c r="AH5" s="65"/>
      <c r="AI5" s="95"/>
      <c r="AJ5" s="95"/>
    </row>
    <row r="6" spans="5:44" ht="27.75" customHeight="1" thickBot="1" x14ac:dyDescent="0.3">
      <c r="E6" s="295" t="str">
        <f>IF(OR(J8="",J10=""),"Feiertage","Feiertage im Jahr "&amp;J8)</f>
        <v>Feiertage im Jahr 2025</v>
      </c>
      <c r="F6" s="296"/>
      <c r="G6" s="296"/>
      <c r="H6" s="296"/>
      <c r="I6" s="296"/>
      <c r="J6" s="296"/>
      <c r="K6" s="296"/>
      <c r="L6" s="296"/>
      <c r="M6" s="296"/>
      <c r="N6" s="297"/>
      <c r="AG6" s="65"/>
      <c r="AH6" s="65"/>
      <c r="AI6" s="95"/>
      <c r="AJ6" s="95"/>
    </row>
    <row r="7" spans="5:44" ht="12.75" customHeight="1" thickBot="1" x14ac:dyDescent="0.3">
      <c r="E7" s="107"/>
      <c r="N7" s="108"/>
      <c r="AG7" s="65"/>
      <c r="AH7" s="65"/>
      <c r="AI7" s="95"/>
      <c r="AJ7" s="95"/>
    </row>
    <row r="8" spans="5:44" ht="12.75" customHeight="1" thickBot="1" x14ac:dyDescent="0.3">
      <c r="E8" s="107"/>
      <c r="G8" s="109" t="s">
        <v>137</v>
      </c>
      <c r="H8" s="110"/>
      <c r="J8" s="62">
        <f>+Startseite!G27</f>
        <v>2025</v>
      </c>
      <c r="K8" s="298" t="str">
        <f>+IF(J8="","   Bitte Jahr wählen","")</f>
        <v/>
      </c>
      <c r="L8" s="299"/>
      <c r="M8" s="299"/>
      <c r="N8" s="108"/>
      <c r="AG8" s="65"/>
      <c r="AH8" s="65"/>
      <c r="AI8" s="95"/>
      <c r="AJ8" s="95"/>
    </row>
    <row r="9" spans="5:44" ht="12.75" customHeight="1" thickBot="1" x14ac:dyDescent="0.3">
      <c r="E9" s="107"/>
      <c r="N9" s="108"/>
      <c r="AG9" s="65"/>
      <c r="AH9" s="65"/>
      <c r="AI9" s="95"/>
      <c r="AJ9" s="95"/>
    </row>
    <row r="10" spans="5:44" ht="12.75" hidden="1" customHeight="1" thickBot="1" x14ac:dyDescent="0.3">
      <c r="E10" s="107"/>
      <c r="G10" s="109" t="s">
        <v>91</v>
      </c>
      <c r="H10" s="110"/>
      <c r="J10" s="111" t="str">
        <f>+IF(Startseite!G15="",'Feiertage nach Bundesländern'!C7,Startseite!G15)</f>
        <v>Baden-Württemberg</v>
      </c>
      <c r="K10" s="112"/>
      <c r="M10" s="113" t="str">
        <f>+IF(J10="","     Land wählen","")</f>
        <v/>
      </c>
      <c r="N10" s="108"/>
      <c r="AG10" s="65"/>
      <c r="AH10" s="65"/>
      <c r="AI10" s="95"/>
      <c r="AJ10" s="95"/>
    </row>
    <row r="11" spans="5:44" ht="12.75" hidden="1" customHeight="1" x14ac:dyDescent="0.25">
      <c r="E11" s="107"/>
      <c r="N11" s="108"/>
      <c r="AG11" s="65"/>
      <c r="AH11" s="65"/>
      <c r="AI11" s="95"/>
      <c r="AJ11" s="95"/>
    </row>
    <row r="12" spans="5:44" ht="12.75" hidden="1" customHeight="1" x14ac:dyDescent="0.25">
      <c r="E12" s="107"/>
      <c r="N12" s="108"/>
      <c r="AG12" s="65"/>
      <c r="AH12" s="65"/>
      <c r="AI12" s="95"/>
      <c r="AJ12" s="95"/>
    </row>
    <row r="13" spans="5:44" ht="13.8" hidden="1" thickBot="1" x14ac:dyDescent="0.3">
      <c r="E13" s="107"/>
      <c r="H13" s="95"/>
      <c r="I13" s="114"/>
      <c r="J13" s="114"/>
      <c r="K13" s="114"/>
      <c r="N13" s="108"/>
      <c r="AG13" s="65"/>
      <c r="AH13" s="65"/>
      <c r="AI13" s="95"/>
      <c r="AJ13" s="95"/>
    </row>
    <row r="14" spans="5:44" ht="27" thickBot="1" x14ac:dyDescent="0.3">
      <c r="E14" s="107"/>
      <c r="G14" s="244" t="s">
        <v>136</v>
      </c>
      <c r="H14" s="245" t="s">
        <v>135</v>
      </c>
      <c r="I14" s="245" t="s">
        <v>2</v>
      </c>
      <c r="J14" s="245" t="s">
        <v>2</v>
      </c>
      <c r="K14" s="115" t="s">
        <v>94</v>
      </c>
      <c r="L14" s="116">
        <f>MOD(AO14,100)</f>
        <v>25</v>
      </c>
      <c r="M14" s="117" t="s">
        <v>95</v>
      </c>
      <c r="N14" s="108"/>
      <c r="AG14" s="65"/>
      <c r="AH14" s="65"/>
      <c r="AI14" s="95"/>
      <c r="AJ14" s="95"/>
      <c r="AO14" s="118">
        <f>IF(J8="","",+J8)</f>
        <v>2025</v>
      </c>
    </row>
    <row r="15" spans="5:44" ht="13.95" hidden="1" customHeight="1" thickBot="1" x14ac:dyDescent="0.3">
      <c r="E15" s="107"/>
      <c r="G15" s="119"/>
      <c r="H15" s="120"/>
      <c r="I15" s="121"/>
      <c r="J15" s="121"/>
      <c r="K15" s="121"/>
      <c r="L15" s="119">
        <f>INT(AL18/4)</f>
        <v>5</v>
      </c>
      <c r="M15" s="121"/>
      <c r="N15" s="108"/>
      <c r="P15" s="122" t="s">
        <v>96</v>
      </c>
      <c r="R15" s="123" t="s">
        <v>0</v>
      </c>
      <c r="S15" s="124">
        <v>1</v>
      </c>
      <c r="T15" s="125">
        <v>2</v>
      </c>
      <c r="U15" s="125">
        <v>3</v>
      </c>
      <c r="V15" s="125">
        <v>4</v>
      </c>
      <c r="W15" s="125">
        <v>5</v>
      </c>
      <c r="X15" s="125">
        <v>6</v>
      </c>
      <c r="Y15" s="125">
        <v>7</v>
      </c>
      <c r="Z15" s="125">
        <v>8</v>
      </c>
      <c r="AA15" s="125">
        <v>9</v>
      </c>
      <c r="AB15" s="125">
        <v>10</v>
      </c>
      <c r="AC15" s="125">
        <v>11</v>
      </c>
      <c r="AD15" s="126">
        <v>12</v>
      </c>
      <c r="AE15" s="127" t="s">
        <v>97</v>
      </c>
      <c r="AG15" s="128" t="s">
        <v>98</v>
      </c>
      <c r="AH15" s="129" t="s">
        <v>2</v>
      </c>
      <c r="AI15" s="130" t="s">
        <v>2</v>
      </c>
      <c r="AJ15" s="131" t="s">
        <v>99</v>
      </c>
      <c r="AK15" s="128" t="s">
        <v>18</v>
      </c>
      <c r="AL15" s="127" t="s">
        <v>93</v>
      </c>
    </row>
    <row r="16" spans="5:44" x14ac:dyDescent="0.25">
      <c r="E16" s="107"/>
      <c r="G16" s="99" t="s">
        <v>100</v>
      </c>
      <c r="H16" s="132" t="str">
        <f>IF(OR($J$8="",$J$10=""),"","01.01."&amp;RIGHT(AO14,2))</f>
        <v>01.01.25</v>
      </c>
      <c r="I16" s="133">
        <f>IF(OR($J$8="",$J$10=""),"",IF(OR($J$8="",$J$10=""),"",WEEKDAY(H16,2)))</f>
        <v>3</v>
      </c>
      <c r="J16" s="133" t="str">
        <f>IF(ISERROR(VLOOKUP(WEEKDAY(H16,2),$AH$16:$AI$22,2,FALSE)),"",VLOOKUP(WEEKDAY(H16,2),$AH$16:$AI$22,2,FALSE))</f>
        <v>Mittwoch</v>
      </c>
      <c r="K16" s="133" t="str">
        <f>IF(OR($J$8="",$J$10=""),"",IF(ISERROR(HLOOKUP($J$10,'Feiertage nach Bundesländern'!$C$7:$R$26,AG16,FALSE)),"",HLOOKUP($J$10,'Feiertage nach Bundesländern'!$C$7:$R$26,AG16,FALSE)))</f>
        <v>ja</v>
      </c>
      <c r="L16" s="100">
        <f>MOD(L21+L26-7*L33+114,31)</f>
        <v>19</v>
      </c>
      <c r="M16" s="134" t="str">
        <f>IF(ISERROR(IF(OR(I16=6,I16=7,K16="nein"),"",TEXT(H16,"TT.MM.JJ"))),"",IF(OR(I16=6,I16=7,K16="nein"),"",TEXT(H16,"TT.MM.JJ")))</f>
        <v>01.01.25</v>
      </c>
      <c r="N16" s="108"/>
      <c r="P16" s="135" t="str">
        <f t="shared" ref="P16:P34" si="0">IF(OR(I16=6,I16=7,K16="nein"),0,TEXT(H16,"TT.MM.JJ"))</f>
        <v>01.01.25</v>
      </c>
      <c r="R16" s="136">
        <f>+MONTH(H16)</f>
        <v>1</v>
      </c>
      <c r="S16" s="137">
        <f t="shared" ref="S16:AD32" si="1">+IF(AND($R16=S$15,$M16&lt;&gt;"",$K16="Ja"),1,"")</f>
        <v>1</v>
      </c>
      <c r="T16" s="138" t="str">
        <f t="shared" si="1"/>
        <v/>
      </c>
      <c r="U16" s="138" t="str">
        <f t="shared" si="1"/>
        <v/>
      </c>
      <c r="V16" s="138" t="str">
        <f t="shared" si="1"/>
        <v/>
      </c>
      <c r="W16" s="138" t="str">
        <f t="shared" si="1"/>
        <v/>
      </c>
      <c r="X16" s="138" t="str">
        <f t="shared" si="1"/>
        <v/>
      </c>
      <c r="Y16" s="138" t="str">
        <f t="shared" si="1"/>
        <v/>
      </c>
      <c r="Z16" s="138" t="str">
        <f t="shared" si="1"/>
        <v/>
      </c>
      <c r="AA16" s="138" t="str">
        <f t="shared" si="1"/>
        <v/>
      </c>
      <c r="AB16" s="138" t="str">
        <f t="shared" si="1"/>
        <v/>
      </c>
      <c r="AC16" s="138" t="str">
        <f t="shared" si="1"/>
        <v/>
      </c>
      <c r="AD16" s="139" t="str">
        <f t="shared" si="1"/>
        <v/>
      </c>
      <c r="AE16" s="140"/>
      <c r="AG16" s="141">
        <v>2</v>
      </c>
      <c r="AH16" s="142">
        <v>1</v>
      </c>
      <c r="AI16" s="143" t="s">
        <v>10</v>
      </c>
      <c r="AJ16" s="144" t="s">
        <v>92</v>
      </c>
      <c r="AK16" s="141" t="s">
        <v>101</v>
      </c>
      <c r="AL16" s="145" t="str">
        <f>IF(L34=3,"März","April")</f>
        <v>April</v>
      </c>
    </row>
    <row r="17" spans="5:38" ht="13.8" thickBot="1" x14ac:dyDescent="0.3">
      <c r="E17" s="107"/>
      <c r="G17" s="146" t="s">
        <v>102</v>
      </c>
      <c r="H17" s="147" t="str">
        <f>IF(OR($J$8="",$J$10=""),"","06.01."&amp;RIGHT(AO14,2))</f>
        <v>06.01.25</v>
      </c>
      <c r="I17" s="148">
        <f t="shared" ref="I17:I34" si="2">IF(OR($J$8="",$J$10=""),"",IF(OR($J$8="",$J$10=""),"",WEEKDAY(H17,2)))</f>
        <v>1</v>
      </c>
      <c r="J17" s="148" t="str">
        <f t="shared" ref="J17:J34" si="3">IF(ISERROR(VLOOKUP(WEEKDAY(H17,2),$AH$16:$AI$22,2,FALSE)),"",VLOOKUP(WEEKDAY(H17,2),$AH$16:$AI$22,2,FALSE))</f>
        <v>Montag</v>
      </c>
      <c r="K17" s="148" t="str">
        <f>IF(OR($J$8="",$J$10=""),"",IF(ISERROR(HLOOKUP($J$10,'Feiertage nach Bundesländern'!$C$7:$R$26,AG17,FALSE)),"",HLOOKUP($J$10,'Feiertage nach Bundesländern'!$C$7:$R$26,AG17,FALSE)))</f>
        <v>ja</v>
      </c>
      <c r="L17" s="149"/>
      <c r="M17" s="150" t="str">
        <f t="shared" ref="M17:M34" si="4">IF(ISERROR(IF(OR(I17=6,I17=7,K17="nein"),"",TEXT(H17,"TT.MM.JJ"))),"",IF(OR(I17=6,I17=7,K17="nein"),"",TEXT(H17,"TT.MM.JJ")))</f>
        <v>06.01.25</v>
      </c>
      <c r="N17" s="108"/>
      <c r="P17" s="151" t="str">
        <f t="shared" si="0"/>
        <v>06.01.25</v>
      </c>
      <c r="R17" s="136">
        <f t="shared" ref="R17:R34" si="5">+MONTH(H17)</f>
        <v>1</v>
      </c>
      <c r="S17" s="152">
        <f t="shared" si="1"/>
        <v>1</v>
      </c>
      <c r="T17" s="149" t="str">
        <f t="shared" si="1"/>
        <v/>
      </c>
      <c r="U17" s="149" t="str">
        <f t="shared" si="1"/>
        <v/>
      </c>
      <c r="V17" s="149" t="str">
        <f t="shared" si="1"/>
        <v/>
      </c>
      <c r="W17" s="149" t="str">
        <f t="shared" si="1"/>
        <v/>
      </c>
      <c r="X17" s="149" t="str">
        <f t="shared" si="1"/>
        <v/>
      </c>
      <c r="Y17" s="149" t="str">
        <f t="shared" si="1"/>
        <v/>
      </c>
      <c r="Z17" s="149" t="str">
        <f t="shared" si="1"/>
        <v/>
      </c>
      <c r="AA17" s="149" t="str">
        <f t="shared" si="1"/>
        <v/>
      </c>
      <c r="AB17" s="149" t="str">
        <f t="shared" si="1"/>
        <v/>
      </c>
      <c r="AC17" s="149" t="str">
        <f t="shared" si="1"/>
        <v/>
      </c>
      <c r="AD17" s="153" t="str">
        <f t="shared" si="1"/>
        <v/>
      </c>
      <c r="AE17" s="154"/>
      <c r="AG17" s="155">
        <v>3</v>
      </c>
      <c r="AH17" s="143">
        <v>2</v>
      </c>
      <c r="AI17" s="143" t="s">
        <v>11</v>
      </c>
      <c r="AJ17" s="156" t="s">
        <v>103</v>
      </c>
      <c r="AK17" s="157" t="s">
        <v>104</v>
      </c>
      <c r="AL17" s="136">
        <f>MOD(AO14,19)</f>
        <v>11</v>
      </c>
    </row>
    <row r="18" spans="5:38" ht="13.8" thickBot="1" x14ac:dyDescent="0.3">
      <c r="E18" s="107"/>
      <c r="G18" s="146" t="s">
        <v>105</v>
      </c>
      <c r="H18" s="147">
        <f>IF(OR($J$8="",$J$10=""),"",H20-46)</f>
        <v>45721</v>
      </c>
      <c r="I18" s="148">
        <f t="shared" si="2"/>
        <v>3</v>
      </c>
      <c r="J18" s="148" t="str">
        <f t="shared" si="3"/>
        <v>Mittwoch</v>
      </c>
      <c r="K18" s="148" t="str">
        <f>IF(OR($J$8="",$J$10=""),"",IF(ISERROR(HLOOKUP($J$10,'Feiertage nach Bundesländern'!$C$7:$R$26,AG18,FALSE)),"",HLOOKUP($J$10,'Feiertage nach Bundesländern'!$C$7:$R$26,AG18,FALSE)))</f>
        <v>nein</v>
      </c>
      <c r="L18" s="149">
        <f>MOD(AL18,4)</f>
        <v>0</v>
      </c>
      <c r="M18" s="150" t="str">
        <f t="shared" si="4"/>
        <v/>
      </c>
      <c r="N18" s="108"/>
      <c r="P18" s="151">
        <f t="shared" si="0"/>
        <v>0</v>
      </c>
      <c r="R18" s="136">
        <f t="shared" si="5"/>
        <v>3</v>
      </c>
      <c r="S18" s="152" t="str">
        <f t="shared" si="1"/>
        <v/>
      </c>
      <c r="T18" s="149" t="str">
        <f t="shared" si="1"/>
        <v/>
      </c>
      <c r="U18" s="149" t="str">
        <f t="shared" si="1"/>
        <v/>
      </c>
      <c r="V18" s="149" t="str">
        <f t="shared" si="1"/>
        <v/>
      </c>
      <c r="W18" s="149" t="str">
        <f t="shared" si="1"/>
        <v/>
      </c>
      <c r="X18" s="149" t="str">
        <f t="shared" si="1"/>
        <v/>
      </c>
      <c r="Y18" s="149" t="str">
        <f t="shared" si="1"/>
        <v/>
      </c>
      <c r="Z18" s="149" t="str">
        <f t="shared" si="1"/>
        <v/>
      </c>
      <c r="AA18" s="149" t="str">
        <f t="shared" si="1"/>
        <v/>
      </c>
      <c r="AB18" s="149" t="str">
        <f t="shared" si="1"/>
        <v/>
      </c>
      <c r="AC18" s="149" t="str">
        <f t="shared" si="1"/>
        <v/>
      </c>
      <c r="AD18" s="153" t="str">
        <f t="shared" si="1"/>
        <v/>
      </c>
      <c r="AE18" s="154"/>
      <c r="AG18" s="155">
        <v>4</v>
      </c>
      <c r="AH18" s="143">
        <v>3</v>
      </c>
      <c r="AI18" s="143" t="s">
        <v>12</v>
      </c>
      <c r="AJ18" s="154" t="s">
        <v>58</v>
      </c>
      <c r="AL18" s="158">
        <f>INT(AO14/100)</f>
        <v>20</v>
      </c>
    </row>
    <row r="19" spans="5:38" x14ac:dyDescent="0.25">
      <c r="E19" s="107"/>
      <c r="G19" s="146" t="s">
        <v>106</v>
      </c>
      <c r="H19" s="147">
        <f>IF(OR($J$8="",$J$10=""),"",H20-2)</f>
        <v>45765</v>
      </c>
      <c r="I19" s="148">
        <f t="shared" si="2"/>
        <v>5</v>
      </c>
      <c r="J19" s="148" t="str">
        <f t="shared" si="3"/>
        <v>Freitag</v>
      </c>
      <c r="K19" s="148" t="str">
        <f>IF(OR($J$8="",$J$10=""),"",IF(ISERROR(HLOOKUP($J$10,'Feiertage nach Bundesländern'!$C$7:$R$26,AG19,FALSE)),"",HLOOKUP($J$10,'Feiertage nach Bundesländern'!$C$7:$R$26,AG19,FALSE)))</f>
        <v>ja</v>
      </c>
      <c r="L19" s="149">
        <f>INT((AL18+8)/25)</f>
        <v>1</v>
      </c>
      <c r="M19" s="150" t="str">
        <f t="shared" si="4"/>
        <v>18.04.25</v>
      </c>
      <c r="N19" s="108"/>
      <c r="P19" s="151" t="str">
        <f t="shared" si="0"/>
        <v>18.04.25</v>
      </c>
      <c r="R19" s="136">
        <f t="shared" si="5"/>
        <v>4</v>
      </c>
      <c r="S19" s="152" t="str">
        <f t="shared" si="1"/>
        <v/>
      </c>
      <c r="T19" s="149" t="str">
        <f t="shared" si="1"/>
        <v/>
      </c>
      <c r="U19" s="149" t="str">
        <f t="shared" si="1"/>
        <v/>
      </c>
      <c r="V19" s="149">
        <f t="shared" si="1"/>
        <v>1</v>
      </c>
      <c r="W19" s="149" t="str">
        <f t="shared" si="1"/>
        <v/>
      </c>
      <c r="X19" s="149" t="str">
        <f t="shared" si="1"/>
        <v/>
      </c>
      <c r="Y19" s="149" t="str">
        <f t="shared" si="1"/>
        <v/>
      </c>
      <c r="Z19" s="149" t="str">
        <f t="shared" si="1"/>
        <v/>
      </c>
      <c r="AA19" s="149" t="str">
        <f t="shared" si="1"/>
        <v/>
      </c>
      <c r="AB19" s="149" t="str">
        <f t="shared" si="1"/>
        <v/>
      </c>
      <c r="AC19" s="149" t="str">
        <f t="shared" si="1"/>
        <v/>
      </c>
      <c r="AD19" s="153" t="str">
        <f t="shared" si="1"/>
        <v/>
      </c>
      <c r="AE19" s="154"/>
      <c r="AG19" s="155">
        <v>5</v>
      </c>
      <c r="AH19" s="143">
        <v>4</v>
      </c>
      <c r="AI19" s="143" t="s">
        <v>13</v>
      </c>
      <c r="AJ19" s="154" t="s">
        <v>107</v>
      </c>
    </row>
    <row r="20" spans="5:38" x14ac:dyDescent="0.25">
      <c r="E20" s="107"/>
      <c r="G20" s="146" t="s">
        <v>108</v>
      </c>
      <c r="H20" s="147">
        <f>IF(OR($J$8="",$J$10=""),"",DATEVALUE(CONCATENATE(L28,AL16,AO14)))</f>
        <v>45767</v>
      </c>
      <c r="I20" s="148">
        <f t="shared" si="2"/>
        <v>7</v>
      </c>
      <c r="J20" s="148" t="str">
        <f t="shared" si="3"/>
        <v>Sonntag</v>
      </c>
      <c r="K20" s="148" t="str">
        <f>IF(OR($J$8="",$J$10=""),"",IF(ISERROR(HLOOKUP($J$10,'Feiertage nach Bundesländern'!$C$7:$R$26,AG20,FALSE)),"",HLOOKUP($J$10,'Feiertage nach Bundesländern'!$C$7:$R$26,AG20,FALSE)))</f>
        <v>ja</v>
      </c>
      <c r="L20" s="149">
        <f>INT((AL18-L19+1)/3)</f>
        <v>6</v>
      </c>
      <c r="M20" s="150" t="str">
        <f t="shared" si="4"/>
        <v/>
      </c>
      <c r="N20" s="108"/>
      <c r="P20" s="151">
        <f t="shared" si="0"/>
        <v>0</v>
      </c>
      <c r="R20" s="136">
        <f t="shared" si="5"/>
        <v>4</v>
      </c>
      <c r="S20" s="152" t="str">
        <f t="shared" si="1"/>
        <v/>
      </c>
      <c r="T20" s="149" t="str">
        <f t="shared" si="1"/>
        <v/>
      </c>
      <c r="U20" s="149" t="str">
        <f t="shared" si="1"/>
        <v/>
      </c>
      <c r="V20" s="149" t="str">
        <f t="shared" si="1"/>
        <v/>
      </c>
      <c r="W20" s="149" t="str">
        <f t="shared" si="1"/>
        <v/>
      </c>
      <c r="X20" s="149" t="str">
        <f t="shared" si="1"/>
        <v/>
      </c>
      <c r="Y20" s="149" t="str">
        <f t="shared" si="1"/>
        <v/>
      </c>
      <c r="Z20" s="149" t="str">
        <f t="shared" si="1"/>
        <v/>
      </c>
      <c r="AA20" s="149" t="str">
        <f t="shared" si="1"/>
        <v/>
      </c>
      <c r="AB20" s="149" t="str">
        <f t="shared" si="1"/>
        <v/>
      </c>
      <c r="AC20" s="149" t="str">
        <f t="shared" si="1"/>
        <v/>
      </c>
      <c r="AD20" s="153" t="str">
        <f t="shared" si="1"/>
        <v/>
      </c>
      <c r="AE20" s="154"/>
      <c r="AG20" s="155">
        <v>6</v>
      </c>
      <c r="AH20" s="143">
        <v>5</v>
      </c>
      <c r="AI20" s="143" t="s">
        <v>14</v>
      </c>
      <c r="AJ20" s="154" t="s">
        <v>109</v>
      </c>
    </row>
    <row r="21" spans="5:38" x14ac:dyDescent="0.25">
      <c r="E21" s="107"/>
      <c r="G21" s="146" t="s">
        <v>110</v>
      </c>
      <c r="H21" s="147">
        <f>IF(OR($J$8="",$J$10=""),"",H20+1)</f>
        <v>45768</v>
      </c>
      <c r="I21" s="148">
        <f t="shared" si="2"/>
        <v>1</v>
      </c>
      <c r="J21" s="148" t="str">
        <f t="shared" si="3"/>
        <v>Montag</v>
      </c>
      <c r="K21" s="148" t="str">
        <f>IF(OR($J$8="",$J$10=""),"",IF(ISERROR(HLOOKUP($J$10,'Feiertage nach Bundesländern'!$C$7:$R$26,AG21,FALSE)),"",HLOOKUP($J$10,'Feiertage nach Bundesländern'!$C$7:$R$26,AG21,FALSE)))</f>
        <v>ja</v>
      </c>
      <c r="L21" s="149">
        <f>MOD(19*AL17+AL18-L15-L20+15,30)</f>
        <v>23</v>
      </c>
      <c r="M21" s="150" t="str">
        <f t="shared" si="4"/>
        <v>21.04.25</v>
      </c>
      <c r="N21" s="108"/>
      <c r="P21" s="151" t="str">
        <f t="shared" si="0"/>
        <v>21.04.25</v>
      </c>
      <c r="R21" s="136">
        <f t="shared" si="5"/>
        <v>4</v>
      </c>
      <c r="S21" s="152" t="str">
        <f t="shared" si="1"/>
        <v/>
      </c>
      <c r="T21" s="149" t="str">
        <f t="shared" si="1"/>
        <v/>
      </c>
      <c r="U21" s="149" t="str">
        <f t="shared" si="1"/>
        <v/>
      </c>
      <c r="V21" s="149">
        <f t="shared" si="1"/>
        <v>1</v>
      </c>
      <c r="W21" s="149" t="str">
        <f t="shared" si="1"/>
        <v/>
      </c>
      <c r="X21" s="149" t="str">
        <f t="shared" si="1"/>
        <v/>
      </c>
      <c r="Y21" s="149" t="str">
        <f t="shared" si="1"/>
        <v/>
      </c>
      <c r="Z21" s="149" t="str">
        <f t="shared" si="1"/>
        <v/>
      </c>
      <c r="AA21" s="149" t="str">
        <f t="shared" si="1"/>
        <v/>
      </c>
      <c r="AB21" s="149" t="str">
        <f t="shared" si="1"/>
        <v/>
      </c>
      <c r="AC21" s="149" t="str">
        <f t="shared" si="1"/>
        <v/>
      </c>
      <c r="AD21" s="153" t="str">
        <f t="shared" si="1"/>
        <v/>
      </c>
      <c r="AE21" s="154"/>
      <c r="AG21" s="155">
        <v>7</v>
      </c>
      <c r="AH21" s="143">
        <v>6</v>
      </c>
      <c r="AI21" s="143" t="s">
        <v>15</v>
      </c>
      <c r="AJ21" s="154" t="s">
        <v>60</v>
      </c>
    </row>
    <row r="22" spans="5:38" ht="13.8" thickBot="1" x14ac:dyDescent="0.3">
      <c r="E22" s="107"/>
      <c r="G22" s="146" t="s">
        <v>111</v>
      </c>
      <c r="H22" s="147" t="str">
        <f>IF(OR($J$8="",$J$10=""),"","01.05."&amp;RIGHT(AO14,2))</f>
        <v>01.05.25</v>
      </c>
      <c r="I22" s="148">
        <f t="shared" si="2"/>
        <v>4</v>
      </c>
      <c r="J22" s="148" t="str">
        <f t="shared" si="3"/>
        <v>Donnerstag</v>
      </c>
      <c r="K22" s="148" t="str">
        <f>IF(OR($J$8="",$J$10=""),"",IF(ISERROR(HLOOKUP($J$10,'Feiertage nach Bundesländern'!$C$7:$R$26,AG22,FALSE)),"",HLOOKUP($J$10,'Feiertage nach Bundesländern'!$C$7:$R$26,AG22,FALSE)))</f>
        <v>ja</v>
      </c>
      <c r="L22" s="149"/>
      <c r="M22" s="150" t="str">
        <f t="shared" si="4"/>
        <v>01.05.25</v>
      </c>
      <c r="N22" s="108"/>
      <c r="P22" s="151" t="str">
        <f t="shared" si="0"/>
        <v>01.05.25</v>
      </c>
      <c r="R22" s="136">
        <f t="shared" si="5"/>
        <v>5</v>
      </c>
      <c r="S22" s="152" t="str">
        <f t="shared" si="1"/>
        <v/>
      </c>
      <c r="T22" s="149" t="str">
        <f t="shared" si="1"/>
        <v/>
      </c>
      <c r="U22" s="149" t="str">
        <f t="shared" si="1"/>
        <v/>
      </c>
      <c r="V22" s="149" t="str">
        <f t="shared" si="1"/>
        <v/>
      </c>
      <c r="W22" s="149">
        <f t="shared" si="1"/>
        <v>1</v>
      </c>
      <c r="X22" s="149" t="str">
        <f t="shared" si="1"/>
        <v/>
      </c>
      <c r="Y22" s="149" t="str">
        <f t="shared" si="1"/>
        <v/>
      </c>
      <c r="Z22" s="149" t="str">
        <f t="shared" si="1"/>
        <v/>
      </c>
      <c r="AA22" s="149" t="str">
        <f t="shared" si="1"/>
        <v/>
      </c>
      <c r="AB22" s="149" t="str">
        <f t="shared" si="1"/>
        <v/>
      </c>
      <c r="AC22" s="149" t="str">
        <f t="shared" si="1"/>
        <v/>
      </c>
      <c r="AD22" s="153" t="str">
        <f t="shared" si="1"/>
        <v/>
      </c>
      <c r="AE22" s="154"/>
      <c r="AG22" s="155">
        <v>8</v>
      </c>
      <c r="AH22" s="159">
        <v>7</v>
      </c>
      <c r="AI22" s="159" t="s">
        <v>16</v>
      </c>
      <c r="AJ22" s="154" t="s">
        <v>112</v>
      </c>
    </row>
    <row r="23" spans="5:38" x14ac:dyDescent="0.25">
      <c r="E23" s="107"/>
      <c r="G23" s="146" t="s">
        <v>113</v>
      </c>
      <c r="H23" s="147">
        <f>IF(OR($J$8="",$J$10=""),"",H20+39)</f>
        <v>45806</v>
      </c>
      <c r="I23" s="148">
        <f t="shared" si="2"/>
        <v>4</v>
      </c>
      <c r="J23" s="148" t="str">
        <f t="shared" si="3"/>
        <v>Donnerstag</v>
      </c>
      <c r="K23" s="148" t="str">
        <f>IF(OR($J$8="",$J$10=""),"",IF(ISERROR(HLOOKUP($J$10,'Feiertage nach Bundesländern'!$C$7:$R$26,AG23,FALSE)),"",HLOOKUP($J$10,'Feiertage nach Bundesländern'!$C$7:$R$26,AG23,FALSE)))</f>
        <v>ja</v>
      </c>
      <c r="L23" s="149">
        <f>INT(L14/4)</f>
        <v>6</v>
      </c>
      <c r="M23" s="150" t="str">
        <f t="shared" si="4"/>
        <v>29.05.25</v>
      </c>
      <c r="N23" s="108"/>
      <c r="P23" s="151" t="str">
        <f t="shared" si="0"/>
        <v>29.05.25</v>
      </c>
      <c r="R23" s="136">
        <f t="shared" si="5"/>
        <v>5</v>
      </c>
      <c r="S23" s="152" t="str">
        <f t="shared" si="1"/>
        <v/>
      </c>
      <c r="T23" s="149" t="str">
        <f t="shared" si="1"/>
        <v/>
      </c>
      <c r="U23" s="149" t="str">
        <f t="shared" si="1"/>
        <v/>
      </c>
      <c r="V23" s="149" t="str">
        <f t="shared" si="1"/>
        <v/>
      </c>
      <c r="W23" s="149">
        <f t="shared" si="1"/>
        <v>1</v>
      </c>
      <c r="X23" s="149" t="str">
        <f t="shared" si="1"/>
        <v/>
      </c>
      <c r="Y23" s="149" t="str">
        <f t="shared" si="1"/>
        <v/>
      </c>
      <c r="Z23" s="149" t="str">
        <f t="shared" si="1"/>
        <v/>
      </c>
      <c r="AA23" s="149" t="str">
        <f t="shared" si="1"/>
        <v/>
      </c>
      <c r="AB23" s="149" t="str">
        <f t="shared" si="1"/>
        <v/>
      </c>
      <c r="AC23" s="149" t="str">
        <f t="shared" si="1"/>
        <v/>
      </c>
      <c r="AD23" s="153" t="str">
        <f t="shared" si="1"/>
        <v/>
      </c>
      <c r="AE23" s="154"/>
      <c r="AG23" s="136">
        <v>9</v>
      </c>
      <c r="AH23" s="65"/>
      <c r="AI23" s="95"/>
      <c r="AJ23" s="154" t="s">
        <v>114</v>
      </c>
    </row>
    <row r="24" spans="5:38" x14ac:dyDescent="0.25">
      <c r="E24" s="107"/>
      <c r="G24" s="146" t="s">
        <v>115</v>
      </c>
      <c r="H24" s="147">
        <f>IF(OR($J$8="",$J$10=""),"",H25-1)</f>
        <v>45816</v>
      </c>
      <c r="I24" s="148">
        <f t="shared" si="2"/>
        <v>7</v>
      </c>
      <c r="J24" s="148" t="str">
        <f t="shared" si="3"/>
        <v>Sonntag</v>
      </c>
      <c r="K24" s="148" t="str">
        <f>IF(OR($J$8="",$J$10=""),"",IF(ISERROR(HLOOKUP($J$10,'Feiertage nach Bundesländern'!$C$7:$R$26,AG24,FALSE)),"",HLOOKUP($J$10,'Feiertage nach Bundesländern'!$C$7:$R$26,AG24,FALSE)))</f>
        <v>ja</v>
      </c>
      <c r="L24" s="149">
        <f>MOD(L13,4)</f>
        <v>0</v>
      </c>
      <c r="M24" s="150" t="str">
        <f t="shared" si="4"/>
        <v/>
      </c>
      <c r="N24" s="108"/>
      <c r="P24" s="151">
        <f t="shared" si="0"/>
        <v>0</v>
      </c>
      <c r="R24" s="136">
        <f t="shared" si="5"/>
        <v>6</v>
      </c>
      <c r="S24" s="152" t="str">
        <f t="shared" si="1"/>
        <v/>
      </c>
      <c r="T24" s="149" t="str">
        <f t="shared" si="1"/>
        <v/>
      </c>
      <c r="U24" s="149" t="str">
        <f t="shared" si="1"/>
        <v/>
      </c>
      <c r="V24" s="149" t="str">
        <f t="shared" si="1"/>
        <v/>
      </c>
      <c r="W24" s="149" t="str">
        <f t="shared" si="1"/>
        <v/>
      </c>
      <c r="X24" s="149" t="str">
        <f t="shared" si="1"/>
        <v/>
      </c>
      <c r="Y24" s="149" t="str">
        <f t="shared" si="1"/>
        <v/>
      </c>
      <c r="Z24" s="149" t="str">
        <f t="shared" si="1"/>
        <v/>
      </c>
      <c r="AA24" s="149" t="str">
        <f t="shared" si="1"/>
        <v/>
      </c>
      <c r="AB24" s="149" t="str">
        <f t="shared" si="1"/>
        <v/>
      </c>
      <c r="AC24" s="149" t="str">
        <f t="shared" si="1"/>
        <v/>
      </c>
      <c r="AD24" s="153" t="str">
        <f t="shared" si="1"/>
        <v/>
      </c>
      <c r="AE24" s="154"/>
      <c r="AG24" s="136">
        <v>10</v>
      </c>
      <c r="AH24" s="65"/>
      <c r="AI24" s="95"/>
      <c r="AJ24" s="154" t="s">
        <v>116</v>
      </c>
    </row>
    <row r="25" spans="5:38" x14ac:dyDescent="0.25">
      <c r="E25" s="107"/>
      <c r="G25" s="146" t="s">
        <v>117</v>
      </c>
      <c r="H25" s="147">
        <f>IF(OR($J$8="",$J$10=""),"",H20+50)</f>
        <v>45817</v>
      </c>
      <c r="I25" s="148">
        <f t="shared" si="2"/>
        <v>1</v>
      </c>
      <c r="J25" s="148" t="str">
        <f t="shared" si="3"/>
        <v>Montag</v>
      </c>
      <c r="K25" s="148" t="str">
        <f>IF(OR($J$8="",$J$10=""),"",IF(ISERROR(HLOOKUP($J$10,'Feiertage nach Bundesländern'!$C$7:$R$26,AG25,FALSE)),"",HLOOKUP($J$10,'Feiertage nach Bundesländern'!$C$7:$R$26,AG25,FALSE)))</f>
        <v>ja</v>
      </c>
      <c r="L25" s="149">
        <f>MOD(L14,4)</f>
        <v>1</v>
      </c>
      <c r="M25" s="150" t="str">
        <f t="shared" si="4"/>
        <v>09.06.25</v>
      </c>
      <c r="N25" s="108"/>
      <c r="P25" s="151" t="str">
        <f t="shared" si="0"/>
        <v>09.06.25</v>
      </c>
      <c r="R25" s="136">
        <f t="shared" si="5"/>
        <v>6</v>
      </c>
      <c r="S25" s="152" t="str">
        <f t="shared" si="1"/>
        <v/>
      </c>
      <c r="T25" s="149" t="str">
        <f t="shared" si="1"/>
        <v/>
      </c>
      <c r="U25" s="149" t="str">
        <f t="shared" si="1"/>
        <v/>
      </c>
      <c r="V25" s="149" t="str">
        <f t="shared" si="1"/>
        <v/>
      </c>
      <c r="W25" s="149" t="str">
        <f t="shared" si="1"/>
        <v/>
      </c>
      <c r="X25" s="149">
        <f t="shared" si="1"/>
        <v>1</v>
      </c>
      <c r="Y25" s="149" t="str">
        <f t="shared" si="1"/>
        <v/>
      </c>
      <c r="Z25" s="149" t="str">
        <f t="shared" si="1"/>
        <v/>
      </c>
      <c r="AA25" s="149" t="str">
        <f t="shared" si="1"/>
        <v/>
      </c>
      <c r="AB25" s="149" t="str">
        <f t="shared" si="1"/>
        <v/>
      </c>
      <c r="AC25" s="149" t="str">
        <f t="shared" si="1"/>
        <v/>
      </c>
      <c r="AD25" s="153" t="str">
        <f t="shared" si="1"/>
        <v/>
      </c>
      <c r="AE25" s="154"/>
      <c r="AG25" s="136">
        <v>11</v>
      </c>
      <c r="AH25" s="65"/>
      <c r="AI25" s="95"/>
      <c r="AJ25" s="154" t="s">
        <v>118</v>
      </c>
    </row>
    <row r="26" spans="5:38" x14ac:dyDescent="0.25">
      <c r="E26" s="107"/>
      <c r="G26" s="146" t="s">
        <v>119</v>
      </c>
      <c r="H26" s="147">
        <f>IF(OR($J$8="",$J$10=""),"",H20+60)</f>
        <v>45827</v>
      </c>
      <c r="I26" s="148">
        <f t="shared" si="2"/>
        <v>4</v>
      </c>
      <c r="J26" s="148" t="str">
        <f t="shared" si="3"/>
        <v>Donnerstag</v>
      </c>
      <c r="K26" s="148" t="str">
        <f>IF(OR($J$8="",$J$10=""),"",IF(ISERROR(HLOOKUP($J$10,'Feiertage nach Bundesländern'!$C$7:$R$26,AG26,FALSE)),"",HLOOKUP($J$10,'Feiertage nach Bundesländern'!$C$7:$R$26,AG26,FALSE)))</f>
        <v>ja</v>
      </c>
      <c r="L26" s="149">
        <f>MOD(32+2*L18+2*L23-L21-L25,7)</f>
        <v>6</v>
      </c>
      <c r="M26" s="150" t="str">
        <f t="shared" si="4"/>
        <v>19.06.25</v>
      </c>
      <c r="N26" s="108"/>
      <c r="P26" s="151" t="str">
        <f t="shared" si="0"/>
        <v>19.06.25</v>
      </c>
      <c r="R26" s="136">
        <f t="shared" si="5"/>
        <v>6</v>
      </c>
      <c r="S26" s="152" t="str">
        <f t="shared" si="1"/>
        <v/>
      </c>
      <c r="T26" s="149" t="str">
        <f t="shared" si="1"/>
        <v/>
      </c>
      <c r="U26" s="149" t="str">
        <f t="shared" si="1"/>
        <v/>
      </c>
      <c r="V26" s="149" t="str">
        <f t="shared" si="1"/>
        <v/>
      </c>
      <c r="W26" s="149" t="str">
        <f t="shared" si="1"/>
        <v/>
      </c>
      <c r="X26" s="149">
        <f t="shared" si="1"/>
        <v>1</v>
      </c>
      <c r="Y26" s="149" t="str">
        <f t="shared" si="1"/>
        <v/>
      </c>
      <c r="Z26" s="149" t="str">
        <f t="shared" si="1"/>
        <v/>
      </c>
      <c r="AA26" s="149" t="str">
        <f t="shared" si="1"/>
        <v/>
      </c>
      <c r="AB26" s="149" t="str">
        <f t="shared" si="1"/>
        <v/>
      </c>
      <c r="AC26" s="149" t="str">
        <f t="shared" si="1"/>
        <v/>
      </c>
      <c r="AD26" s="153" t="str">
        <f t="shared" si="1"/>
        <v/>
      </c>
      <c r="AE26" s="154"/>
      <c r="AG26" s="136">
        <v>12</v>
      </c>
      <c r="AH26" s="65"/>
      <c r="AI26" s="95"/>
      <c r="AJ26" s="154" t="s">
        <v>120</v>
      </c>
    </row>
    <row r="27" spans="5:38" x14ac:dyDescent="0.25">
      <c r="E27" s="107"/>
      <c r="G27" s="146" t="s">
        <v>113</v>
      </c>
      <c r="H27" s="147" t="str">
        <f>IF(OR($J$8="",$J$10=""),"","15.08."&amp;RIGHT(AO14,2))</f>
        <v>15.08.25</v>
      </c>
      <c r="I27" s="148">
        <f t="shared" si="2"/>
        <v>5</v>
      </c>
      <c r="J27" s="148" t="str">
        <f t="shared" si="3"/>
        <v>Freitag</v>
      </c>
      <c r="K27" s="148" t="str">
        <f>IF(OR($J$8="",$J$10=""),"",IF(ISERROR(HLOOKUP($J$10,'Feiertage nach Bundesländern'!$C$7:$R$26,AG27,FALSE)),"",HLOOKUP($J$10,'Feiertage nach Bundesländern'!$C$7:$R$26,AG27,FALSE)))</f>
        <v>nein</v>
      </c>
      <c r="L27" s="149"/>
      <c r="M27" s="150" t="str">
        <f t="shared" si="4"/>
        <v/>
      </c>
      <c r="N27" s="108"/>
      <c r="P27" s="151">
        <f t="shared" si="0"/>
        <v>0</v>
      </c>
      <c r="R27" s="136">
        <f t="shared" si="5"/>
        <v>8</v>
      </c>
      <c r="S27" s="152" t="str">
        <f t="shared" si="1"/>
        <v/>
      </c>
      <c r="T27" s="149" t="str">
        <f t="shared" si="1"/>
        <v/>
      </c>
      <c r="U27" s="149" t="str">
        <f t="shared" si="1"/>
        <v/>
      </c>
      <c r="V27" s="149" t="str">
        <f t="shared" si="1"/>
        <v/>
      </c>
      <c r="W27" s="149" t="str">
        <f t="shared" si="1"/>
        <v/>
      </c>
      <c r="X27" s="149" t="str">
        <f t="shared" si="1"/>
        <v/>
      </c>
      <c r="Y27" s="149" t="str">
        <f t="shared" si="1"/>
        <v/>
      </c>
      <c r="Z27" s="149" t="str">
        <f t="shared" si="1"/>
        <v/>
      </c>
      <c r="AA27" s="149" t="str">
        <f t="shared" si="1"/>
        <v/>
      </c>
      <c r="AB27" s="149" t="str">
        <f t="shared" si="1"/>
        <v/>
      </c>
      <c r="AC27" s="149" t="str">
        <f t="shared" si="1"/>
        <v/>
      </c>
      <c r="AD27" s="153" t="str">
        <f t="shared" si="1"/>
        <v/>
      </c>
      <c r="AE27" s="154"/>
      <c r="AG27" s="136">
        <v>13</v>
      </c>
      <c r="AH27" s="65"/>
      <c r="AI27" s="95"/>
      <c r="AJ27" s="154" t="s">
        <v>121</v>
      </c>
    </row>
    <row r="28" spans="5:38" x14ac:dyDescent="0.25">
      <c r="E28" s="107"/>
      <c r="G28" s="146" t="s">
        <v>122</v>
      </c>
      <c r="H28" s="147" t="str">
        <f>IF(OR($J$8="",$J$10=""),"","03.10."&amp;RIGHT(AO14,2))</f>
        <v>03.10.25</v>
      </c>
      <c r="I28" s="148">
        <f t="shared" si="2"/>
        <v>5</v>
      </c>
      <c r="J28" s="148" t="str">
        <f t="shared" si="3"/>
        <v>Freitag</v>
      </c>
      <c r="K28" s="148" t="str">
        <f>IF(OR($J$8="",$J$10=""),"",IF(ISERROR(HLOOKUP($J$10,'Feiertage nach Bundesländern'!$C$7:$R$26,AG28,FALSE)),"",HLOOKUP($J$10,'Feiertage nach Bundesländern'!$C$7:$R$26,AG28,FALSE)))</f>
        <v>ja</v>
      </c>
      <c r="L28" s="160" t="str">
        <f>CONCATENATE(TEXT(+L16+1,"##"),".")</f>
        <v>20.</v>
      </c>
      <c r="M28" s="150" t="str">
        <f t="shared" si="4"/>
        <v>03.10.25</v>
      </c>
      <c r="N28" s="108"/>
      <c r="P28" s="151" t="str">
        <f t="shared" si="0"/>
        <v>03.10.25</v>
      </c>
      <c r="R28" s="136">
        <f t="shared" si="5"/>
        <v>10</v>
      </c>
      <c r="S28" s="152" t="str">
        <f t="shared" si="1"/>
        <v/>
      </c>
      <c r="T28" s="149" t="str">
        <f t="shared" si="1"/>
        <v/>
      </c>
      <c r="U28" s="149" t="str">
        <f t="shared" si="1"/>
        <v/>
      </c>
      <c r="V28" s="149" t="str">
        <f t="shared" si="1"/>
        <v/>
      </c>
      <c r="W28" s="149" t="str">
        <f t="shared" si="1"/>
        <v/>
      </c>
      <c r="X28" s="149" t="str">
        <f t="shared" si="1"/>
        <v/>
      </c>
      <c r="Y28" s="149" t="str">
        <f t="shared" si="1"/>
        <v/>
      </c>
      <c r="Z28" s="149" t="str">
        <f t="shared" si="1"/>
        <v/>
      </c>
      <c r="AA28" s="149" t="str">
        <f t="shared" si="1"/>
        <v/>
      </c>
      <c r="AB28" s="149">
        <f t="shared" si="1"/>
        <v>1</v>
      </c>
      <c r="AC28" s="149" t="str">
        <f t="shared" si="1"/>
        <v/>
      </c>
      <c r="AD28" s="153" t="str">
        <f t="shared" si="1"/>
        <v/>
      </c>
      <c r="AE28" s="154"/>
      <c r="AG28" s="136">
        <v>14</v>
      </c>
      <c r="AH28" s="65"/>
      <c r="AI28" s="95"/>
      <c r="AJ28" s="154" t="s">
        <v>123</v>
      </c>
    </row>
    <row r="29" spans="5:38" x14ac:dyDescent="0.25">
      <c r="E29" s="107"/>
      <c r="G29" s="146" t="s">
        <v>124</v>
      </c>
      <c r="H29" s="147">
        <f>IF(OR($J$8="",$J$10=""),"",IF(WEEKDAY(H33-1)=1,H33-22,H33-21-WEEKDAY(H33-1))-11)</f>
        <v>45980</v>
      </c>
      <c r="I29" s="148">
        <f t="shared" si="2"/>
        <v>3</v>
      </c>
      <c r="J29" s="148" t="str">
        <f t="shared" si="3"/>
        <v>Mittwoch</v>
      </c>
      <c r="K29" s="148" t="str">
        <f>IF(OR($J$8="",$J$10=""),"",IF(ISERROR(HLOOKUP($J$10,'Feiertage nach Bundesländern'!$C$7:$R$26,AG29,FALSE)),"",HLOOKUP($J$10,'Feiertage nach Bundesländern'!$C$7:$R$26,AG29,FALSE)))</f>
        <v>nein</v>
      </c>
      <c r="L29" s="149"/>
      <c r="M29" s="150" t="str">
        <f t="shared" si="4"/>
        <v/>
      </c>
      <c r="N29" s="108"/>
      <c r="P29" s="151">
        <f t="shared" si="0"/>
        <v>0</v>
      </c>
      <c r="R29" s="136">
        <f t="shared" si="5"/>
        <v>11</v>
      </c>
      <c r="S29" s="152" t="str">
        <f t="shared" si="1"/>
        <v/>
      </c>
      <c r="T29" s="149" t="str">
        <f t="shared" si="1"/>
        <v/>
      </c>
      <c r="U29" s="149" t="str">
        <f t="shared" si="1"/>
        <v/>
      </c>
      <c r="V29" s="149" t="str">
        <f t="shared" si="1"/>
        <v/>
      </c>
      <c r="W29" s="149" t="str">
        <f t="shared" si="1"/>
        <v/>
      </c>
      <c r="X29" s="149" t="str">
        <f t="shared" si="1"/>
        <v/>
      </c>
      <c r="Y29" s="149" t="str">
        <f t="shared" si="1"/>
        <v/>
      </c>
      <c r="Z29" s="149" t="str">
        <f t="shared" si="1"/>
        <v/>
      </c>
      <c r="AA29" s="149" t="str">
        <f t="shared" si="1"/>
        <v/>
      </c>
      <c r="AB29" s="149" t="str">
        <f t="shared" si="1"/>
        <v/>
      </c>
      <c r="AC29" s="149" t="str">
        <f t="shared" si="1"/>
        <v/>
      </c>
      <c r="AD29" s="153" t="str">
        <f t="shared" si="1"/>
        <v/>
      </c>
      <c r="AE29" s="154"/>
      <c r="AG29" s="136">
        <v>15</v>
      </c>
      <c r="AH29" s="65"/>
      <c r="AI29" s="95"/>
      <c r="AJ29" s="154" t="s">
        <v>125</v>
      </c>
    </row>
    <row r="30" spans="5:38" x14ac:dyDescent="0.25">
      <c r="E30" s="107"/>
      <c r="G30" s="146" t="s">
        <v>126</v>
      </c>
      <c r="H30" s="147" t="str">
        <f>IF(OR($J$8="",$J$10=""),"","31.10."&amp;RIGHT(AO14,2))</f>
        <v>31.10.25</v>
      </c>
      <c r="I30" s="148">
        <f t="shared" si="2"/>
        <v>5</v>
      </c>
      <c r="J30" s="148" t="str">
        <f t="shared" si="3"/>
        <v>Freitag</v>
      </c>
      <c r="K30" s="148" t="str">
        <f>IF(OR($J$8="",$J$10=""),"",IF(ISERROR(HLOOKUP($J$10,'Feiertage nach Bundesländern'!$C$7:$R$26,AG30,FALSE)),"",HLOOKUP($J$10,'Feiertage nach Bundesländern'!$C$7:$R$26,AG30,FALSE)))</f>
        <v>ja</v>
      </c>
      <c r="L30" s="160"/>
      <c r="M30" s="150" t="str">
        <f t="shared" si="4"/>
        <v>31.10.25</v>
      </c>
      <c r="N30" s="108"/>
      <c r="P30" s="151" t="str">
        <f t="shared" si="0"/>
        <v>31.10.25</v>
      </c>
      <c r="R30" s="136">
        <f t="shared" si="5"/>
        <v>10</v>
      </c>
      <c r="S30" s="152" t="str">
        <f t="shared" si="1"/>
        <v/>
      </c>
      <c r="T30" s="149" t="str">
        <f t="shared" si="1"/>
        <v/>
      </c>
      <c r="U30" s="149" t="str">
        <f t="shared" si="1"/>
        <v/>
      </c>
      <c r="V30" s="149" t="str">
        <f t="shared" si="1"/>
        <v/>
      </c>
      <c r="W30" s="149" t="str">
        <f t="shared" si="1"/>
        <v/>
      </c>
      <c r="X30" s="149" t="str">
        <f t="shared" si="1"/>
        <v/>
      </c>
      <c r="Y30" s="149" t="str">
        <f t="shared" si="1"/>
        <v/>
      </c>
      <c r="Z30" s="149" t="str">
        <f t="shared" si="1"/>
        <v/>
      </c>
      <c r="AA30" s="149" t="str">
        <f t="shared" si="1"/>
        <v/>
      </c>
      <c r="AB30" s="149">
        <f t="shared" si="1"/>
        <v>1</v>
      </c>
      <c r="AC30" s="149" t="str">
        <f t="shared" si="1"/>
        <v/>
      </c>
      <c r="AD30" s="153" t="str">
        <f t="shared" si="1"/>
        <v/>
      </c>
      <c r="AE30" s="154"/>
      <c r="AG30" s="136">
        <v>16</v>
      </c>
      <c r="AH30" s="65"/>
      <c r="AI30" s="95"/>
      <c r="AJ30" s="154" t="s">
        <v>127</v>
      </c>
    </row>
    <row r="31" spans="5:38" ht="13.8" thickBot="1" x14ac:dyDescent="0.3">
      <c r="E31" s="107"/>
      <c r="G31" s="146" t="s">
        <v>128</v>
      </c>
      <c r="H31" s="147" t="str">
        <f>IF(OR($J$8="",$J$10=""),"","01.11."&amp;RIGHT(AO14,2))</f>
        <v>01.11.25</v>
      </c>
      <c r="I31" s="148">
        <f t="shared" si="2"/>
        <v>6</v>
      </c>
      <c r="J31" s="148" t="str">
        <f t="shared" si="3"/>
        <v>Samstag</v>
      </c>
      <c r="K31" s="148" t="str">
        <f>IF(OR($J$8="",$J$10=""),"",IF(ISERROR(HLOOKUP($J$10,'Feiertage nach Bundesländern'!$C$7:$R$26,AG31,FALSE)),"",HLOOKUP($J$10,'Feiertage nach Bundesländern'!$C$7:$R$26,AG31,FALSE)))</f>
        <v>nein</v>
      </c>
      <c r="L31" s="160"/>
      <c r="M31" s="150" t="str">
        <f t="shared" si="4"/>
        <v/>
      </c>
      <c r="N31" s="108"/>
      <c r="P31" s="151">
        <f t="shared" si="0"/>
        <v>0</v>
      </c>
      <c r="R31" s="136">
        <f t="shared" si="5"/>
        <v>11</v>
      </c>
      <c r="S31" s="152" t="str">
        <f t="shared" si="1"/>
        <v/>
      </c>
      <c r="T31" s="149" t="str">
        <f t="shared" si="1"/>
        <v/>
      </c>
      <c r="U31" s="149" t="str">
        <f t="shared" si="1"/>
        <v/>
      </c>
      <c r="V31" s="149" t="str">
        <f t="shared" si="1"/>
        <v/>
      </c>
      <c r="W31" s="149" t="str">
        <f t="shared" si="1"/>
        <v/>
      </c>
      <c r="X31" s="149" t="str">
        <f t="shared" si="1"/>
        <v/>
      </c>
      <c r="Y31" s="149" t="str">
        <f t="shared" si="1"/>
        <v/>
      </c>
      <c r="Z31" s="149" t="str">
        <f t="shared" si="1"/>
        <v/>
      </c>
      <c r="AA31" s="149" t="str">
        <f t="shared" si="1"/>
        <v/>
      </c>
      <c r="AB31" s="149" t="str">
        <f t="shared" si="1"/>
        <v/>
      </c>
      <c r="AC31" s="149" t="str">
        <f t="shared" si="1"/>
        <v/>
      </c>
      <c r="AD31" s="153" t="str">
        <f t="shared" si="1"/>
        <v/>
      </c>
      <c r="AE31" s="154"/>
      <c r="AG31" s="136">
        <v>17</v>
      </c>
      <c r="AH31" s="65"/>
      <c r="AI31" s="95"/>
      <c r="AJ31" s="161" t="s">
        <v>129</v>
      </c>
    </row>
    <row r="32" spans="5:38" x14ac:dyDescent="0.25">
      <c r="E32" s="107"/>
      <c r="G32" s="146" t="s">
        <v>130</v>
      </c>
      <c r="H32" s="147">
        <f>IF(OR($J$8="",$J$10=""),"",H33-1)</f>
        <v>46015</v>
      </c>
      <c r="I32" s="148">
        <f t="shared" si="2"/>
        <v>3</v>
      </c>
      <c r="J32" s="148" t="str">
        <f t="shared" si="3"/>
        <v>Mittwoch</v>
      </c>
      <c r="K32" s="148" t="str">
        <f>IF(OR($J$8="",$J$10=""),"",IF(ISERROR(HLOOKUP($J$10,'Feiertage nach Bundesländern'!$C$7:$R$26,AG32,FALSE)),"",HLOOKUP($J$10,'Feiertage nach Bundesländern'!$C$7:$R$26,AG32,FALSE)))</f>
        <v>ja</v>
      </c>
      <c r="L32" s="149"/>
      <c r="M32" s="150" t="str">
        <f t="shared" si="4"/>
        <v>24.12.25</v>
      </c>
      <c r="N32" s="108"/>
      <c r="P32" s="151" t="str">
        <f t="shared" si="0"/>
        <v>24.12.25</v>
      </c>
      <c r="R32" s="136">
        <f t="shared" si="5"/>
        <v>12</v>
      </c>
      <c r="S32" s="152" t="str">
        <f t="shared" si="1"/>
        <v/>
      </c>
      <c r="T32" s="149" t="str">
        <f t="shared" si="1"/>
        <v/>
      </c>
      <c r="U32" s="149" t="str">
        <f t="shared" si="1"/>
        <v/>
      </c>
      <c r="V32" s="149" t="str">
        <f t="shared" si="1"/>
        <v/>
      </c>
      <c r="W32" s="149" t="str">
        <f t="shared" si="1"/>
        <v/>
      </c>
      <c r="X32" s="149" t="str">
        <f t="shared" si="1"/>
        <v/>
      </c>
      <c r="Y32" s="149" t="str">
        <f t="shared" si="1"/>
        <v/>
      </c>
      <c r="Z32" s="149" t="str">
        <f t="shared" si="1"/>
        <v/>
      </c>
      <c r="AA32" s="149" t="str">
        <f t="shared" si="1"/>
        <v/>
      </c>
      <c r="AB32" s="149" t="str">
        <f t="shared" si="1"/>
        <v/>
      </c>
      <c r="AC32" s="149" t="str">
        <f t="shared" si="1"/>
        <v/>
      </c>
      <c r="AD32" s="153">
        <f t="shared" si="1"/>
        <v>1</v>
      </c>
      <c r="AE32" s="154"/>
      <c r="AG32" s="136">
        <v>18</v>
      </c>
      <c r="AH32" s="65"/>
      <c r="AI32" s="95"/>
      <c r="AJ32" s="95"/>
    </row>
    <row r="33" spans="5:36" x14ac:dyDescent="0.25">
      <c r="E33" s="107"/>
      <c r="G33" s="146" t="s">
        <v>131</v>
      </c>
      <c r="H33" s="147" t="str">
        <f>IF(OR($J$8="",$J$10=""),"","25.12."&amp;RIGHT(AO14,2))</f>
        <v>25.12.25</v>
      </c>
      <c r="I33" s="148">
        <f t="shared" si="2"/>
        <v>4</v>
      </c>
      <c r="J33" s="148" t="str">
        <f t="shared" si="3"/>
        <v>Donnerstag</v>
      </c>
      <c r="K33" s="148" t="str">
        <f>IF(OR($J$8="",$J$10=""),"",IF(ISERROR(HLOOKUP($J$10,'Feiertage nach Bundesländern'!$C$7:$R$26,AG33,FALSE)),"",HLOOKUP($J$10,'Feiertage nach Bundesländern'!$C$7:$R$26,AG33,FALSE)))</f>
        <v>ja</v>
      </c>
      <c r="L33" s="149">
        <f>INT((AL17+11*L21+22*L26)/451)</f>
        <v>0</v>
      </c>
      <c r="M33" s="150" t="str">
        <f t="shared" si="4"/>
        <v>25.12.25</v>
      </c>
      <c r="N33" s="108"/>
      <c r="P33" s="151" t="str">
        <f t="shared" si="0"/>
        <v>25.12.25</v>
      </c>
      <c r="R33" s="136">
        <f t="shared" si="5"/>
        <v>12</v>
      </c>
      <c r="S33" s="152" t="str">
        <f t="shared" ref="S33:AD34" si="6">+IF(AND($R33=S$15,$M33&lt;&gt;"",$K33="Ja"),1,"")</f>
        <v/>
      </c>
      <c r="T33" s="149" t="str">
        <f t="shared" si="6"/>
        <v/>
      </c>
      <c r="U33" s="149" t="str">
        <f t="shared" si="6"/>
        <v/>
      </c>
      <c r="V33" s="149" t="str">
        <f t="shared" si="6"/>
        <v/>
      </c>
      <c r="W33" s="149" t="str">
        <f t="shared" si="6"/>
        <v/>
      </c>
      <c r="X33" s="149" t="str">
        <f t="shared" si="6"/>
        <v/>
      </c>
      <c r="Y33" s="149" t="str">
        <f t="shared" si="6"/>
        <v/>
      </c>
      <c r="Z33" s="149" t="str">
        <f t="shared" si="6"/>
        <v/>
      </c>
      <c r="AA33" s="149" t="str">
        <f t="shared" si="6"/>
        <v/>
      </c>
      <c r="AB33" s="149" t="str">
        <f t="shared" si="6"/>
        <v/>
      </c>
      <c r="AC33" s="149" t="str">
        <f t="shared" si="6"/>
        <v/>
      </c>
      <c r="AD33" s="153">
        <f t="shared" si="6"/>
        <v>1</v>
      </c>
      <c r="AE33" s="154"/>
      <c r="AG33" s="136">
        <v>19</v>
      </c>
      <c r="AH33" s="65"/>
      <c r="AI33" s="95"/>
      <c r="AJ33" s="95"/>
    </row>
    <row r="34" spans="5:36" ht="13.8" thickBot="1" x14ac:dyDescent="0.3">
      <c r="E34" s="107"/>
      <c r="G34" s="162" t="s">
        <v>132</v>
      </c>
      <c r="H34" s="163" t="str">
        <f>IF(OR($J$8="",$J$10=""),"","26.12."&amp;RIGHT(AO14,2))</f>
        <v>26.12.25</v>
      </c>
      <c r="I34" s="105">
        <f t="shared" si="2"/>
        <v>5</v>
      </c>
      <c r="J34" s="105" t="str">
        <f t="shared" si="3"/>
        <v>Freitag</v>
      </c>
      <c r="K34" s="105" t="str">
        <f>IF(OR($J$8="",$J$10=""),"",IF(ISERROR(HLOOKUP($J$10,'Feiertage nach Bundesländern'!$C$7:$R$26,AG34,FALSE)),"",HLOOKUP($J$10,'Feiertage nach Bundesländern'!$C$7:$R$26,AG34,FALSE)))</f>
        <v>ja</v>
      </c>
      <c r="L34" s="164">
        <f>INT((L21+L26-7*L33+114)/31)</f>
        <v>4</v>
      </c>
      <c r="M34" s="106" t="str">
        <f t="shared" si="4"/>
        <v>26.12.25</v>
      </c>
      <c r="N34" s="108"/>
      <c r="P34" s="165" t="str">
        <f t="shared" si="0"/>
        <v>26.12.25</v>
      </c>
      <c r="R34" s="158">
        <f t="shared" si="5"/>
        <v>12</v>
      </c>
      <c r="S34" s="166" t="str">
        <f t="shared" si="6"/>
        <v/>
      </c>
      <c r="T34" s="164" t="str">
        <f t="shared" si="6"/>
        <v/>
      </c>
      <c r="U34" s="164" t="str">
        <f t="shared" si="6"/>
        <v/>
      </c>
      <c r="V34" s="164" t="str">
        <f t="shared" si="6"/>
        <v/>
      </c>
      <c r="W34" s="164" t="str">
        <f t="shared" si="6"/>
        <v/>
      </c>
      <c r="X34" s="164" t="str">
        <f t="shared" si="6"/>
        <v/>
      </c>
      <c r="Y34" s="164" t="str">
        <f t="shared" si="6"/>
        <v/>
      </c>
      <c r="Z34" s="164" t="str">
        <f t="shared" si="6"/>
        <v/>
      </c>
      <c r="AA34" s="164" t="str">
        <f t="shared" si="6"/>
        <v/>
      </c>
      <c r="AB34" s="164" t="str">
        <f t="shared" si="6"/>
        <v/>
      </c>
      <c r="AC34" s="164" t="str">
        <f t="shared" si="6"/>
        <v/>
      </c>
      <c r="AD34" s="167">
        <f t="shared" si="6"/>
        <v>1</v>
      </c>
      <c r="AE34" s="161"/>
      <c r="AG34" s="158">
        <v>20</v>
      </c>
      <c r="AH34" s="65"/>
      <c r="AI34" s="95"/>
      <c r="AJ34" s="95"/>
    </row>
    <row r="35" spans="5:36" ht="13.8" thickBot="1" x14ac:dyDescent="0.3">
      <c r="E35" s="168"/>
      <c r="F35" s="169"/>
      <c r="G35" s="169"/>
      <c r="H35" s="169"/>
      <c r="I35" s="169"/>
      <c r="J35" s="169"/>
      <c r="K35" s="169"/>
      <c r="L35" s="169"/>
      <c r="M35" s="169"/>
      <c r="N35" s="170"/>
      <c r="AG35" s="65"/>
      <c r="AH35" s="65"/>
      <c r="AI35" s="95"/>
      <c r="AJ35" s="95"/>
    </row>
    <row r="36" spans="5:36" x14ac:dyDescent="0.25">
      <c r="AG36" s="65"/>
      <c r="AH36" s="65"/>
      <c r="AI36" s="95"/>
      <c r="AJ36" s="95"/>
    </row>
    <row r="37" spans="5:36" x14ac:dyDescent="0.25">
      <c r="AG37" s="65"/>
      <c r="AH37" s="65"/>
      <c r="AI37" s="95"/>
      <c r="AJ37" s="95"/>
    </row>
    <row r="38" spans="5:36" x14ac:dyDescent="0.25">
      <c r="AG38" s="65"/>
      <c r="AH38" s="65"/>
      <c r="AI38" s="95"/>
      <c r="AJ38" s="95"/>
    </row>
    <row r="39" spans="5:36" x14ac:dyDescent="0.25">
      <c r="AG39" s="65"/>
      <c r="AH39" s="65"/>
      <c r="AI39" s="95"/>
      <c r="AJ39" s="95"/>
    </row>
    <row r="40" spans="5:36" x14ac:dyDescent="0.25">
      <c r="AG40" s="65"/>
      <c r="AH40" s="65"/>
      <c r="AI40" s="95"/>
      <c r="AJ40" s="95"/>
    </row>
    <row r="41" spans="5:36" x14ac:dyDescent="0.25">
      <c r="AG41" s="65"/>
      <c r="AH41" s="65"/>
      <c r="AI41" s="95"/>
      <c r="AJ41" s="95"/>
    </row>
    <row r="42" spans="5:36" x14ac:dyDescent="0.25">
      <c r="AG42" s="65"/>
      <c r="AH42" s="65"/>
      <c r="AI42" s="95"/>
      <c r="AJ42" s="95"/>
    </row>
    <row r="43" spans="5:36" x14ac:dyDescent="0.25">
      <c r="AG43" s="65"/>
      <c r="AH43" s="65"/>
      <c r="AI43" s="95"/>
      <c r="AJ43" s="95"/>
    </row>
    <row r="44" spans="5:36" x14ac:dyDescent="0.25">
      <c r="AG44" s="65"/>
      <c r="AH44" s="65"/>
      <c r="AI44" s="95"/>
      <c r="AJ44" s="95"/>
    </row>
    <row r="45" spans="5:36" x14ac:dyDescent="0.25">
      <c r="AG45" s="65"/>
      <c r="AH45" s="65"/>
      <c r="AI45" s="95"/>
      <c r="AJ45" s="95"/>
    </row>
    <row r="46" spans="5:36" x14ac:dyDescent="0.25">
      <c r="AG46" s="65"/>
      <c r="AH46" s="65"/>
      <c r="AI46" s="95"/>
      <c r="AJ46" s="95"/>
    </row>
    <row r="47" spans="5:36" x14ac:dyDescent="0.25">
      <c r="AG47" s="65"/>
      <c r="AH47" s="65"/>
      <c r="AI47" s="95"/>
      <c r="AJ47" s="95"/>
    </row>
    <row r="48" spans="5:36" x14ac:dyDescent="0.25">
      <c r="AG48" s="65"/>
      <c r="AH48" s="65"/>
      <c r="AI48" s="95"/>
      <c r="AJ48" s="95"/>
    </row>
    <row r="49" spans="33:36" x14ac:dyDescent="0.25">
      <c r="AG49" s="65"/>
      <c r="AH49" s="65"/>
      <c r="AI49" s="95"/>
      <c r="AJ49" s="95"/>
    </row>
    <row r="50" spans="33:36" x14ac:dyDescent="0.25">
      <c r="AG50" s="65"/>
      <c r="AH50" s="65"/>
      <c r="AI50" s="95"/>
      <c r="AJ50" s="95"/>
    </row>
    <row r="51" spans="33:36" x14ac:dyDescent="0.25">
      <c r="AG51" s="65"/>
      <c r="AH51" s="65"/>
      <c r="AI51" s="95"/>
      <c r="AJ51" s="95"/>
    </row>
  </sheetData>
  <sheetProtection sheet="1"/>
  <mergeCells count="3">
    <mergeCell ref="H3:L3"/>
    <mergeCell ref="E6:N6"/>
    <mergeCell ref="K8:M8"/>
  </mergeCells>
  <conditionalFormatting sqref="K8">
    <cfRule type="cellIs" dxfId="51" priority="3" stopIfTrue="1" operator="equal">
      <formula>"   Bitte Jahr wählen"</formula>
    </cfRule>
  </conditionalFormatting>
  <conditionalFormatting sqref="M10">
    <cfRule type="cellIs" dxfId="50" priority="4" stopIfTrue="1" operator="equal">
      <formula>"     Land wählen"</formula>
    </cfRule>
  </conditionalFormatting>
  <conditionalFormatting sqref="M15">
    <cfRule type="cellIs" dxfId="49" priority="2" stopIfTrue="1" operator="equal">
      <formula>0</formula>
    </cfRule>
  </conditionalFormatting>
  <conditionalFormatting sqref="P16:P34">
    <cfRule type="cellIs" dxfId="48" priority="1" stopIfTrue="1" operator="equal">
      <formula>0</formula>
    </cfRule>
  </conditionalFormatting>
  <dataValidations count="6">
    <dataValidation type="date" allowBlank="1" showInputMessage="1" showErrorMessage="1" errorTitle="Datum eingeben" error="Hier bitte das Datum der Analyse eingeben."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H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H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H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H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H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H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H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H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H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H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H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H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H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H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57702E5-2D29-4AED-ADE1-017FE6C432CB}">
      <formula1>41640</formula1>
      <formula2>46022</formula2>
    </dataValidation>
    <dataValidation type="list" showErrorMessage="1" errorTitle="Jahr wählen" error="Bitte wählen Sie aus der Liste ein Jahr, für das der Anlagespiegel erstellt werden soll." sqref="JF10 WVR983030 WLV983030 WBZ983030 VSD983030 VIH983030 UYL983030 UOP983030 UET983030 TUX983030 TLB983030 TBF983030 SRJ983030 SHN983030 RXR983030 RNV983030 RDZ983030 QUD983030 QKH983030 QAL983030 PQP983030 PGT983030 OWX983030 ONB983030 ODF983030 NTJ983030 NJN983030 MZR983030 MPV983030 MFZ983030 LWD983030 LMH983030 LCL983030 KSP983030 KIT983030 JYX983030 JPB983030 JFF983030 IVJ983030 ILN983030 IBR983030 HRV983030 HHZ983030 GYD983030 GOH983030 GEL983030 FUP983030 FKT983030 FAX983030 ERB983030 EHF983030 DXJ983030 DNN983030 DDR983030 CTV983030 CJZ983030 CAD983030 BQH983030 BGL983030 AWP983030 AMT983030 ACX983030 TB983030 JF983030 J983030 WVR917494 WLV917494 WBZ917494 VSD917494 VIH917494 UYL917494 UOP917494 UET917494 TUX917494 TLB917494 TBF917494 SRJ917494 SHN917494 RXR917494 RNV917494 RDZ917494 QUD917494 QKH917494 QAL917494 PQP917494 PGT917494 OWX917494 ONB917494 ODF917494 NTJ917494 NJN917494 MZR917494 MPV917494 MFZ917494 LWD917494 LMH917494 LCL917494 KSP917494 KIT917494 JYX917494 JPB917494 JFF917494 IVJ917494 ILN917494 IBR917494 HRV917494 HHZ917494 GYD917494 GOH917494 GEL917494 FUP917494 FKT917494 FAX917494 ERB917494 EHF917494 DXJ917494 DNN917494 DDR917494 CTV917494 CJZ917494 CAD917494 BQH917494 BGL917494 AWP917494 AMT917494 ACX917494 TB917494 JF917494 J917494 WVR851958 WLV851958 WBZ851958 VSD851958 VIH851958 UYL851958 UOP851958 UET851958 TUX851958 TLB851958 TBF851958 SRJ851958 SHN851958 RXR851958 RNV851958 RDZ851958 QUD851958 QKH851958 QAL851958 PQP851958 PGT851958 OWX851958 ONB851958 ODF851958 NTJ851958 NJN851958 MZR851958 MPV851958 MFZ851958 LWD851958 LMH851958 LCL851958 KSP851958 KIT851958 JYX851958 JPB851958 JFF851958 IVJ851958 ILN851958 IBR851958 HRV851958 HHZ851958 GYD851958 GOH851958 GEL851958 FUP851958 FKT851958 FAX851958 ERB851958 EHF851958 DXJ851958 DNN851958 DDR851958 CTV851958 CJZ851958 CAD851958 BQH851958 BGL851958 AWP851958 AMT851958 ACX851958 TB851958 JF851958 J851958 WVR786422 WLV786422 WBZ786422 VSD786422 VIH786422 UYL786422 UOP786422 UET786422 TUX786422 TLB786422 TBF786422 SRJ786422 SHN786422 RXR786422 RNV786422 RDZ786422 QUD786422 QKH786422 QAL786422 PQP786422 PGT786422 OWX786422 ONB786422 ODF786422 NTJ786422 NJN786422 MZR786422 MPV786422 MFZ786422 LWD786422 LMH786422 LCL786422 KSP786422 KIT786422 JYX786422 JPB786422 JFF786422 IVJ786422 ILN786422 IBR786422 HRV786422 HHZ786422 GYD786422 GOH786422 GEL786422 FUP786422 FKT786422 FAX786422 ERB786422 EHF786422 DXJ786422 DNN786422 DDR786422 CTV786422 CJZ786422 CAD786422 BQH786422 BGL786422 AWP786422 AMT786422 ACX786422 TB786422 JF786422 J786422 WVR720886 WLV720886 WBZ720886 VSD720886 VIH720886 UYL720886 UOP720886 UET720886 TUX720886 TLB720886 TBF720886 SRJ720886 SHN720886 RXR720886 RNV720886 RDZ720886 QUD720886 QKH720886 QAL720886 PQP720886 PGT720886 OWX720886 ONB720886 ODF720886 NTJ720886 NJN720886 MZR720886 MPV720886 MFZ720886 LWD720886 LMH720886 LCL720886 KSP720886 KIT720886 JYX720886 JPB720886 JFF720886 IVJ720886 ILN720886 IBR720886 HRV720886 HHZ720886 GYD720886 GOH720886 GEL720886 FUP720886 FKT720886 FAX720886 ERB720886 EHF720886 DXJ720886 DNN720886 DDR720886 CTV720886 CJZ720886 CAD720886 BQH720886 BGL720886 AWP720886 AMT720886 ACX720886 TB720886 JF720886 J720886 WVR655350 WLV655350 WBZ655350 VSD655350 VIH655350 UYL655350 UOP655350 UET655350 TUX655350 TLB655350 TBF655350 SRJ655350 SHN655350 RXR655350 RNV655350 RDZ655350 QUD655350 QKH655350 QAL655350 PQP655350 PGT655350 OWX655350 ONB655350 ODF655350 NTJ655350 NJN655350 MZR655350 MPV655350 MFZ655350 LWD655350 LMH655350 LCL655350 KSP655350 KIT655350 JYX655350 JPB655350 JFF655350 IVJ655350 ILN655350 IBR655350 HRV655350 HHZ655350 GYD655350 GOH655350 GEL655350 FUP655350 FKT655350 FAX655350 ERB655350 EHF655350 DXJ655350 DNN655350 DDR655350 CTV655350 CJZ655350 CAD655350 BQH655350 BGL655350 AWP655350 AMT655350 ACX655350 TB655350 JF655350 J655350 WVR589814 WLV589814 WBZ589814 VSD589814 VIH589814 UYL589814 UOP589814 UET589814 TUX589814 TLB589814 TBF589814 SRJ589814 SHN589814 RXR589814 RNV589814 RDZ589814 QUD589814 QKH589814 QAL589814 PQP589814 PGT589814 OWX589814 ONB589814 ODF589814 NTJ589814 NJN589814 MZR589814 MPV589814 MFZ589814 LWD589814 LMH589814 LCL589814 KSP589814 KIT589814 JYX589814 JPB589814 JFF589814 IVJ589814 ILN589814 IBR589814 HRV589814 HHZ589814 GYD589814 GOH589814 GEL589814 FUP589814 FKT589814 FAX589814 ERB589814 EHF589814 DXJ589814 DNN589814 DDR589814 CTV589814 CJZ589814 CAD589814 BQH589814 BGL589814 AWP589814 AMT589814 ACX589814 TB589814 JF589814 J589814 WVR524278 WLV524278 WBZ524278 VSD524278 VIH524278 UYL524278 UOP524278 UET524278 TUX524278 TLB524278 TBF524278 SRJ524278 SHN524278 RXR524278 RNV524278 RDZ524278 QUD524278 QKH524278 QAL524278 PQP524278 PGT524278 OWX524278 ONB524278 ODF524278 NTJ524278 NJN524278 MZR524278 MPV524278 MFZ524278 LWD524278 LMH524278 LCL524278 KSP524278 KIT524278 JYX524278 JPB524278 JFF524278 IVJ524278 ILN524278 IBR524278 HRV524278 HHZ524278 GYD524278 GOH524278 GEL524278 FUP524278 FKT524278 FAX524278 ERB524278 EHF524278 DXJ524278 DNN524278 DDR524278 CTV524278 CJZ524278 CAD524278 BQH524278 BGL524278 AWP524278 AMT524278 ACX524278 TB524278 JF524278 J524278 WVR458742 WLV458742 WBZ458742 VSD458742 VIH458742 UYL458742 UOP458742 UET458742 TUX458742 TLB458742 TBF458742 SRJ458742 SHN458742 RXR458742 RNV458742 RDZ458742 QUD458742 QKH458742 QAL458742 PQP458742 PGT458742 OWX458742 ONB458742 ODF458742 NTJ458742 NJN458742 MZR458742 MPV458742 MFZ458742 LWD458742 LMH458742 LCL458742 KSP458742 KIT458742 JYX458742 JPB458742 JFF458742 IVJ458742 ILN458742 IBR458742 HRV458742 HHZ458742 GYD458742 GOH458742 GEL458742 FUP458742 FKT458742 FAX458742 ERB458742 EHF458742 DXJ458742 DNN458742 DDR458742 CTV458742 CJZ458742 CAD458742 BQH458742 BGL458742 AWP458742 AMT458742 ACX458742 TB458742 JF458742 J458742 WVR393206 WLV393206 WBZ393206 VSD393206 VIH393206 UYL393206 UOP393206 UET393206 TUX393206 TLB393206 TBF393206 SRJ393206 SHN393206 RXR393206 RNV393206 RDZ393206 QUD393206 QKH393206 QAL393206 PQP393206 PGT393206 OWX393206 ONB393206 ODF393206 NTJ393206 NJN393206 MZR393206 MPV393206 MFZ393206 LWD393206 LMH393206 LCL393206 KSP393206 KIT393206 JYX393206 JPB393206 JFF393206 IVJ393206 ILN393206 IBR393206 HRV393206 HHZ393206 GYD393206 GOH393206 GEL393206 FUP393206 FKT393206 FAX393206 ERB393206 EHF393206 DXJ393206 DNN393206 DDR393206 CTV393206 CJZ393206 CAD393206 BQH393206 BGL393206 AWP393206 AMT393206 ACX393206 TB393206 JF393206 J393206 WVR327670 WLV327670 WBZ327670 VSD327670 VIH327670 UYL327670 UOP327670 UET327670 TUX327670 TLB327670 TBF327670 SRJ327670 SHN327670 RXR327670 RNV327670 RDZ327670 QUD327670 QKH327670 QAL327670 PQP327670 PGT327670 OWX327670 ONB327670 ODF327670 NTJ327670 NJN327670 MZR327670 MPV327670 MFZ327670 LWD327670 LMH327670 LCL327670 KSP327670 KIT327670 JYX327670 JPB327670 JFF327670 IVJ327670 ILN327670 IBR327670 HRV327670 HHZ327670 GYD327670 GOH327670 GEL327670 FUP327670 FKT327670 FAX327670 ERB327670 EHF327670 DXJ327670 DNN327670 DDR327670 CTV327670 CJZ327670 CAD327670 BQH327670 BGL327670 AWP327670 AMT327670 ACX327670 TB327670 JF327670 J327670 WVR262134 WLV262134 WBZ262134 VSD262134 VIH262134 UYL262134 UOP262134 UET262134 TUX262134 TLB262134 TBF262134 SRJ262134 SHN262134 RXR262134 RNV262134 RDZ262134 QUD262134 QKH262134 QAL262134 PQP262134 PGT262134 OWX262134 ONB262134 ODF262134 NTJ262134 NJN262134 MZR262134 MPV262134 MFZ262134 LWD262134 LMH262134 LCL262134 KSP262134 KIT262134 JYX262134 JPB262134 JFF262134 IVJ262134 ILN262134 IBR262134 HRV262134 HHZ262134 GYD262134 GOH262134 GEL262134 FUP262134 FKT262134 FAX262134 ERB262134 EHF262134 DXJ262134 DNN262134 DDR262134 CTV262134 CJZ262134 CAD262134 BQH262134 BGL262134 AWP262134 AMT262134 ACX262134 TB262134 JF262134 J262134 WVR196598 WLV196598 WBZ196598 VSD196598 VIH196598 UYL196598 UOP196598 UET196598 TUX196598 TLB196598 TBF196598 SRJ196598 SHN196598 RXR196598 RNV196598 RDZ196598 QUD196598 QKH196598 QAL196598 PQP196598 PGT196598 OWX196598 ONB196598 ODF196598 NTJ196598 NJN196598 MZR196598 MPV196598 MFZ196598 LWD196598 LMH196598 LCL196598 KSP196598 KIT196598 JYX196598 JPB196598 JFF196598 IVJ196598 ILN196598 IBR196598 HRV196598 HHZ196598 GYD196598 GOH196598 GEL196598 FUP196598 FKT196598 FAX196598 ERB196598 EHF196598 DXJ196598 DNN196598 DDR196598 CTV196598 CJZ196598 CAD196598 BQH196598 BGL196598 AWP196598 AMT196598 ACX196598 TB196598 JF196598 J196598 WVR131062 WLV131062 WBZ131062 VSD131062 VIH131062 UYL131062 UOP131062 UET131062 TUX131062 TLB131062 TBF131062 SRJ131062 SHN131062 RXR131062 RNV131062 RDZ131062 QUD131062 QKH131062 QAL131062 PQP131062 PGT131062 OWX131062 ONB131062 ODF131062 NTJ131062 NJN131062 MZR131062 MPV131062 MFZ131062 LWD131062 LMH131062 LCL131062 KSP131062 KIT131062 JYX131062 JPB131062 JFF131062 IVJ131062 ILN131062 IBR131062 HRV131062 HHZ131062 GYD131062 GOH131062 GEL131062 FUP131062 FKT131062 FAX131062 ERB131062 EHF131062 DXJ131062 DNN131062 DDR131062 CTV131062 CJZ131062 CAD131062 BQH131062 BGL131062 AWP131062 AMT131062 ACX131062 TB131062 JF131062 J131062 WVR65526 WLV65526 WBZ65526 VSD65526 VIH65526 UYL65526 UOP65526 UET65526 TUX65526 TLB65526 TBF65526 SRJ65526 SHN65526 RXR65526 RNV65526 RDZ65526 QUD65526 QKH65526 QAL65526 PQP65526 PGT65526 OWX65526 ONB65526 ODF65526 NTJ65526 NJN65526 MZR65526 MPV65526 MFZ65526 LWD65526 LMH65526 LCL65526 KSP65526 KIT65526 JYX65526 JPB65526 JFF65526 IVJ65526 ILN65526 IBR65526 HRV65526 HHZ65526 GYD65526 GOH65526 GEL65526 FUP65526 FKT65526 FAX65526 ERB65526 EHF65526 DXJ65526 DNN65526 DDR65526 CTV65526 CJZ65526 CAD65526 BQH65526 BGL65526 AWP65526 AMT65526 ACX65526 TB65526 JF65526 J65526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xr:uid="{6AC64D9C-D402-4AA4-A955-CA504C1A0D9A}">
      <formula1>$AJ$16:$AJ$31</formula1>
    </dataValidation>
    <dataValidation type="list" showErrorMessage="1" errorTitle="Jahr wählen" error="Bitte wählen Sie aus der Liste ein Jahr, für das der Anlagespiegel erstellt werden soll." sqref="WVR98302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24 JF65524 TB65524 ACX65524 AMT65524 AWP65524 BGL65524 BQH65524 CAD65524 CJZ65524 CTV65524 DDR65524 DNN65524 DXJ65524 EHF65524 ERB65524 FAX65524 FKT65524 FUP65524 GEL65524 GOH65524 GYD65524 HHZ65524 HRV65524 IBR65524 ILN65524 IVJ65524 JFF65524 JPB65524 JYX65524 KIT65524 KSP65524 LCL65524 LMH65524 LWD65524 MFZ65524 MPV65524 MZR65524 NJN65524 NTJ65524 ODF65524 ONB65524 OWX65524 PGT65524 PQP65524 QAL65524 QKH65524 QUD65524 RDZ65524 RNV65524 RXR65524 SHN65524 SRJ65524 TBF65524 TLB65524 TUX65524 UET65524 UOP65524 UYL65524 VIH65524 VSD65524 WBZ65524 WLV65524 WVR65524 J131060 JF131060 TB131060 ACX131060 AMT131060 AWP131060 BGL131060 BQH131060 CAD131060 CJZ131060 CTV131060 DDR131060 DNN131060 DXJ131060 EHF131060 ERB131060 FAX131060 FKT131060 FUP131060 GEL131060 GOH131060 GYD131060 HHZ131060 HRV131060 IBR131060 ILN131060 IVJ131060 JFF131060 JPB131060 JYX131060 KIT131060 KSP131060 LCL131060 LMH131060 LWD131060 MFZ131060 MPV131060 MZR131060 NJN131060 NTJ131060 ODF131060 ONB131060 OWX131060 PGT131060 PQP131060 QAL131060 QKH131060 QUD131060 RDZ131060 RNV131060 RXR131060 SHN131060 SRJ131060 TBF131060 TLB131060 TUX131060 UET131060 UOP131060 UYL131060 VIH131060 VSD131060 WBZ131060 WLV131060 WVR131060 J196596 JF196596 TB196596 ACX196596 AMT196596 AWP196596 BGL196596 BQH196596 CAD196596 CJZ196596 CTV196596 DDR196596 DNN196596 DXJ196596 EHF196596 ERB196596 FAX196596 FKT196596 FUP196596 GEL196596 GOH196596 GYD196596 HHZ196596 HRV196596 IBR196596 ILN196596 IVJ196596 JFF196596 JPB196596 JYX196596 KIT196596 KSP196596 LCL196596 LMH196596 LWD196596 MFZ196596 MPV196596 MZR196596 NJN196596 NTJ196596 ODF196596 ONB196596 OWX196596 PGT196596 PQP196596 QAL196596 QKH196596 QUD196596 RDZ196596 RNV196596 RXR196596 SHN196596 SRJ196596 TBF196596 TLB196596 TUX196596 UET196596 UOP196596 UYL196596 VIH196596 VSD196596 WBZ196596 WLV196596 WVR196596 J262132 JF262132 TB262132 ACX262132 AMT262132 AWP262132 BGL262132 BQH262132 CAD262132 CJZ262132 CTV262132 DDR262132 DNN262132 DXJ262132 EHF262132 ERB262132 FAX262132 FKT262132 FUP262132 GEL262132 GOH262132 GYD262132 HHZ262132 HRV262132 IBR262132 ILN262132 IVJ262132 JFF262132 JPB262132 JYX262132 KIT262132 KSP262132 LCL262132 LMH262132 LWD262132 MFZ262132 MPV262132 MZR262132 NJN262132 NTJ262132 ODF262132 ONB262132 OWX262132 PGT262132 PQP262132 QAL262132 QKH262132 QUD262132 RDZ262132 RNV262132 RXR262132 SHN262132 SRJ262132 TBF262132 TLB262132 TUX262132 UET262132 UOP262132 UYL262132 VIH262132 VSD262132 WBZ262132 WLV262132 WVR262132 J327668 JF327668 TB327668 ACX327668 AMT327668 AWP327668 BGL327668 BQH327668 CAD327668 CJZ327668 CTV327668 DDR327668 DNN327668 DXJ327668 EHF327668 ERB327668 FAX327668 FKT327668 FUP327668 GEL327668 GOH327668 GYD327668 HHZ327668 HRV327668 IBR327668 ILN327668 IVJ327668 JFF327668 JPB327668 JYX327668 KIT327668 KSP327668 LCL327668 LMH327668 LWD327668 MFZ327668 MPV327668 MZR327668 NJN327668 NTJ327668 ODF327668 ONB327668 OWX327668 PGT327668 PQP327668 QAL327668 QKH327668 QUD327668 RDZ327668 RNV327668 RXR327668 SHN327668 SRJ327668 TBF327668 TLB327668 TUX327668 UET327668 UOP327668 UYL327668 VIH327668 VSD327668 WBZ327668 WLV327668 WVR327668 J393204 JF393204 TB393204 ACX393204 AMT393204 AWP393204 BGL393204 BQH393204 CAD393204 CJZ393204 CTV393204 DDR393204 DNN393204 DXJ393204 EHF393204 ERB393204 FAX393204 FKT393204 FUP393204 GEL393204 GOH393204 GYD393204 HHZ393204 HRV393204 IBR393204 ILN393204 IVJ393204 JFF393204 JPB393204 JYX393204 KIT393204 KSP393204 LCL393204 LMH393204 LWD393204 MFZ393204 MPV393204 MZR393204 NJN393204 NTJ393204 ODF393204 ONB393204 OWX393204 PGT393204 PQP393204 QAL393204 QKH393204 QUD393204 RDZ393204 RNV393204 RXR393204 SHN393204 SRJ393204 TBF393204 TLB393204 TUX393204 UET393204 UOP393204 UYL393204 VIH393204 VSD393204 WBZ393204 WLV393204 WVR393204 J458740 JF458740 TB458740 ACX458740 AMT458740 AWP458740 BGL458740 BQH458740 CAD458740 CJZ458740 CTV458740 DDR458740 DNN458740 DXJ458740 EHF458740 ERB458740 FAX458740 FKT458740 FUP458740 GEL458740 GOH458740 GYD458740 HHZ458740 HRV458740 IBR458740 ILN458740 IVJ458740 JFF458740 JPB458740 JYX458740 KIT458740 KSP458740 LCL458740 LMH458740 LWD458740 MFZ458740 MPV458740 MZR458740 NJN458740 NTJ458740 ODF458740 ONB458740 OWX458740 PGT458740 PQP458740 QAL458740 QKH458740 QUD458740 RDZ458740 RNV458740 RXR458740 SHN458740 SRJ458740 TBF458740 TLB458740 TUX458740 UET458740 UOP458740 UYL458740 VIH458740 VSD458740 WBZ458740 WLV458740 WVR458740 J524276 JF524276 TB524276 ACX524276 AMT524276 AWP524276 BGL524276 BQH524276 CAD524276 CJZ524276 CTV524276 DDR524276 DNN524276 DXJ524276 EHF524276 ERB524276 FAX524276 FKT524276 FUP524276 GEL524276 GOH524276 GYD524276 HHZ524276 HRV524276 IBR524276 ILN524276 IVJ524276 JFF524276 JPB524276 JYX524276 KIT524276 KSP524276 LCL524276 LMH524276 LWD524276 MFZ524276 MPV524276 MZR524276 NJN524276 NTJ524276 ODF524276 ONB524276 OWX524276 PGT524276 PQP524276 QAL524276 QKH524276 QUD524276 RDZ524276 RNV524276 RXR524276 SHN524276 SRJ524276 TBF524276 TLB524276 TUX524276 UET524276 UOP524276 UYL524276 VIH524276 VSD524276 WBZ524276 WLV524276 WVR524276 J589812 JF589812 TB589812 ACX589812 AMT589812 AWP589812 BGL589812 BQH589812 CAD589812 CJZ589812 CTV589812 DDR589812 DNN589812 DXJ589812 EHF589812 ERB589812 FAX589812 FKT589812 FUP589812 GEL589812 GOH589812 GYD589812 HHZ589812 HRV589812 IBR589812 ILN589812 IVJ589812 JFF589812 JPB589812 JYX589812 KIT589812 KSP589812 LCL589812 LMH589812 LWD589812 MFZ589812 MPV589812 MZR589812 NJN589812 NTJ589812 ODF589812 ONB589812 OWX589812 PGT589812 PQP589812 QAL589812 QKH589812 QUD589812 RDZ589812 RNV589812 RXR589812 SHN589812 SRJ589812 TBF589812 TLB589812 TUX589812 UET589812 UOP589812 UYL589812 VIH589812 VSD589812 WBZ589812 WLV589812 WVR589812 J655348 JF655348 TB655348 ACX655348 AMT655348 AWP655348 BGL655348 BQH655348 CAD655348 CJZ655348 CTV655348 DDR655348 DNN655348 DXJ655348 EHF655348 ERB655348 FAX655348 FKT655348 FUP655348 GEL655348 GOH655348 GYD655348 HHZ655348 HRV655348 IBR655348 ILN655348 IVJ655348 JFF655348 JPB655348 JYX655348 KIT655348 KSP655348 LCL655348 LMH655348 LWD655348 MFZ655348 MPV655348 MZR655348 NJN655348 NTJ655348 ODF655348 ONB655348 OWX655348 PGT655348 PQP655348 QAL655348 QKH655348 QUD655348 RDZ655348 RNV655348 RXR655348 SHN655348 SRJ655348 TBF655348 TLB655348 TUX655348 UET655348 UOP655348 UYL655348 VIH655348 VSD655348 WBZ655348 WLV655348 WVR655348 J720884 JF720884 TB720884 ACX720884 AMT720884 AWP720884 BGL720884 BQH720884 CAD720884 CJZ720884 CTV720884 DDR720884 DNN720884 DXJ720884 EHF720884 ERB720884 FAX720884 FKT720884 FUP720884 GEL720884 GOH720884 GYD720884 HHZ720884 HRV720884 IBR720884 ILN720884 IVJ720884 JFF720884 JPB720884 JYX720884 KIT720884 KSP720884 LCL720884 LMH720884 LWD720884 MFZ720884 MPV720884 MZR720884 NJN720884 NTJ720884 ODF720884 ONB720884 OWX720884 PGT720884 PQP720884 QAL720884 QKH720884 QUD720884 RDZ720884 RNV720884 RXR720884 SHN720884 SRJ720884 TBF720884 TLB720884 TUX720884 UET720884 UOP720884 UYL720884 VIH720884 VSD720884 WBZ720884 WLV720884 WVR720884 J786420 JF786420 TB786420 ACX786420 AMT786420 AWP786420 BGL786420 BQH786420 CAD786420 CJZ786420 CTV786420 DDR786420 DNN786420 DXJ786420 EHF786420 ERB786420 FAX786420 FKT786420 FUP786420 GEL786420 GOH786420 GYD786420 HHZ786420 HRV786420 IBR786420 ILN786420 IVJ786420 JFF786420 JPB786420 JYX786420 KIT786420 KSP786420 LCL786420 LMH786420 LWD786420 MFZ786420 MPV786420 MZR786420 NJN786420 NTJ786420 ODF786420 ONB786420 OWX786420 PGT786420 PQP786420 QAL786420 QKH786420 QUD786420 RDZ786420 RNV786420 RXR786420 SHN786420 SRJ786420 TBF786420 TLB786420 TUX786420 UET786420 UOP786420 UYL786420 VIH786420 VSD786420 WBZ786420 WLV786420 WVR786420 J851956 JF851956 TB851956 ACX851956 AMT851956 AWP851956 BGL851956 BQH851956 CAD851956 CJZ851956 CTV851956 DDR851956 DNN851956 DXJ851956 EHF851956 ERB851956 FAX851956 FKT851956 FUP851956 GEL851956 GOH851956 GYD851956 HHZ851956 HRV851956 IBR851956 ILN851956 IVJ851956 JFF851956 JPB851956 JYX851956 KIT851956 KSP851956 LCL851956 LMH851956 LWD851956 MFZ851956 MPV851956 MZR851956 NJN851956 NTJ851956 ODF851956 ONB851956 OWX851956 PGT851956 PQP851956 QAL851956 QKH851956 QUD851956 RDZ851956 RNV851956 RXR851956 SHN851956 SRJ851956 TBF851956 TLB851956 TUX851956 UET851956 UOP851956 UYL851956 VIH851956 VSD851956 WBZ851956 WLV851956 WVR851956 J917492 JF917492 TB917492 ACX917492 AMT917492 AWP917492 BGL917492 BQH917492 CAD917492 CJZ917492 CTV917492 DDR917492 DNN917492 DXJ917492 EHF917492 ERB917492 FAX917492 FKT917492 FUP917492 GEL917492 GOH917492 GYD917492 HHZ917492 HRV917492 IBR917492 ILN917492 IVJ917492 JFF917492 JPB917492 JYX917492 KIT917492 KSP917492 LCL917492 LMH917492 LWD917492 MFZ917492 MPV917492 MZR917492 NJN917492 NTJ917492 ODF917492 ONB917492 OWX917492 PGT917492 PQP917492 QAL917492 QKH917492 QUD917492 RDZ917492 RNV917492 RXR917492 SHN917492 SRJ917492 TBF917492 TLB917492 TUX917492 UET917492 UOP917492 UYL917492 VIH917492 VSD917492 WBZ917492 WLV917492 WVR917492 J983028 JF983028 TB983028 ACX983028 AMT983028 AWP983028 BGL983028 BQH983028 CAD983028 CJZ983028 CTV983028 DDR983028 DNN983028 DXJ983028 EHF983028 ERB983028 FAX983028 FKT983028 FUP983028 GEL983028 GOH983028 GYD983028 HHZ983028 HRV983028 IBR983028 ILN983028 IVJ983028 JFF983028 JPB983028 JYX983028 KIT983028 KSP983028 LCL983028 LMH983028 LWD983028 MFZ983028 MPV983028 MZR983028 NJN983028 NTJ983028 ODF983028 ONB983028 OWX983028 PGT983028 PQP983028 QAL983028 QKH983028 QUD983028 RDZ983028 RNV983028 RXR983028 SHN983028 SRJ983028 TBF983028 TLB983028 TUX983028 UET983028 UOP983028 UYL983028 VIH983028 VSD983028 WBZ983028 WLV983028" xr:uid="{986CB693-576A-41E2-AF54-87FE7AFDE8E0}">
      <formula1>"2015,2016,2017,2018,2019,2020,2021,2022,2023,2024"</formula1>
    </dataValidation>
    <dataValidation allowBlank="1" showInputMessage="1" showErrorMessage="1" errorTitle="Eingabefehler" error="Nur &quot;ja&quot; oder &quot;nein&quot; ist möglich." sqref="K16:K34 JG16:JG34 TC16:TC34 ACY16:ACY34 AMU16:AMU34 AWQ16:AWQ34 BGM16:BGM34 BQI16:BQI34 CAE16:CAE34 CKA16:CKA34 CTW16:CTW34 DDS16:DDS34 DNO16:DNO34 DXK16:DXK34 EHG16:EHG34 ERC16:ERC34 FAY16:FAY34 FKU16:FKU34 FUQ16:FUQ34 GEM16:GEM34 GOI16:GOI34 GYE16:GYE34 HIA16:HIA34 HRW16:HRW34 IBS16:IBS34 ILO16:ILO34 IVK16:IVK34 JFG16:JFG34 JPC16:JPC34 JYY16:JYY34 KIU16:KIU34 KSQ16:KSQ34 LCM16:LCM34 LMI16:LMI34 LWE16:LWE34 MGA16:MGA34 MPW16:MPW34 MZS16:MZS34 NJO16:NJO34 NTK16:NTK34 ODG16:ODG34 ONC16:ONC34 OWY16:OWY34 PGU16:PGU34 PQQ16:PQQ34 QAM16:QAM34 QKI16:QKI34 QUE16:QUE34 REA16:REA34 RNW16:RNW34 RXS16:RXS34 SHO16:SHO34 SRK16:SRK34 TBG16:TBG34 TLC16:TLC34 TUY16:TUY34 UEU16:UEU34 UOQ16:UOQ34 UYM16:UYM34 VII16:VII34 VSE16:VSE34 WCA16:WCA34 WLW16:WLW34 WVS16:WVS34 K65533:K65551 JG65533:JG65551 TC65533:TC65551 ACY65533:ACY65551 AMU65533:AMU65551 AWQ65533:AWQ65551 BGM65533:BGM65551 BQI65533:BQI65551 CAE65533:CAE65551 CKA65533:CKA65551 CTW65533:CTW65551 DDS65533:DDS65551 DNO65533:DNO65551 DXK65533:DXK65551 EHG65533:EHG65551 ERC65533:ERC65551 FAY65533:FAY65551 FKU65533:FKU65551 FUQ65533:FUQ65551 GEM65533:GEM65551 GOI65533:GOI65551 GYE65533:GYE65551 HIA65533:HIA65551 HRW65533:HRW65551 IBS65533:IBS65551 ILO65533:ILO65551 IVK65533:IVK65551 JFG65533:JFG65551 JPC65533:JPC65551 JYY65533:JYY65551 KIU65533:KIU65551 KSQ65533:KSQ65551 LCM65533:LCM65551 LMI65533:LMI65551 LWE65533:LWE65551 MGA65533:MGA65551 MPW65533:MPW65551 MZS65533:MZS65551 NJO65533:NJO65551 NTK65533:NTK65551 ODG65533:ODG65551 ONC65533:ONC65551 OWY65533:OWY65551 PGU65533:PGU65551 PQQ65533:PQQ65551 QAM65533:QAM65551 QKI65533:QKI65551 QUE65533:QUE65551 REA65533:REA65551 RNW65533:RNW65551 RXS65533:RXS65551 SHO65533:SHO65551 SRK65533:SRK65551 TBG65533:TBG65551 TLC65533:TLC65551 TUY65533:TUY65551 UEU65533:UEU65551 UOQ65533:UOQ65551 UYM65533:UYM65551 VII65533:VII65551 VSE65533:VSE65551 WCA65533:WCA65551 WLW65533:WLW65551 WVS65533:WVS65551 K131069:K131087 JG131069:JG131087 TC131069:TC131087 ACY131069:ACY131087 AMU131069:AMU131087 AWQ131069:AWQ131087 BGM131069:BGM131087 BQI131069:BQI131087 CAE131069:CAE131087 CKA131069:CKA131087 CTW131069:CTW131087 DDS131069:DDS131087 DNO131069:DNO131087 DXK131069:DXK131087 EHG131069:EHG131087 ERC131069:ERC131087 FAY131069:FAY131087 FKU131069:FKU131087 FUQ131069:FUQ131087 GEM131069:GEM131087 GOI131069:GOI131087 GYE131069:GYE131087 HIA131069:HIA131087 HRW131069:HRW131087 IBS131069:IBS131087 ILO131069:ILO131087 IVK131069:IVK131087 JFG131069:JFG131087 JPC131069:JPC131087 JYY131069:JYY131087 KIU131069:KIU131087 KSQ131069:KSQ131087 LCM131069:LCM131087 LMI131069:LMI131087 LWE131069:LWE131087 MGA131069:MGA131087 MPW131069:MPW131087 MZS131069:MZS131087 NJO131069:NJO131087 NTK131069:NTK131087 ODG131069:ODG131087 ONC131069:ONC131087 OWY131069:OWY131087 PGU131069:PGU131087 PQQ131069:PQQ131087 QAM131069:QAM131087 QKI131069:QKI131087 QUE131069:QUE131087 REA131069:REA131087 RNW131069:RNW131087 RXS131069:RXS131087 SHO131069:SHO131087 SRK131069:SRK131087 TBG131069:TBG131087 TLC131069:TLC131087 TUY131069:TUY131087 UEU131069:UEU131087 UOQ131069:UOQ131087 UYM131069:UYM131087 VII131069:VII131087 VSE131069:VSE131087 WCA131069:WCA131087 WLW131069:WLW131087 WVS131069:WVS131087 K196605:K196623 JG196605:JG196623 TC196605:TC196623 ACY196605:ACY196623 AMU196605:AMU196623 AWQ196605:AWQ196623 BGM196605:BGM196623 BQI196605:BQI196623 CAE196605:CAE196623 CKA196605:CKA196623 CTW196605:CTW196623 DDS196605:DDS196623 DNO196605:DNO196623 DXK196605:DXK196623 EHG196605:EHG196623 ERC196605:ERC196623 FAY196605:FAY196623 FKU196605:FKU196623 FUQ196605:FUQ196623 GEM196605:GEM196623 GOI196605:GOI196623 GYE196605:GYE196623 HIA196605:HIA196623 HRW196605:HRW196623 IBS196605:IBS196623 ILO196605:ILO196623 IVK196605:IVK196623 JFG196605:JFG196623 JPC196605:JPC196623 JYY196605:JYY196623 KIU196605:KIU196623 KSQ196605:KSQ196623 LCM196605:LCM196623 LMI196605:LMI196623 LWE196605:LWE196623 MGA196605:MGA196623 MPW196605:MPW196623 MZS196605:MZS196623 NJO196605:NJO196623 NTK196605:NTK196623 ODG196605:ODG196623 ONC196605:ONC196623 OWY196605:OWY196623 PGU196605:PGU196623 PQQ196605:PQQ196623 QAM196605:QAM196623 QKI196605:QKI196623 QUE196605:QUE196623 REA196605:REA196623 RNW196605:RNW196623 RXS196605:RXS196623 SHO196605:SHO196623 SRK196605:SRK196623 TBG196605:TBG196623 TLC196605:TLC196623 TUY196605:TUY196623 UEU196605:UEU196623 UOQ196605:UOQ196623 UYM196605:UYM196623 VII196605:VII196623 VSE196605:VSE196623 WCA196605:WCA196623 WLW196605:WLW196623 WVS196605:WVS196623 K262141:K262159 JG262141:JG262159 TC262141:TC262159 ACY262141:ACY262159 AMU262141:AMU262159 AWQ262141:AWQ262159 BGM262141:BGM262159 BQI262141:BQI262159 CAE262141:CAE262159 CKA262141:CKA262159 CTW262141:CTW262159 DDS262141:DDS262159 DNO262141:DNO262159 DXK262141:DXK262159 EHG262141:EHG262159 ERC262141:ERC262159 FAY262141:FAY262159 FKU262141:FKU262159 FUQ262141:FUQ262159 GEM262141:GEM262159 GOI262141:GOI262159 GYE262141:GYE262159 HIA262141:HIA262159 HRW262141:HRW262159 IBS262141:IBS262159 ILO262141:ILO262159 IVK262141:IVK262159 JFG262141:JFG262159 JPC262141:JPC262159 JYY262141:JYY262159 KIU262141:KIU262159 KSQ262141:KSQ262159 LCM262141:LCM262159 LMI262141:LMI262159 LWE262141:LWE262159 MGA262141:MGA262159 MPW262141:MPW262159 MZS262141:MZS262159 NJO262141:NJO262159 NTK262141:NTK262159 ODG262141:ODG262159 ONC262141:ONC262159 OWY262141:OWY262159 PGU262141:PGU262159 PQQ262141:PQQ262159 QAM262141:QAM262159 QKI262141:QKI262159 QUE262141:QUE262159 REA262141:REA262159 RNW262141:RNW262159 RXS262141:RXS262159 SHO262141:SHO262159 SRK262141:SRK262159 TBG262141:TBG262159 TLC262141:TLC262159 TUY262141:TUY262159 UEU262141:UEU262159 UOQ262141:UOQ262159 UYM262141:UYM262159 VII262141:VII262159 VSE262141:VSE262159 WCA262141:WCA262159 WLW262141:WLW262159 WVS262141:WVS262159 K327677:K327695 JG327677:JG327695 TC327677:TC327695 ACY327677:ACY327695 AMU327677:AMU327695 AWQ327677:AWQ327695 BGM327677:BGM327695 BQI327677:BQI327695 CAE327677:CAE327695 CKA327677:CKA327695 CTW327677:CTW327695 DDS327677:DDS327695 DNO327677:DNO327695 DXK327677:DXK327695 EHG327677:EHG327695 ERC327677:ERC327695 FAY327677:FAY327695 FKU327677:FKU327695 FUQ327677:FUQ327695 GEM327677:GEM327695 GOI327677:GOI327695 GYE327677:GYE327695 HIA327677:HIA327695 HRW327677:HRW327695 IBS327677:IBS327695 ILO327677:ILO327695 IVK327677:IVK327695 JFG327677:JFG327695 JPC327677:JPC327695 JYY327677:JYY327695 KIU327677:KIU327695 KSQ327677:KSQ327695 LCM327677:LCM327695 LMI327677:LMI327695 LWE327677:LWE327695 MGA327677:MGA327695 MPW327677:MPW327695 MZS327677:MZS327695 NJO327677:NJO327695 NTK327677:NTK327695 ODG327677:ODG327695 ONC327677:ONC327695 OWY327677:OWY327695 PGU327677:PGU327695 PQQ327677:PQQ327695 QAM327677:QAM327695 QKI327677:QKI327695 QUE327677:QUE327695 REA327677:REA327695 RNW327677:RNW327695 RXS327677:RXS327695 SHO327677:SHO327695 SRK327677:SRK327695 TBG327677:TBG327695 TLC327677:TLC327695 TUY327677:TUY327695 UEU327677:UEU327695 UOQ327677:UOQ327695 UYM327677:UYM327695 VII327677:VII327695 VSE327677:VSE327695 WCA327677:WCA327695 WLW327677:WLW327695 WVS327677:WVS327695 K393213:K393231 JG393213:JG393231 TC393213:TC393231 ACY393213:ACY393231 AMU393213:AMU393231 AWQ393213:AWQ393231 BGM393213:BGM393231 BQI393213:BQI393231 CAE393213:CAE393231 CKA393213:CKA393231 CTW393213:CTW393231 DDS393213:DDS393231 DNO393213:DNO393231 DXK393213:DXK393231 EHG393213:EHG393231 ERC393213:ERC393231 FAY393213:FAY393231 FKU393213:FKU393231 FUQ393213:FUQ393231 GEM393213:GEM393231 GOI393213:GOI393231 GYE393213:GYE393231 HIA393213:HIA393231 HRW393213:HRW393231 IBS393213:IBS393231 ILO393213:ILO393231 IVK393213:IVK393231 JFG393213:JFG393231 JPC393213:JPC393231 JYY393213:JYY393231 KIU393213:KIU393231 KSQ393213:KSQ393231 LCM393213:LCM393231 LMI393213:LMI393231 LWE393213:LWE393231 MGA393213:MGA393231 MPW393213:MPW393231 MZS393213:MZS393231 NJO393213:NJO393231 NTK393213:NTK393231 ODG393213:ODG393231 ONC393213:ONC393231 OWY393213:OWY393231 PGU393213:PGU393231 PQQ393213:PQQ393231 QAM393213:QAM393231 QKI393213:QKI393231 QUE393213:QUE393231 REA393213:REA393231 RNW393213:RNW393231 RXS393213:RXS393231 SHO393213:SHO393231 SRK393213:SRK393231 TBG393213:TBG393231 TLC393213:TLC393231 TUY393213:TUY393231 UEU393213:UEU393231 UOQ393213:UOQ393231 UYM393213:UYM393231 VII393213:VII393231 VSE393213:VSE393231 WCA393213:WCA393231 WLW393213:WLW393231 WVS393213:WVS393231 K458749:K458767 JG458749:JG458767 TC458749:TC458767 ACY458749:ACY458767 AMU458749:AMU458767 AWQ458749:AWQ458767 BGM458749:BGM458767 BQI458749:BQI458767 CAE458749:CAE458767 CKA458749:CKA458767 CTW458749:CTW458767 DDS458749:DDS458767 DNO458749:DNO458767 DXK458749:DXK458767 EHG458749:EHG458767 ERC458749:ERC458767 FAY458749:FAY458767 FKU458749:FKU458767 FUQ458749:FUQ458767 GEM458749:GEM458767 GOI458749:GOI458767 GYE458749:GYE458767 HIA458749:HIA458767 HRW458749:HRW458767 IBS458749:IBS458767 ILO458749:ILO458767 IVK458749:IVK458767 JFG458749:JFG458767 JPC458749:JPC458767 JYY458749:JYY458767 KIU458749:KIU458767 KSQ458749:KSQ458767 LCM458749:LCM458767 LMI458749:LMI458767 LWE458749:LWE458767 MGA458749:MGA458767 MPW458749:MPW458767 MZS458749:MZS458767 NJO458749:NJO458767 NTK458749:NTK458767 ODG458749:ODG458767 ONC458749:ONC458767 OWY458749:OWY458767 PGU458749:PGU458767 PQQ458749:PQQ458767 QAM458749:QAM458767 QKI458749:QKI458767 QUE458749:QUE458767 REA458749:REA458767 RNW458749:RNW458767 RXS458749:RXS458767 SHO458749:SHO458767 SRK458749:SRK458767 TBG458749:TBG458767 TLC458749:TLC458767 TUY458749:TUY458767 UEU458749:UEU458767 UOQ458749:UOQ458767 UYM458749:UYM458767 VII458749:VII458767 VSE458749:VSE458767 WCA458749:WCA458767 WLW458749:WLW458767 WVS458749:WVS458767 K524285:K524303 JG524285:JG524303 TC524285:TC524303 ACY524285:ACY524303 AMU524285:AMU524303 AWQ524285:AWQ524303 BGM524285:BGM524303 BQI524285:BQI524303 CAE524285:CAE524303 CKA524285:CKA524303 CTW524285:CTW524303 DDS524285:DDS524303 DNO524285:DNO524303 DXK524285:DXK524303 EHG524285:EHG524303 ERC524285:ERC524303 FAY524285:FAY524303 FKU524285:FKU524303 FUQ524285:FUQ524303 GEM524285:GEM524303 GOI524285:GOI524303 GYE524285:GYE524303 HIA524285:HIA524303 HRW524285:HRW524303 IBS524285:IBS524303 ILO524285:ILO524303 IVK524285:IVK524303 JFG524285:JFG524303 JPC524285:JPC524303 JYY524285:JYY524303 KIU524285:KIU524303 KSQ524285:KSQ524303 LCM524285:LCM524303 LMI524285:LMI524303 LWE524285:LWE524303 MGA524285:MGA524303 MPW524285:MPW524303 MZS524285:MZS524303 NJO524285:NJO524303 NTK524285:NTK524303 ODG524285:ODG524303 ONC524285:ONC524303 OWY524285:OWY524303 PGU524285:PGU524303 PQQ524285:PQQ524303 QAM524285:QAM524303 QKI524285:QKI524303 QUE524285:QUE524303 REA524285:REA524303 RNW524285:RNW524303 RXS524285:RXS524303 SHO524285:SHO524303 SRK524285:SRK524303 TBG524285:TBG524303 TLC524285:TLC524303 TUY524285:TUY524303 UEU524285:UEU524303 UOQ524285:UOQ524303 UYM524285:UYM524303 VII524285:VII524303 VSE524285:VSE524303 WCA524285:WCA524303 WLW524285:WLW524303 WVS524285:WVS524303 K589821:K589839 JG589821:JG589839 TC589821:TC589839 ACY589821:ACY589839 AMU589821:AMU589839 AWQ589821:AWQ589839 BGM589821:BGM589839 BQI589821:BQI589839 CAE589821:CAE589839 CKA589821:CKA589839 CTW589821:CTW589839 DDS589821:DDS589839 DNO589821:DNO589839 DXK589821:DXK589839 EHG589821:EHG589839 ERC589821:ERC589839 FAY589821:FAY589839 FKU589821:FKU589839 FUQ589821:FUQ589839 GEM589821:GEM589839 GOI589821:GOI589839 GYE589821:GYE589839 HIA589821:HIA589839 HRW589821:HRW589839 IBS589821:IBS589839 ILO589821:ILO589839 IVK589821:IVK589839 JFG589821:JFG589839 JPC589821:JPC589839 JYY589821:JYY589839 KIU589821:KIU589839 KSQ589821:KSQ589839 LCM589821:LCM589839 LMI589821:LMI589839 LWE589821:LWE589839 MGA589821:MGA589839 MPW589821:MPW589839 MZS589821:MZS589839 NJO589821:NJO589839 NTK589821:NTK589839 ODG589821:ODG589839 ONC589821:ONC589839 OWY589821:OWY589839 PGU589821:PGU589839 PQQ589821:PQQ589839 QAM589821:QAM589839 QKI589821:QKI589839 QUE589821:QUE589839 REA589821:REA589839 RNW589821:RNW589839 RXS589821:RXS589839 SHO589821:SHO589839 SRK589821:SRK589839 TBG589821:TBG589839 TLC589821:TLC589839 TUY589821:TUY589839 UEU589821:UEU589839 UOQ589821:UOQ589839 UYM589821:UYM589839 VII589821:VII589839 VSE589821:VSE589839 WCA589821:WCA589839 WLW589821:WLW589839 WVS589821:WVS589839 K655357:K655375 JG655357:JG655375 TC655357:TC655375 ACY655357:ACY655375 AMU655357:AMU655375 AWQ655357:AWQ655375 BGM655357:BGM655375 BQI655357:BQI655375 CAE655357:CAE655375 CKA655357:CKA655375 CTW655357:CTW655375 DDS655357:DDS655375 DNO655357:DNO655375 DXK655357:DXK655375 EHG655357:EHG655375 ERC655357:ERC655375 FAY655357:FAY655375 FKU655357:FKU655375 FUQ655357:FUQ655375 GEM655357:GEM655375 GOI655357:GOI655375 GYE655357:GYE655375 HIA655357:HIA655375 HRW655357:HRW655375 IBS655357:IBS655375 ILO655357:ILO655375 IVK655357:IVK655375 JFG655357:JFG655375 JPC655357:JPC655375 JYY655357:JYY655375 KIU655357:KIU655375 KSQ655357:KSQ655375 LCM655357:LCM655375 LMI655357:LMI655375 LWE655357:LWE655375 MGA655357:MGA655375 MPW655357:MPW655375 MZS655357:MZS655375 NJO655357:NJO655375 NTK655357:NTK655375 ODG655357:ODG655375 ONC655357:ONC655375 OWY655357:OWY655375 PGU655357:PGU655375 PQQ655357:PQQ655375 QAM655357:QAM655375 QKI655357:QKI655375 QUE655357:QUE655375 REA655357:REA655375 RNW655357:RNW655375 RXS655357:RXS655375 SHO655357:SHO655375 SRK655357:SRK655375 TBG655357:TBG655375 TLC655357:TLC655375 TUY655357:TUY655375 UEU655357:UEU655375 UOQ655357:UOQ655375 UYM655357:UYM655375 VII655357:VII655375 VSE655357:VSE655375 WCA655357:WCA655375 WLW655357:WLW655375 WVS655357:WVS655375 K720893:K720911 JG720893:JG720911 TC720893:TC720911 ACY720893:ACY720911 AMU720893:AMU720911 AWQ720893:AWQ720911 BGM720893:BGM720911 BQI720893:BQI720911 CAE720893:CAE720911 CKA720893:CKA720911 CTW720893:CTW720911 DDS720893:DDS720911 DNO720893:DNO720911 DXK720893:DXK720911 EHG720893:EHG720911 ERC720893:ERC720911 FAY720893:FAY720911 FKU720893:FKU720911 FUQ720893:FUQ720911 GEM720893:GEM720911 GOI720893:GOI720911 GYE720893:GYE720911 HIA720893:HIA720911 HRW720893:HRW720911 IBS720893:IBS720911 ILO720893:ILO720911 IVK720893:IVK720911 JFG720893:JFG720911 JPC720893:JPC720911 JYY720893:JYY720911 KIU720893:KIU720911 KSQ720893:KSQ720911 LCM720893:LCM720911 LMI720893:LMI720911 LWE720893:LWE720911 MGA720893:MGA720911 MPW720893:MPW720911 MZS720893:MZS720911 NJO720893:NJO720911 NTK720893:NTK720911 ODG720893:ODG720911 ONC720893:ONC720911 OWY720893:OWY720911 PGU720893:PGU720911 PQQ720893:PQQ720911 QAM720893:QAM720911 QKI720893:QKI720911 QUE720893:QUE720911 REA720893:REA720911 RNW720893:RNW720911 RXS720893:RXS720911 SHO720893:SHO720911 SRK720893:SRK720911 TBG720893:TBG720911 TLC720893:TLC720911 TUY720893:TUY720911 UEU720893:UEU720911 UOQ720893:UOQ720911 UYM720893:UYM720911 VII720893:VII720911 VSE720893:VSE720911 WCA720893:WCA720911 WLW720893:WLW720911 WVS720893:WVS720911 K786429:K786447 JG786429:JG786447 TC786429:TC786447 ACY786429:ACY786447 AMU786429:AMU786447 AWQ786429:AWQ786447 BGM786429:BGM786447 BQI786429:BQI786447 CAE786429:CAE786447 CKA786429:CKA786447 CTW786429:CTW786447 DDS786429:DDS786447 DNO786429:DNO786447 DXK786429:DXK786447 EHG786429:EHG786447 ERC786429:ERC786447 FAY786429:FAY786447 FKU786429:FKU786447 FUQ786429:FUQ786447 GEM786429:GEM786447 GOI786429:GOI786447 GYE786429:GYE786447 HIA786429:HIA786447 HRW786429:HRW786447 IBS786429:IBS786447 ILO786429:ILO786447 IVK786429:IVK786447 JFG786429:JFG786447 JPC786429:JPC786447 JYY786429:JYY786447 KIU786429:KIU786447 KSQ786429:KSQ786447 LCM786429:LCM786447 LMI786429:LMI786447 LWE786429:LWE786447 MGA786429:MGA786447 MPW786429:MPW786447 MZS786429:MZS786447 NJO786429:NJO786447 NTK786429:NTK786447 ODG786429:ODG786447 ONC786429:ONC786447 OWY786429:OWY786447 PGU786429:PGU786447 PQQ786429:PQQ786447 QAM786429:QAM786447 QKI786429:QKI786447 QUE786429:QUE786447 REA786429:REA786447 RNW786429:RNW786447 RXS786429:RXS786447 SHO786429:SHO786447 SRK786429:SRK786447 TBG786429:TBG786447 TLC786429:TLC786447 TUY786429:TUY786447 UEU786429:UEU786447 UOQ786429:UOQ786447 UYM786429:UYM786447 VII786429:VII786447 VSE786429:VSE786447 WCA786429:WCA786447 WLW786429:WLW786447 WVS786429:WVS786447 K851965:K851983 JG851965:JG851983 TC851965:TC851983 ACY851965:ACY851983 AMU851965:AMU851983 AWQ851965:AWQ851983 BGM851965:BGM851983 BQI851965:BQI851983 CAE851965:CAE851983 CKA851965:CKA851983 CTW851965:CTW851983 DDS851965:DDS851983 DNO851965:DNO851983 DXK851965:DXK851983 EHG851965:EHG851983 ERC851965:ERC851983 FAY851965:FAY851983 FKU851965:FKU851983 FUQ851965:FUQ851983 GEM851965:GEM851983 GOI851965:GOI851983 GYE851965:GYE851983 HIA851965:HIA851983 HRW851965:HRW851983 IBS851965:IBS851983 ILO851965:ILO851983 IVK851965:IVK851983 JFG851965:JFG851983 JPC851965:JPC851983 JYY851965:JYY851983 KIU851965:KIU851983 KSQ851965:KSQ851983 LCM851965:LCM851983 LMI851965:LMI851983 LWE851965:LWE851983 MGA851965:MGA851983 MPW851965:MPW851983 MZS851965:MZS851983 NJO851965:NJO851983 NTK851965:NTK851983 ODG851965:ODG851983 ONC851965:ONC851983 OWY851965:OWY851983 PGU851965:PGU851983 PQQ851965:PQQ851983 QAM851965:QAM851983 QKI851965:QKI851983 QUE851965:QUE851983 REA851965:REA851983 RNW851965:RNW851983 RXS851965:RXS851983 SHO851965:SHO851983 SRK851965:SRK851983 TBG851965:TBG851983 TLC851965:TLC851983 TUY851965:TUY851983 UEU851965:UEU851983 UOQ851965:UOQ851983 UYM851965:UYM851983 VII851965:VII851983 VSE851965:VSE851983 WCA851965:WCA851983 WLW851965:WLW851983 WVS851965:WVS851983 K917501:K917519 JG917501:JG917519 TC917501:TC917519 ACY917501:ACY917519 AMU917501:AMU917519 AWQ917501:AWQ917519 BGM917501:BGM917519 BQI917501:BQI917519 CAE917501:CAE917519 CKA917501:CKA917519 CTW917501:CTW917519 DDS917501:DDS917519 DNO917501:DNO917519 DXK917501:DXK917519 EHG917501:EHG917519 ERC917501:ERC917519 FAY917501:FAY917519 FKU917501:FKU917519 FUQ917501:FUQ917519 GEM917501:GEM917519 GOI917501:GOI917519 GYE917501:GYE917519 HIA917501:HIA917519 HRW917501:HRW917519 IBS917501:IBS917519 ILO917501:ILO917519 IVK917501:IVK917519 JFG917501:JFG917519 JPC917501:JPC917519 JYY917501:JYY917519 KIU917501:KIU917519 KSQ917501:KSQ917519 LCM917501:LCM917519 LMI917501:LMI917519 LWE917501:LWE917519 MGA917501:MGA917519 MPW917501:MPW917519 MZS917501:MZS917519 NJO917501:NJO917519 NTK917501:NTK917519 ODG917501:ODG917519 ONC917501:ONC917519 OWY917501:OWY917519 PGU917501:PGU917519 PQQ917501:PQQ917519 QAM917501:QAM917519 QKI917501:QKI917519 QUE917501:QUE917519 REA917501:REA917519 RNW917501:RNW917519 RXS917501:RXS917519 SHO917501:SHO917519 SRK917501:SRK917519 TBG917501:TBG917519 TLC917501:TLC917519 TUY917501:TUY917519 UEU917501:UEU917519 UOQ917501:UOQ917519 UYM917501:UYM917519 VII917501:VII917519 VSE917501:VSE917519 WCA917501:WCA917519 WLW917501:WLW917519 WVS917501:WVS917519 K983037:K983055 JG983037:JG983055 TC983037:TC983055 ACY983037:ACY983055 AMU983037:AMU983055 AWQ983037:AWQ983055 BGM983037:BGM983055 BQI983037:BQI983055 CAE983037:CAE983055 CKA983037:CKA983055 CTW983037:CTW983055 DDS983037:DDS983055 DNO983037:DNO983055 DXK983037:DXK983055 EHG983037:EHG983055 ERC983037:ERC983055 FAY983037:FAY983055 FKU983037:FKU983055 FUQ983037:FUQ983055 GEM983037:GEM983055 GOI983037:GOI983055 GYE983037:GYE983055 HIA983037:HIA983055 HRW983037:HRW983055 IBS983037:IBS983055 ILO983037:ILO983055 IVK983037:IVK983055 JFG983037:JFG983055 JPC983037:JPC983055 JYY983037:JYY983055 KIU983037:KIU983055 KSQ983037:KSQ983055 LCM983037:LCM983055 LMI983037:LMI983055 LWE983037:LWE983055 MGA983037:MGA983055 MPW983037:MPW983055 MZS983037:MZS983055 NJO983037:NJO983055 NTK983037:NTK983055 ODG983037:ODG983055 ONC983037:ONC983055 OWY983037:OWY983055 PGU983037:PGU983055 PQQ983037:PQQ983055 QAM983037:QAM983055 QKI983037:QKI983055 QUE983037:QUE983055 REA983037:REA983055 RNW983037:RNW983055 RXS983037:RXS983055 SHO983037:SHO983055 SRK983037:SRK983055 TBG983037:TBG983055 TLC983037:TLC983055 TUY983037:TUY983055 UEU983037:UEU983055 UOQ983037:UOQ983055 UYM983037:UYM983055 VII983037:VII983055 VSE983037:VSE983055 WCA983037:WCA983055 WLW983037:WLW983055 WVS983037:WVS983055" xr:uid="{35FA1E0C-8B69-44F6-AE9B-35EA7AD8D415}"/>
    <dataValidation showErrorMessage="1" errorTitle="Jahr wählen" error="Bitte wählen Sie aus der Liste ein Jahr, für das der Anlagespiegel erstellt werden soll." sqref="J10" xr:uid="{40E3C7FA-FD49-4EBB-9020-CE0A723B11BB}"/>
    <dataValidation type="whole" showErrorMessage="1" errorTitle="Jahr eingeben" error="Geben Sie hier ein beliebiges Jahr zwischen 2000 und 2100 ein, um sich die dazugehörigen Feiertage anzeigen zu lassen." sqref="J8" xr:uid="{999BCCF8-EC30-4356-AC9E-418C1F82B4FA}">
      <formula1>2000</formula1>
      <formula2>2100</formula2>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6BAB0-2157-4513-A454-ECB990F9446A}">
  <dimension ref="B1:R26"/>
  <sheetViews>
    <sheetView showGridLines="0" topLeftCell="A3" workbookViewId="0">
      <selection activeCell="B22" sqref="B22:L22"/>
    </sheetView>
  </sheetViews>
  <sheetFormatPr baseColWidth="10" defaultColWidth="11.5546875" defaultRowHeight="13.2" x14ac:dyDescent="0.25"/>
  <cols>
    <col min="1" max="1" width="11.5546875" style="65"/>
    <col min="2" max="2" width="19.6640625" style="65" customWidth="1"/>
    <col min="3" max="6" width="5" style="65" customWidth="1"/>
    <col min="7" max="7" width="4.44140625" style="65" bestFit="1" customWidth="1"/>
    <col min="8" max="9" width="5" style="65" customWidth="1"/>
    <col min="10" max="10" width="5" style="65" bestFit="1" customWidth="1"/>
    <col min="11" max="12" width="5" style="65" customWidth="1"/>
    <col min="13" max="13" width="4.44140625" style="65" customWidth="1"/>
    <col min="14" max="18" width="5" style="65" customWidth="1"/>
    <col min="19" max="257" width="11.5546875" style="65"/>
    <col min="258" max="258" width="19.6640625" style="65" customWidth="1"/>
    <col min="259" max="274" width="5" style="65" customWidth="1"/>
    <col min="275" max="513" width="11.5546875" style="65"/>
    <col min="514" max="514" width="19.6640625" style="65" customWidth="1"/>
    <col min="515" max="530" width="5" style="65" customWidth="1"/>
    <col min="531" max="769" width="11.5546875" style="65"/>
    <col min="770" max="770" width="19.6640625" style="65" customWidth="1"/>
    <col min="771" max="786" width="5" style="65" customWidth="1"/>
    <col min="787" max="1025" width="11.5546875" style="65"/>
    <col min="1026" max="1026" width="19.6640625" style="65" customWidth="1"/>
    <col min="1027" max="1042" width="5" style="65" customWidth="1"/>
    <col min="1043" max="1281" width="11.5546875" style="65"/>
    <col min="1282" max="1282" width="19.6640625" style="65" customWidth="1"/>
    <col min="1283" max="1298" width="5" style="65" customWidth="1"/>
    <col min="1299" max="1537" width="11.5546875" style="65"/>
    <col min="1538" max="1538" width="19.6640625" style="65" customWidth="1"/>
    <col min="1539" max="1554" width="5" style="65" customWidth="1"/>
    <col min="1555" max="1793" width="11.5546875" style="65"/>
    <col min="1794" max="1794" width="19.6640625" style="65" customWidth="1"/>
    <col min="1795" max="1810" width="5" style="65" customWidth="1"/>
    <col min="1811" max="2049" width="11.5546875" style="65"/>
    <col min="2050" max="2050" width="19.6640625" style="65" customWidth="1"/>
    <col min="2051" max="2066" width="5" style="65" customWidth="1"/>
    <col min="2067" max="2305" width="11.5546875" style="65"/>
    <col min="2306" max="2306" width="19.6640625" style="65" customWidth="1"/>
    <col min="2307" max="2322" width="5" style="65" customWidth="1"/>
    <col min="2323" max="2561" width="11.5546875" style="65"/>
    <col min="2562" max="2562" width="19.6640625" style="65" customWidth="1"/>
    <col min="2563" max="2578" width="5" style="65" customWidth="1"/>
    <col min="2579" max="2817" width="11.5546875" style="65"/>
    <col min="2818" max="2818" width="19.6640625" style="65" customWidth="1"/>
    <col min="2819" max="2834" width="5" style="65" customWidth="1"/>
    <col min="2835" max="3073" width="11.5546875" style="65"/>
    <col min="3074" max="3074" width="19.6640625" style="65" customWidth="1"/>
    <col min="3075" max="3090" width="5" style="65" customWidth="1"/>
    <col min="3091" max="3329" width="11.5546875" style="65"/>
    <col min="3330" max="3330" width="19.6640625" style="65" customWidth="1"/>
    <col min="3331" max="3346" width="5" style="65" customWidth="1"/>
    <col min="3347" max="3585" width="11.5546875" style="65"/>
    <col min="3586" max="3586" width="19.6640625" style="65" customWidth="1"/>
    <col min="3587" max="3602" width="5" style="65" customWidth="1"/>
    <col min="3603" max="3841" width="11.5546875" style="65"/>
    <col min="3842" max="3842" width="19.6640625" style="65" customWidth="1"/>
    <col min="3843" max="3858" width="5" style="65" customWidth="1"/>
    <col min="3859" max="4097" width="11.5546875" style="65"/>
    <col min="4098" max="4098" width="19.6640625" style="65" customWidth="1"/>
    <col min="4099" max="4114" width="5" style="65" customWidth="1"/>
    <col min="4115" max="4353" width="11.5546875" style="65"/>
    <col min="4354" max="4354" width="19.6640625" style="65" customWidth="1"/>
    <col min="4355" max="4370" width="5" style="65" customWidth="1"/>
    <col min="4371" max="4609" width="11.5546875" style="65"/>
    <col min="4610" max="4610" width="19.6640625" style="65" customWidth="1"/>
    <col min="4611" max="4626" width="5" style="65" customWidth="1"/>
    <col min="4627" max="4865" width="11.5546875" style="65"/>
    <col min="4866" max="4866" width="19.6640625" style="65" customWidth="1"/>
    <col min="4867" max="4882" width="5" style="65" customWidth="1"/>
    <col min="4883" max="5121" width="11.5546875" style="65"/>
    <col min="5122" max="5122" width="19.6640625" style="65" customWidth="1"/>
    <col min="5123" max="5138" width="5" style="65" customWidth="1"/>
    <col min="5139" max="5377" width="11.5546875" style="65"/>
    <col min="5378" max="5378" width="19.6640625" style="65" customWidth="1"/>
    <col min="5379" max="5394" width="5" style="65" customWidth="1"/>
    <col min="5395" max="5633" width="11.5546875" style="65"/>
    <col min="5634" max="5634" width="19.6640625" style="65" customWidth="1"/>
    <col min="5635" max="5650" width="5" style="65" customWidth="1"/>
    <col min="5651" max="5889" width="11.5546875" style="65"/>
    <col min="5890" max="5890" width="19.6640625" style="65" customWidth="1"/>
    <col min="5891" max="5906" width="5" style="65" customWidth="1"/>
    <col min="5907" max="6145" width="11.5546875" style="65"/>
    <col min="6146" max="6146" width="19.6640625" style="65" customWidth="1"/>
    <col min="6147" max="6162" width="5" style="65" customWidth="1"/>
    <col min="6163" max="6401" width="11.5546875" style="65"/>
    <col min="6402" max="6402" width="19.6640625" style="65" customWidth="1"/>
    <col min="6403" max="6418" width="5" style="65" customWidth="1"/>
    <col min="6419" max="6657" width="11.5546875" style="65"/>
    <col min="6658" max="6658" width="19.6640625" style="65" customWidth="1"/>
    <col min="6659" max="6674" width="5" style="65" customWidth="1"/>
    <col min="6675" max="6913" width="11.5546875" style="65"/>
    <col min="6914" max="6914" width="19.6640625" style="65" customWidth="1"/>
    <col min="6915" max="6930" width="5" style="65" customWidth="1"/>
    <col min="6931" max="7169" width="11.5546875" style="65"/>
    <col min="7170" max="7170" width="19.6640625" style="65" customWidth="1"/>
    <col min="7171" max="7186" width="5" style="65" customWidth="1"/>
    <col min="7187" max="7425" width="11.5546875" style="65"/>
    <col min="7426" max="7426" width="19.6640625" style="65" customWidth="1"/>
    <col min="7427" max="7442" width="5" style="65" customWidth="1"/>
    <col min="7443" max="7681" width="11.5546875" style="65"/>
    <col min="7682" max="7682" width="19.6640625" style="65" customWidth="1"/>
    <col min="7683" max="7698" width="5" style="65" customWidth="1"/>
    <col min="7699" max="7937" width="11.5546875" style="65"/>
    <col min="7938" max="7938" width="19.6640625" style="65" customWidth="1"/>
    <col min="7939" max="7954" width="5" style="65" customWidth="1"/>
    <col min="7955" max="8193" width="11.5546875" style="65"/>
    <col min="8194" max="8194" width="19.6640625" style="65" customWidth="1"/>
    <col min="8195" max="8210" width="5" style="65" customWidth="1"/>
    <col min="8211" max="8449" width="11.5546875" style="65"/>
    <col min="8450" max="8450" width="19.6640625" style="65" customWidth="1"/>
    <col min="8451" max="8466" width="5" style="65" customWidth="1"/>
    <col min="8467" max="8705" width="11.5546875" style="65"/>
    <col min="8706" max="8706" width="19.6640625" style="65" customWidth="1"/>
    <col min="8707" max="8722" width="5" style="65" customWidth="1"/>
    <col min="8723" max="8961" width="11.5546875" style="65"/>
    <col min="8962" max="8962" width="19.6640625" style="65" customWidth="1"/>
    <col min="8963" max="8978" width="5" style="65" customWidth="1"/>
    <col min="8979" max="9217" width="11.5546875" style="65"/>
    <col min="9218" max="9218" width="19.6640625" style="65" customWidth="1"/>
    <col min="9219" max="9234" width="5" style="65" customWidth="1"/>
    <col min="9235" max="9473" width="11.5546875" style="65"/>
    <col min="9474" max="9474" width="19.6640625" style="65" customWidth="1"/>
    <col min="9475" max="9490" width="5" style="65" customWidth="1"/>
    <col min="9491" max="9729" width="11.5546875" style="65"/>
    <col min="9730" max="9730" width="19.6640625" style="65" customWidth="1"/>
    <col min="9731" max="9746" width="5" style="65" customWidth="1"/>
    <col min="9747" max="9985" width="11.5546875" style="65"/>
    <col min="9986" max="9986" width="19.6640625" style="65" customWidth="1"/>
    <col min="9987" max="10002" width="5" style="65" customWidth="1"/>
    <col min="10003" max="10241" width="11.5546875" style="65"/>
    <col min="10242" max="10242" width="19.6640625" style="65" customWidth="1"/>
    <col min="10243" max="10258" width="5" style="65" customWidth="1"/>
    <col min="10259" max="10497" width="11.5546875" style="65"/>
    <col min="10498" max="10498" width="19.6640625" style="65" customWidth="1"/>
    <col min="10499" max="10514" width="5" style="65" customWidth="1"/>
    <col min="10515" max="10753" width="11.5546875" style="65"/>
    <col min="10754" max="10754" width="19.6640625" style="65" customWidth="1"/>
    <col min="10755" max="10770" width="5" style="65" customWidth="1"/>
    <col min="10771" max="11009" width="11.5546875" style="65"/>
    <col min="11010" max="11010" width="19.6640625" style="65" customWidth="1"/>
    <col min="11011" max="11026" width="5" style="65" customWidth="1"/>
    <col min="11027" max="11265" width="11.5546875" style="65"/>
    <col min="11266" max="11266" width="19.6640625" style="65" customWidth="1"/>
    <col min="11267" max="11282" width="5" style="65" customWidth="1"/>
    <col min="11283" max="11521" width="11.5546875" style="65"/>
    <col min="11522" max="11522" width="19.6640625" style="65" customWidth="1"/>
    <col min="11523" max="11538" width="5" style="65" customWidth="1"/>
    <col min="11539" max="11777" width="11.5546875" style="65"/>
    <col min="11778" max="11778" width="19.6640625" style="65" customWidth="1"/>
    <col min="11779" max="11794" width="5" style="65" customWidth="1"/>
    <col min="11795" max="12033" width="11.5546875" style="65"/>
    <col min="12034" max="12034" width="19.6640625" style="65" customWidth="1"/>
    <col min="12035" max="12050" width="5" style="65" customWidth="1"/>
    <col min="12051" max="12289" width="11.5546875" style="65"/>
    <col min="12290" max="12290" width="19.6640625" style="65" customWidth="1"/>
    <col min="12291" max="12306" width="5" style="65" customWidth="1"/>
    <col min="12307" max="12545" width="11.5546875" style="65"/>
    <col min="12546" max="12546" width="19.6640625" style="65" customWidth="1"/>
    <col min="12547" max="12562" width="5" style="65" customWidth="1"/>
    <col min="12563" max="12801" width="11.5546875" style="65"/>
    <col min="12802" max="12802" width="19.6640625" style="65" customWidth="1"/>
    <col min="12803" max="12818" width="5" style="65" customWidth="1"/>
    <col min="12819" max="13057" width="11.5546875" style="65"/>
    <col min="13058" max="13058" width="19.6640625" style="65" customWidth="1"/>
    <col min="13059" max="13074" width="5" style="65" customWidth="1"/>
    <col min="13075" max="13313" width="11.5546875" style="65"/>
    <col min="13314" max="13314" width="19.6640625" style="65" customWidth="1"/>
    <col min="13315" max="13330" width="5" style="65" customWidth="1"/>
    <col min="13331" max="13569" width="11.5546875" style="65"/>
    <col min="13570" max="13570" width="19.6640625" style="65" customWidth="1"/>
    <col min="13571" max="13586" width="5" style="65" customWidth="1"/>
    <col min="13587" max="13825" width="11.5546875" style="65"/>
    <col min="13826" max="13826" width="19.6640625" style="65" customWidth="1"/>
    <col min="13827" max="13842" width="5" style="65" customWidth="1"/>
    <col min="13843" max="14081" width="11.5546875" style="65"/>
    <col min="14082" max="14082" width="19.6640625" style="65" customWidth="1"/>
    <col min="14083" max="14098" width="5" style="65" customWidth="1"/>
    <col min="14099" max="14337" width="11.5546875" style="65"/>
    <col min="14338" max="14338" width="19.6640625" style="65" customWidth="1"/>
    <col min="14339" max="14354" width="5" style="65" customWidth="1"/>
    <col min="14355" max="14593" width="11.5546875" style="65"/>
    <col min="14594" max="14594" width="19.6640625" style="65" customWidth="1"/>
    <col min="14595" max="14610" width="5" style="65" customWidth="1"/>
    <col min="14611" max="14849" width="11.5546875" style="65"/>
    <col min="14850" max="14850" width="19.6640625" style="65" customWidth="1"/>
    <col min="14851" max="14866" width="5" style="65" customWidth="1"/>
    <col min="14867" max="15105" width="11.5546875" style="65"/>
    <col min="15106" max="15106" width="19.6640625" style="65" customWidth="1"/>
    <col min="15107" max="15122" width="5" style="65" customWidth="1"/>
    <col min="15123" max="15361" width="11.5546875" style="65"/>
    <col min="15362" max="15362" width="19.6640625" style="65" customWidth="1"/>
    <col min="15363" max="15378" width="5" style="65" customWidth="1"/>
    <col min="15379" max="15617" width="11.5546875" style="65"/>
    <col min="15618" max="15618" width="19.6640625" style="65" customWidth="1"/>
    <col min="15619" max="15634" width="5" style="65" customWidth="1"/>
    <col min="15635" max="15873" width="11.5546875" style="65"/>
    <col min="15874" max="15874" width="19.6640625" style="65" customWidth="1"/>
    <col min="15875" max="15890" width="5" style="65" customWidth="1"/>
    <col min="15891" max="16129" width="11.5546875" style="65"/>
    <col min="16130" max="16130" width="19.6640625" style="65" customWidth="1"/>
    <col min="16131" max="16146" width="5" style="65" customWidth="1"/>
    <col min="16147" max="16384" width="11.5546875" style="65"/>
  </cols>
  <sheetData>
    <row r="1" spans="2:18" hidden="1" x14ac:dyDescent="0.25"/>
    <row r="2" spans="2:18" ht="13.8" hidden="1" thickBot="1" x14ac:dyDescent="0.3">
      <c r="B2" s="66" t="s">
        <v>99</v>
      </c>
      <c r="C2" s="300" t="str">
        <f>+'Übersicht Feiertage'!J10</f>
        <v>Baden-Württemberg</v>
      </c>
      <c r="D2" s="301"/>
      <c r="E2" s="301"/>
      <c r="F2" s="301"/>
      <c r="G2" s="301"/>
      <c r="H2" s="301"/>
      <c r="I2" s="302"/>
    </row>
    <row r="3" spans="2:18" customFormat="1" ht="14.4" x14ac:dyDescent="0.3"/>
    <row r="4" spans="2:18" customFormat="1" ht="14.4" x14ac:dyDescent="0.3"/>
    <row r="5" spans="2:18" ht="13.8" thickBot="1" x14ac:dyDescent="0.3"/>
    <row r="6" spans="2:18" ht="16.2" thickBot="1" x14ac:dyDescent="0.35">
      <c r="B6" s="303" t="s">
        <v>133</v>
      </c>
      <c r="C6" s="304"/>
      <c r="D6" s="304"/>
      <c r="E6" s="304"/>
      <c r="F6" s="304"/>
      <c r="G6" s="304"/>
      <c r="H6" s="304"/>
      <c r="I6" s="304"/>
      <c r="J6" s="304"/>
      <c r="K6" s="304"/>
      <c r="L6" s="304"/>
      <c r="M6" s="304"/>
      <c r="N6" s="304"/>
      <c r="O6" s="304"/>
      <c r="P6" s="304"/>
      <c r="Q6" s="304"/>
      <c r="R6" s="305"/>
    </row>
    <row r="7" spans="2:18" ht="139.19999999999999" customHeight="1" thickBot="1" x14ac:dyDescent="0.3">
      <c r="B7" s="79" t="s">
        <v>134</v>
      </c>
      <c r="C7" s="80" t="s">
        <v>92</v>
      </c>
      <c r="D7" s="81" t="s">
        <v>103</v>
      </c>
      <c r="E7" s="81" t="s">
        <v>58</v>
      </c>
      <c r="F7" s="81" t="s">
        <v>107</v>
      </c>
      <c r="G7" s="81" t="s">
        <v>109</v>
      </c>
      <c r="H7" s="81" t="s">
        <v>60</v>
      </c>
      <c r="I7" s="81" t="s">
        <v>112</v>
      </c>
      <c r="J7" s="81" t="s">
        <v>114</v>
      </c>
      <c r="K7" s="81" t="s">
        <v>116</v>
      </c>
      <c r="L7" s="81" t="s">
        <v>118</v>
      </c>
      <c r="M7" s="81" t="s">
        <v>120</v>
      </c>
      <c r="N7" s="81" t="s">
        <v>121</v>
      </c>
      <c r="O7" s="81" t="s">
        <v>123</v>
      </c>
      <c r="P7" s="81" t="s">
        <v>125</v>
      </c>
      <c r="Q7" s="81" t="s">
        <v>127</v>
      </c>
      <c r="R7" s="82" t="s">
        <v>129</v>
      </c>
    </row>
    <row r="8" spans="2:18" ht="13.95" customHeight="1" x14ac:dyDescent="0.25">
      <c r="B8" s="83" t="s">
        <v>100</v>
      </c>
      <c r="C8" s="67" t="s">
        <v>101</v>
      </c>
      <c r="D8" s="63" t="s">
        <v>101</v>
      </c>
      <c r="E8" s="63" t="s">
        <v>101</v>
      </c>
      <c r="F8" s="63" t="s">
        <v>101</v>
      </c>
      <c r="G8" s="63" t="s">
        <v>137</v>
      </c>
      <c r="H8" s="63" t="s">
        <v>101</v>
      </c>
      <c r="I8" s="63" t="s">
        <v>101</v>
      </c>
      <c r="J8" s="63">
        <f ca="1">+Jan!AS11</f>
        <v>2025</v>
      </c>
      <c r="K8" s="63" t="s">
        <v>101</v>
      </c>
      <c r="L8" s="271" t="s">
        <v>101</v>
      </c>
      <c r="M8" s="63" t="s">
        <v>101</v>
      </c>
      <c r="N8" s="63" t="s">
        <v>101</v>
      </c>
      <c r="O8" s="63" t="s">
        <v>101</v>
      </c>
      <c r="P8" s="63" t="s">
        <v>101</v>
      </c>
      <c r="Q8" s="63" t="s">
        <v>101</v>
      </c>
      <c r="R8" s="68" t="s">
        <v>101</v>
      </c>
    </row>
    <row r="9" spans="2:18" ht="13.95" customHeight="1" thickBot="1" x14ac:dyDescent="0.3">
      <c r="B9" s="84" t="s">
        <v>102</v>
      </c>
      <c r="C9" s="69" t="s">
        <v>101</v>
      </c>
      <c r="D9" s="70" t="s">
        <v>101</v>
      </c>
      <c r="E9" s="70" t="s">
        <v>104</v>
      </c>
      <c r="F9" s="70" t="s">
        <v>104</v>
      </c>
      <c r="G9" s="70" t="s">
        <v>104</v>
      </c>
      <c r="H9" s="70" t="s">
        <v>104</v>
      </c>
      <c r="I9" s="70" t="s">
        <v>104</v>
      </c>
      <c r="J9" s="71" t="s">
        <v>104</v>
      </c>
      <c r="K9" s="70" t="s">
        <v>104</v>
      </c>
      <c r="L9" s="272" t="s">
        <v>104</v>
      </c>
      <c r="M9" s="70" t="s">
        <v>104</v>
      </c>
      <c r="N9" s="70" t="s">
        <v>104</v>
      </c>
      <c r="O9" s="70" t="s">
        <v>104</v>
      </c>
      <c r="P9" s="70" t="s">
        <v>101</v>
      </c>
      <c r="Q9" s="70" t="s">
        <v>104</v>
      </c>
      <c r="R9" s="72" t="s">
        <v>104</v>
      </c>
    </row>
    <row r="10" spans="2:18" ht="13.95" customHeight="1" thickBot="1" x14ac:dyDescent="0.3">
      <c r="B10" s="84" t="s">
        <v>105</v>
      </c>
      <c r="C10" s="69" t="s">
        <v>104</v>
      </c>
      <c r="D10" s="70" t="s">
        <v>104</v>
      </c>
      <c r="E10" s="70" t="s">
        <v>104</v>
      </c>
      <c r="F10" s="70" t="s">
        <v>104</v>
      </c>
      <c r="G10" s="70" t="s">
        <v>104</v>
      </c>
      <c r="H10" s="70" t="s">
        <v>104</v>
      </c>
      <c r="I10" s="73" t="s">
        <v>104</v>
      </c>
      <c r="J10" s="74" t="s">
        <v>104</v>
      </c>
      <c r="K10" s="69" t="s">
        <v>104</v>
      </c>
      <c r="L10" s="272" t="s">
        <v>104</v>
      </c>
      <c r="M10" s="70" t="s">
        <v>104</v>
      </c>
      <c r="N10" s="70" t="s">
        <v>104</v>
      </c>
      <c r="O10" s="70" t="s">
        <v>104</v>
      </c>
      <c r="P10" s="70" t="s">
        <v>104</v>
      </c>
      <c r="Q10" s="70" t="s">
        <v>104</v>
      </c>
      <c r="R10" s="72" t="s">
        <v>104</v>
      </c>
    </row>
    <row r="11" spans="2:18" ht="13.95" hidden="1" customHeight="1" x14ac:dyDescent="0.25">
      <c r="B11" s="84" t="s">
        <v>106</v>
      </c>
      <c r="C11" s="69" t="s">
        <v>101</v>
      </c>
      <c r="D11" s="70" t="s">
        <v>101</v>
      </c>
      <c r="E11" s="70" t="s">
        <v>101</v>
      </c>
      <c r="F11" s="70" t="s">
        <v>101</v>
      </c>
      <c r="G11" s="70" t="s">
        <v>101</v>
      </c>
      <c r="H11" s="70" t="s">
        <v>101</v>
      </c>
      <c r="I11" s="70" t="s">
        <v>101</v>
      </c>
      <c r="J11" s="75" t="s">
        <v>101</v>
      </c>
      <c r="K11" s="70" t="s">
        <v>101</v>
      </c>
      <c r="L11" s="272" t="s">
        <v>101</v>
      </c>
      <c r="M11" s="70" t="s">
        <v>101</v>
      </c>
      <c r="N11" s="70" t="s">
        <v>101</v>
      </c>
      <c r="O11" s="70" t="s">
        <v>101</v>
      </c>
      <c r="P11" s="70" t="s">
        <v>101</v>
      </c>
      <c r="Q11" s="70" t="s">
        <v>101</v>
      </c>
      <c r="R11" s="72" t="s">
        <v>101</v>
      </c>
    </row>
    <row r="12" spans="2:18" ht="13.95" hidden="1" customHeight="1" x14ac:dyDescent="0.25">
      <c r="B12" s="84" t="s">
        <v>108</v>
      </c>
      <c r="C12" s="69" t="s">
        <v>101</v>
      </c>
      <c r="D12" s="70" t="s">
        <v>101</v>
      </c>
      <c r="E12" s="70" t="s">
        <v>101</v>
      </c>
      <c r="F12" s="70" t="s">
        <v>101</v>
      </c>
      <c r="G12" s="70" t="s">
        <v>101</v>
      </c>
      <c r="H12" s="70" t="s">
        <v>101</v>
      </c>
      <c r="I12" s="70" t="s">
        <v>101</v>
      </c>
      <c r="J12" s="70" t="s">
        <v>101</v>
      </c>
      <c r="K12" s="70" t="s">
        <v>101</v>
      </c>
      <c r="L12" s="272" t="s">
        <v>101</v>
      </c>
      <c r="M12" s="70" t="s">
        <v>101</v>
      </c>
      <c r="N12" s="70" t="s">
        <v>101</v>
      </c>
      <c r="O12" s="70" t="s">
        <v>101</v>
      </c>
      <c r="P12" s="70" t="s">
        <v>101</v>
      </c>
      <c r="Q12" s="70" t="s">
        <v>101</v>
      </c>
      <c r="R12" s="72" t="s">
        <v>101</v>
      </c>
    </row>
    <row r="13" spans="2:18" ht="13.95" customHeight="1" x14ac:dyDescent="0.25">
      <c r="B13" s="84" t="s">
        <v>110</v>
      </c>
      <c r="C13" s="69" t="s">
        <v>101</v>
      </c>
      <c r="D13" s="70" t="s">
        <v>101</v>
      </c>
      <c r="E13" s="70" t="s">
        <v>101</v>
      </c>
      <c r="F13" s="70" t="s">
        <v>101</v>
      </c>
      <c r="G13" s="70" t="s">
        <v>101</v>
      </c>
      <c r="H13" s="70" t="s">
        <v>101</v>
      </c>
      <c r="I13" s="70" t="s">
        <v>101</v>
      </c>
      <c r="J13" s="70" t="s">
        <v>101</v>
      </c>
      <c r="K13" s="70" t="s">
        <v>101</v>
      </c>
      <c r="L13" s="272" t="s">
        <v>101</v>
      </c>
      <c r="M13" s="70" t="s">
        <v>101</v>
      </c>
      <c r="N13" s="70" t="s">
        <v>101</v>
      </c>
      <c r="O13" s="70" t="s">
        <v>101</v>
      </c>
      <c r="P13" s="70" t="s">
        <v>101</v>
      </c>
      <c r="Q13" s="70" t="s">
        <v>101</v>
      </c>
      <c r="R13" s="72" t="s">
        <v>101</v>
      </c>
    </row>
    <row r="14" spans="2:18" ht="13.95" customHeight="1" x14ac:dyDescent="0.25">
      <c r="B14" s="84" t="s">
        <v>111</v>
      </c>
      <c r="C14" s="69" t="s">
        <v>101</v>
      </c>
      <c r="D14" s="70" t="s">
        <v>101</v>
      </c>
      <c r="E14" s="70" t="s">
        <v>101</v>
      </c>
      <c r="F14" s="70" t="s">
        <v>101</v>
      </c>
      <c r="G14" s="70" t="s">
        <v>101</v>
      </c>
      <c r="H14" s="70" t="s">
        <v>101</v>
      </c>
      <c r="I14" s="70" t="s">
        <v>101</v>
      </c>
      <c r="J14" s="70" t="s">
        <v>101</v>
      </c>
      <c r="K14" s="70" t="s">
        <v>101</v>
      </c>
      <c r="L14" s="272" t="s">
        <v>101</v>
      </c>
      <c r="M14" s="70" t="s">
        <v>101</v>
      </c>
      <c r="N14" s="70" t="s">
        <v>101</v>
      </c>
      <c r="O14" s="70" t="s">
        <v>101</v>
      </c>
      <c r="P14" s="70" t="s">
        <v>101</v>
      </c>
      <c r="Q14" s="70" t="s">
        <v>101</v>
      </c>
      <c r="R14" s="72" t="s">
        <v>101</v>
      </c>
    </row>
    <row r="15" spans="2:18" ht="13.95" customHeight="1" x14ac:dyDescent="0.25">
      <c r="B15" s="84" t="s">
        <v>113</v>
      </c>
      <c r="C15" s="69" t="s">
        <v>101</v>
      </c>
      <c r="D15" s="70" t="s">
        <v>101</v>
      </c>
      <c r="E15" s="70" t="s">
        <v>101</v>
      </c>
      <c r="F15" s="70" t="s">
        <v>101</v>
      </c>
      <c r="G15" s="70" t="s">
        <v>101</v>
      </c>
      <c r="H15" s="70" t="s">
        <v>101</v>
      </c>
      <c r="I15" s="70" t="s">
        <v>101</v>
      </c>
      <c r="J15" s="70" t="s">
        <v>101</v>
      </c>
      <c r="K15" s="70" t="s">
        <v>101</v>
      </c>
      <c r="L15" s="272" t="s">
        <v>101</v>
      </c>
      <c r="M15" s="70" t="s">
        <v>101</v>
      </c>
      <c r="N15" s="70" t="s">
        <v>101</v>
      </c>
      <c r="O15" s="70" t="s">
        <v>101</v>
      </c>
      <c r="P15" s="70" t="s">
        <v>101</v>
      </c>
      <c r="Q15" s="70" t="s">
        <v>101</v>
      </c>
      <c r="R15" s="72" t="s">
        <v>101</v>
      </c>
    </row>
    <row r="16" spans="2:18" ht="13.95" customHeight="1" x14ac:dyDescent="0.25">
      <c r="B16" s="84" t="s">
        <v>115</v>
      </c>
      <c r="C16" s="69" t="s">
        <v>101</v>
      </c>
      <c r="D16" s="70" t="s">
        <v>101</v>
      </c>
      <c r="E16" s="70" t="s">
        <v>101</v>
      </c>
      <c r="F16" s="70" t="s">
        <v>101</v>
      </c>
      <c r="G16" s="70" t="s">
        <v>101</v>
      </c>
      <c r="H16" s="70" t="s">
        <v>101</v>
      </c>
      <c r="I16" s="70" t="s">
        <v>101</v>
      </c>
      <c r="J16" s="70" t="s">
        <v>101</v>
      </c>
      <c r="K16" s="70" t="s">
        <v>101</v>
      </c>
      <c r="L16" s="272" t="s">
        <v>101</v>
      </c>
      <c r="M16" s="70" t="s">
        <v>101</v>
      </c>
      <c r="N16" s="70" t="s">
        <v>101</v>
      </c>
      <c r="O16" s="70" t="s">
        <v>101</v>
      </c>
      <c r="P16" s="70" t="s">
        <v>101</v>
      </c>
      <c r="Q16" s="70" t="s">
        <v>101</v>
      </c>
      <c r="R16" s="72" t="s">
        <v>101</v>
      </c>
    </row>
    <row r="17" spans="2:18" ht="13.95" customHeight="1" x14ac:dyDescent="0.25">
      <c r="B17" s="84" t="s">
        <v>117</v>
      </c>
      <c r="C17" s="69" t="s">
        <v>101</v>
      </c>
      <c r="D17" s="70" t="s">
        <v>101</v>
      </c>
      <c r="E17" s="70" t="s">
        <v>101</v>
      </c>
      <c r="F17" s="70" t="s">
        <v>101</v>
      </c>
      <c r="G17" s="70" t="s">
        <v>101</v>
      </c>
      <c r="H17" s="70" t="s">
        <v>101</v>
      </c>
      <c r="I17" s="70" t="s">
        <v>101</v>
      </c>
      <c r="J17" s="70" t="s">
        <v>101</v>
      </c>
      <c r="K17" s="70" t="s">
        <v>101</v>
      </c>
      <c r="L17" s="272" t="s">
        <v>101</v>
      </c>
      <c r="M17" s="70" t="s">
        <v>101</v>
      </c>
      <c r="N17" s="70" t="s">
        <v>101</v>
      </c>
      <c r="O17" s="70" t="s">
        <v>101</v>
      </c>
      <c r="P17" s="70" t="s">
        <v>101</v>
      </c>
      <c r="Q17" s="70" t="s">
        <v>101</v>
      </c>
      <c r="R17" s="72" t="s">
        <v>101</v>
      </c>
    </row>
    <row r="18" spans="2:18" ht="13.95" customHeight="1" x14ac:dyDescent="0.25">
      <c r="B18" s="84" t="s">
        <v>119</v>
      </c>
      <c r="C18" s="69" t="s">
        <v>101</v>
      </c>
      <c r="D18" s="70" t="s">
        <v>101</v>
      </c>
      <c r="E18" s="70" t="s">
        <v>104</v>
      </c>
      <c r="F18" s="70" t="s">
        <v>104</v>
      </c>
      <c r="G18" s="70" t="s">
        <v>104</v>
      </c>
      <c r="H18" s="70" t="s">
        <v>104</v>
      </c>
      <c r="I18" s="70" t="s">
        <v>101</v>
      </c>
      <c r="J18" s="70" t="s">
        <v>104</v>
      </c>
      <c r="K18" s="70" t="s">
        <v>104</v>
      </c>
      <c r="L18" s="272" t="s">
        <v>101</v>
      </c>
      <c r="M18" s="70" t="s">
        <v>101</v>
      </c>
      <c r="N18" s="70" t="s">
        <v>101</v>
      </c>
      <c r="O18" s="70" t="s">
        <v>104</v>
      </c>
      <c r="P18" s="70" t="s">
        <v>104</v>
      </c>
      <c r="Q18" s="70" t="s">
        <v>104</v>
      </c>
      <c r="R18" s="72" t="s">
        <v>104</v>
      </c>
    </row>
    <row r="19" spans="2:18" ht="13.95" customHeight="1" x14ac:dyDescent="0.25">
      <c r="B19" s="84" t="s">
        <v>113</v>
      </c>
      <c r="C19" s="69" t="s">
        <v>104</v>
      </c>
      <c r="D19" s="70" t="s">
        <v>104</v>
      </c>
      <c r="E19" s="70" t="s">
        <v>104</v>
      </c>
      <c r="F19" s="70" t="s">
        <v>104</v>
      </c>
      <c r="G19" s="70" t="s">
        <v>104</v>
      </c>
      <c r="H19" s="70" t="s">
        <v>104</v>
      </c>
      <c r="I19" s="70" t="s">
        <v>104</v>
      </c>
      <c r="J19" s="70" t="s">
        <v>104</v>
      </c>
      <c r="K19" s="70" t="s">
        <v>104</v>
      </c>
      <c r="L19" s="272" t="s">
        <v>104</v>
      </c>
      <c r="M19" s="70" t="s">
        <v>104</v>
      </c>
      <c r="N19" s="70" t="s">
        <v>101</v>
      </c>
      <c r="O19" s="70" t="s">
        <v>104</v>
      </c>
      <c r="P19" s="70" t="s">
        <v>104</v>
      </c>
      <c r="Q19" s="70" t="s">
        <v>104</v>
      </c>
      <c r="R19" s="72" t="s">
        <v>104</v>
      </c>
    </row>
    <row r="20" spans="2:18" ht="13.95" customHeight="1" x14ac:dyDescent="0.25">
      <c r="B20" s="84" t="s">
        <v>122</v>
      </c>
      <c r="C20" s="69" t="s">
        <v>101</v>
      </c>
      <c r="D20" s="70" t="s">
        <v>101</v>
      </c>
      <c r="E20" s="70" t="s">
        <v>101</v>
      </c>
      <c r="F20" s="70" t="s">
        <v>101</v>
      </c>
      <c r="G20" s="70" t="s">
        <v>101</v>
      </c>
      <c r="H20" s="70" t="s">
        <v>101</v>
      </c>
      <c r="I20" s="70" t="s">
        <v>101</v>
      </c>
      <c r="J20" s="70" t="s">
        <v>101</v>
      </c>
      <c r="K20" s="70" t="s">
        <v>101</v>
      </c>
      <c r="L20" s="272" t="s">
        <v>101</v>
      </c>
      <c r="M20" s="70" t="s">
        <v>101</v>
      </c>
      <c r="N20" s="70" t="s">
        <v>101</v>
      </c>
      <c r="O20" s="70" t="s">
        <v>101</v>
      </c>
      <c r="P20" s="70" t="s">
        <v>101</v>
      </c>
      <c r="Q20" s="70" t="s">
        <v>101</v>
      </c>
      <c r="R20" s="72" t="s">
        <v>101</v>
      </c>
    </row>
    <row r="21" spans="2:18" ht="13.95" customHeight="1" x14ac:dyDescent="0.25">
      <c r="B21" s="84" t="s">
        <v>124</v>
      </c>
      <c r="C21" s="69" t="s">
        <v>104</v>
      </c>
      <c r="D21" s="70" t="s">
        <v>104</v>
      </c>
      <c r="E21" s="70" t="s">
        <v>104</v>
      </c>
      <c r="F21" s="70" t="s">
        <v>101</v>
      </c>
      <c r="G21" s="70" t="s">
        <v>104</v>
      </c>
      <c r="H21" s="70" t="s">
        <v>104</v>
      </c>
      <c r="I21" s="70" t="s">
        <v>104</v>
      </c>
      <c r="J21" s="70" t="s">
        <v>101</v>
      </c>
      <c r="K21" s="70" t="s">
        <v>104</v>
      </c>
      <c r="L21" s="272" t="s">
        <v>104</v>
      </c>
      <c r="M21" s="70" t="s">
        <v>104</v>
      </c>
      <c r="N21" s="70" t="s">
        <v>104</v>
      </c>
      <c r="O21" s="70" t="s">
        <v>101</v>
      </c>
      <c r="P21" s="70" t="s">
        <v>101</v>
      </c>
      <c r="Q21" s="70" t="s">
        <v>104</v>
      </c>
      <c r="R21" s="72" t="s">
        <v>101</v>
      </c>
    </row>
    <row r="22" spans="2:18" ht="13.95" customHeight="1" x14ac:dyDescent="0.25">
      <c r="B22" s="84" t="s">
        <v>126</v>
      </c>
      <c r="C22" s="69" t="s">
        <v>101</v>
      </c>
      <c r="D22" s="70" t="s">
        <v>101</v>
      </c>
      <c r="E22" s="70" t="s">
        <v>104</v>
      </c>
      <c r="F22" s="70" t="s">
        <v>104</v>
      </c>
      <c r="G22" s="70" t="s">
        <v>104</v>
      </c>
      <c r="H22" s="70" t="s">
        <v>104</v>
      </c>
      <c r="I22" s="70" t="s">
        <v>104</v>
      </c>
      <c r="J22" s="70" t="s">
        <v>104</v>
      </c>
      <c r="K22" s="70" t="s">
        <v>104</v>
      </c>
      <c r="L22" s="272" t="s">
        <v>101</v>
      </c>
      <c r="M22" s="70" t="s">
        <v>101</v>
      </c>
      <c r="N22" s="70" t="s">
        <v>101</v>
      </c>
      <c r="O22" s="70" t="s">
        <v>104</v>
      </c>
      <c r="P22" s="70" t="s">
        <v>104</v>
      </c>
      <c r="Q22" s="70" t="s">
        <v>104</v>
      </c>
      <c r="R22" s="72" t="s">
        <v>104</v>
      </c>
    </row>
    <row r="23" spans="2:18" ht="13.95" customHeight="1" x14ac:dyDescent="0.25">
      <c r="B23" s="84" t="s">
        <v>128</v>
      </c>
      <c r="C23" s="69" t="s">
        <v>104</v>
      </c>
      <c r="D23" s="70" t="s">
        <v>104</v>
      </c>
      <c r="E23" s="70" t="s">
        <v>104</v>
      </c>
      <c r="F23" s="70" t="s">
        <v>104</v>
      </c>
      <c r="G23" s="70" t="s">
        <v>104</v>
      </c>
      <c r="H23" s="70" t="s">
        <v>104</v>
      </c>
      <c r="I23" s="70" t="s">
        <v>104</v>
      </c>
      <c r="J23" s="70" t="s">
        <v>104</v>
      </c>
      <c r="K23" s="70" t="s">
        <v>104</v>
      </c>
      <c r="L23" s="272" t="s">
        <v>104</v>
      </c>
      <c r="M23" s="70" t="s">
        <v>104</v>
      </c>
      <c r="N23" s="70" t="s">
        <v>104</v>
      </c>
      <c r="O23" s="70" t="s">
        <v>104</v>
      </c>
      <c r="P23" s="70" t="s">
        <v>104</v>
      </c>
      <c r="Q23" s="70" t="s">
        <v>104</v>
      </c>
      <c r="R23" s="72" t="s">
        <v>104</v>
      </c>
    </row>
    <row r="24" spans="2:18" ht="13.95" customHeight="1" x14ac:dyDescent="0.25">
      <c r="B24" s="84" t="s">
        <v>130</v>
      </c>
      <c r="C24" s="69" t="s">
        <v>101</v>
      </c>
      <c r="D24" s="70" t="s">
        <v>101</v>
      </c>
      <c r="E24" s="70" t="s">
        <v>101</v>
      </c>
      <c r="F24" s="70" t="s">
        <v>101</v>
      </c>
      <c r="G24" s="70" t="s">
        <v>101</v>
      </c>
      <c r="H24" s="70" t="s">
        <v>101</v>
      </c>
      <c r="I24" s="70" t="s">
        <v>101</v>
      </c>
      <c r="J24" s="70" t="s">
        <v>101</v>
      </c>
      <c r="K24" s="70" t="s">
        <v>101</v>
      </c>
      <c r="L24" s="272" t="s">
        <v>101</v>
      </c>
      <c r="M24" s="70" t="s">
        <v>101</v>
      </c>
      <c r="N24" s="70" t="s">
        <v>101</v>
      </c>
      <c r="O24" s="70" t="s">
        <v>101</v>
      </c>
      <c r="P24" s="70" t="s">
        <v>101</v>
      </c>
      <c r="Q24" s="70" t="s">
        <v>101</v>
      </c>
      <c r="R24" s="72" t="s">
        <v>101</v>
      </c>
    </row>
    <row r="25" spans="2:18" ht="13.95" customHeight="1" x14ac:dyDescent="0.25">
      <c r="B25" s="84" t="s">
        <v>131</v>
      </c>
      <c r="C25" s="69" t="s">
        <v>101</v>
      </c>
      <c r="D25" s="70" t="s">
        <v>101</v>
      </c>
      <c r="E25" s="70" t="s">
        <v>101</v>
      </c>
      <c r="F25" s="70" t="s">
        <v>101</v>
      </c>
      <c r="G25" s="70" t="s">
        <v>101</v>
      </c>
      <c r="H25" s="70" t="s">
        <v>101</v>
      </c>
      <c r="I25" s="70" t="s">
        <v>101</v>
      </c>
      <c r="J25" s="70" t="s">
        <v>101</v>
      </c>
      <c r="K25" s="70" t="s">
        <v>101</v>
      </c>
      <c r="L25" s="272" t="s">
        <v>101</v>
      </c>
      <c r="M25" s="70" t="s">
        <v>101</v>
      </c>
      <c r="N25" s="70" t="s">
        <v>101</v>
      </c>
      <c r="O25" s="70" t="s">
        <v>101</v>
      </c>
      <c r="P25" s="70" t="s">
        <v>101</v>
      </c>
      <c r="Q25" s="70" t="s">
        <v>101</v>
      </c>
      <c r="R25" s="72" t="s">
        <v>101</v>
      </c>
    </row>
    <row r="26" spans="2:18" ht="13.5" customHeight="1" thickBot="1" x14ac:dyDescent="0.3">
      <c r="B26" s="85" t="s">
        <v>132</v>
      </c>
      <c r="C26" s="76" t="s">
        <v>101</v>
      </c>
      <c r="D26" s="77" t="s">
        <v>101</v>
      </c>
      <c r="E26" s="77" t="s">
        <v>101</v>
      </c>
      <c r="F26" s="77" t="s">
        <v>101</v>
      </c>
      <c r="G26" s="77" t="s">
        <v>101</v>
      </c>
      <c r="H26" s="77" t="s">
        <v>101</v>
      </c>
      <c r="I26" s="77" t="s">
        <v>101</v>
      </c>
      <c r="J26" s="77" t="s">
        <v>101</v>
      </c>
      <c r="K26" s="77" t="s">
        <v>101</v>
      </c>
      <c r="L26" s="273" t="s">
        <v>101</v>
      </c>
      <c r="M26" s="77" t="s">
        <v>101</v>
      </c>
      <c r="N26" s="77" t="s">
        <v>101</v>
      </c>
      <c r="O26" s="77" t="s">
        <v>101</v>
      </c>
      <c r="P26" s="77" t="s">
        <v>101</v>
      </c>
      <c r="Q26" s="77" t="s">
        <v>101</v>
      </c>
      <c r="R26" s="78" t="s">
        <v>101</v>
      </c>
    </row>
  </sheetData>
  <mergeCells count="2">
    <mergeCell ref="C2:I2"/>
    <mergeCell ref="B6:R6"/>
  </mergeCells>
  <dataValidations count="1">
    <dataValidation type="list" allowBlank="1" showInputMessage="1" showErrorMessage="1" sqref="C8:R26 IY8:JN26 SU8:TJ26 ACQ8:ADF26 AMM8:ANB26 AWI8:AWX26 BGE8:BGT26 BQA8:BQP26 BZW8:CAL26 CJS8:CKH26 CTO8:CUD26 DDK8:DDZ26 DNG8:DNV26 DXC8:DXR26 EGY8:EHN26 EQU8:ERJ26 FAQ8:FBF26 FKM8:FLB26 FUI8:FUX26 GEE8:GET26 GOA8:GOP26 GXW8:GYL26 HHS8:HIH26 HRO8:HSD26 IBK8:IBZ26 ILG8:ILV26 IVC8:IVR26 JEY8:JFN26 JOU8:JPJ26 JYQ8:JZF26 KIM8:KJB26 KSI8:KSX26 LCE8:LCT26 LMA8:LMP26 LVW8:LWL26 MFS8:MGH26 MPO8:MQD26 MZK8:MZZ26 NJG8:NJV26 NTC8:NTR26 OCY8:ODN26 OMU8:ONJ26 OWQ8:OXF26 PGM8:PHB26 PQI8:PQX26 QAE8:QAT26 QKA8:QKP26 QTW8:QUL26 RDS8:REH26 RNO8:ROD26 RXK8:RXZ26 SHG8:SHV26 SRC8:SRR26 TAY8:TBN26 TKU8:TLJ26 TUQ8:TVF26 UEM8:UFB26 UOI8:UOX26 UYE8:UYT26 VIA8:VIP26 VRW8:VSL26 WBS8:WCH26 WLO8:WMD26 WVK8:WVZ26 C65544:R65562 IY65544:JN65562 SU65544:TJ65562 ACQ65544:ADF65562 AMM65544:ANB65562 AWI65544:AWX65562 BGE65544:BGT65562 BQA65544:BQP65562 BZW65544:CAL65562 CJS65544:CKH65562 CTO65544:CUD65562 DDK65544:DDZ65562 DNG65544:DNV65562 DXC65544:DXR65562 EGY65544:EHN65562 EQU65544:ERJ65562 FAQ65544:FBF65562 FKM65544:FLB65562 FUI65544:FUX65562 GEE65544:GET65562 GOA65544:GOP65562 GXW65544:GYL65562 HHS65544:HIH65562 HRO65544:HSD65562 IBK65544:IBZ65562 ILG65544:ILV65562 IVC65544:IVR65562 JEY65544:JFN65562 JOU65544:JPJ65562 JYQ65544:JZF65562 KIM65544:KJB65562 KSI65544:KSX65562 LCE65544:LCT65562 LMA65544:LMP65562 LVW65544:LWL65562 MFS65544:MGH65562 MPO65544:MQD65562 MZK65544:MZZ65562 NJG65544:NJV65562 NTC65544:NTR65562 OCY65544:ODN65562 OMU65544:ONJ65562 OWQ65544:OXF65562 PGM65544:PHB65562 PQI65544:PQX65562 QAE65544:QAT65562 QKA65544:QKP65562 QTW65544:QUL65562 RDS65544:REH65562 RNO65544:ROD65562 RXK65544:RXZ65562 SHG65544:SHV65562 SRC65544:SRR65562 TAY65544:TBN65562 TKU65544:TLJ65562 TUQ65544:TVF65562 UEM65544:UFB65562 UOI65544:UOX65562 UYE65544:UYT65562 VIA65544:VIP65562 VRW65544:VSL65562 WBS65544:WCH65562 WLO65544:WMD65562 WVK65544:WVZ65562 C131080:R131098 IY131080:JN131098 SU131080:TJ131098 ACQ131080:ADF131098 AMM131080:ANB131098 AWI131080:AWX131098 BGE131080:BGT131098 BQA131080:BQP131098 BZW131080:CAL131098 CJS131080:CKH131098 CTO131080:CUD131098 DDK131080:DDZ131098 DNG131080:DNV131098 DXC131080:DXR131098 EGY131080:EHN131098 EQU131080:ERJ131098 FAQ131080:FBF131098 FKM131080:FLB131098 FUI131080:FUX131098 GEE131080:GET131098 GOA131080:GOP131098 GXW131080:GYL131098 HHS131080:HIH131098 HRO131080:HSD131098 IBK131080:IBZ131098 ILG131080:ILV131098 IVC131080:IVR131098 JEY131080:JFN131098 JOU131080:JPJ131098 JYQ131080:JZF131098 KIM131080:KJB131098 KSI131080:KSX131098 LCE131080:LCT131098 LMA131080:LMP131098 LVW131080:LWL131098 MFS131080:MGH131098 MPO131080:MQD131098 MZK131080:MZZ131098 NJG131080:NJV131098 NTC131080:NTR131098 OCY131080:ODN131098 OMU131080:ONJ131098 OWQ131080:OXF131098 PGM131080:PHB131098 PQI131080:PQX131098 QAE131080:QAT131098 QKA131080:QKP131098 QTW131080:QUL131098 RDS131080:REH131098 RNO131080:ROD131098 RXK131080:RXZ131098 SHG131080:SHV131098 SRC131080:SRR131098 TAY131080:TBN131098 TKU131080:TLJ131098 TUQ131080:TVF131098 UEM131080:UFB131098 UOI131080:UOX131098 UYE131080:UYT131098 VIA131080:VIP131098 VRW131080:VSL131098 WBS131080:WCH131098 WLO131080:WMD131098 WVK131080:WVZ131098 C196616:R196634 IY196616:JN196634 SU196616:TJ196634 ACQ196616:ADF196634 AMM196616:ANB196634 AWI196616:AWX196634 BGE196616:BGT196634 BQA196616:BQP196634 BZW196616:CAL196634 CJS196616:CKH196634 CTO196616:CUD196634 DDK196616:DDZ196634 DNG196616:DNV196634 DXC196616:DXR196634 EGY196616:EHN196634 EQU196616:ERJ196634 FAQ196616:FBF196634 FKM196616:FLB196634 FUI196616:FUX196634 GEE196616:GET196634 GOA196616:GOP196634 GXW196616:GYL196634 HHS196616:HIH196634 HRO196616:HSD196634 IBK196616:IBZ196634 ILG196616:ILV196634 IVC196616:IVR196634 JEY196616:JFN196634 JOU196616:JPJ196634 JYQ196616:JZF196634 KIM196616:KJB196634 KSI196616:KSX196634 LCE196616:LCT196634 LMA196616:LMP196634 LVW196616:LWL196634 MFS196616:MGH196634 MPO196616:MQD196634 MZK196616:MZZ196634 NJG196616:NJV196634 NTC196616:NTR196634 OCY196616:ODN196634 OMU196616:ONJ196634 OWQ196616:OXF196634 PGM196616:PHB196634 PQI196616:PQX196634 QAE196616:QAT196634 QKA196616:QKP196634 QTW196616:QUL196634 RDS196616:REH196634 RNO196616:ROD196634 RXK196616:RXZ196634 SHG196616:SHV196634 SRC196616:SRR196634 TAY196616:TBN196634 TKU196616:TLJ196634 TUQ196616:TVF196634 UEM196616:UFB196634 UOI196616:UOX196634 UYE196616:UYT196634 VIA196616:VIP196634 VRW196616:VSL196634 WBS196616:WCH196634 WLO196616:WMD196634 WVK196616:WVZ196634 C262152:R262170 IY262152:JN262170 SU262152:TJ262170 ACQ262152:ADF262170 AMM262152:ANB262170 AWI262152:AWX262170 BGE262152:BGT262170 BQA262152:BQP262170 BZW262152:CAL262170 CJS262152:CKH262170 CTO262152:CUD262170 DDK262152:DDZ262170 DNG262152:DNV262170 DXC262152:DXR262170 EGY262152:EHN262170 EQU262152:ERJ262170 FAQ262152:FBF262170 FKM262152:FLB262170 FUI262152:FUX262170 GEE262152:GET262170 GOA262152:GOP262170 GXW262152:GYL262170 HHS262152:HIH262170 HRO262152:HSD262170 IBK262152:IBZ262170 ILG262152:ILV262170 IVC262152:IVR262170 JEY262152:JFN262170 JOU262152:JPJ262170 JYQ262152:JZF262170 KIM262152:KJB262170 KSI262152:KSX262170 LCE262152:LCT262170 LMA262152:LMP262170 LVW262152:LWL262170 MFS262152:MGH262170 MPO262152:MQD262170 MZK262152:MZZ262170 NJG262152:NJV262170 NTC262152:NTR262170 OCY262152:ODN262170 OMU262152:ONJ262170 OWQ262152:OXF262170 PGM262152:PHB262170 PQI262152:PQX262170 QAE262152:QAT262170 QKA262152:QKP262170 QTW262152:QUL262170 RDS262152:REH262170 RNO262152:ROD262170 RXK262152:RXZ262170 SHG262152:SHV262170 SRC262152:SRR262170 TAY262152:TBN262170 TKU262152:TLJ262170 TUQ262152:TVF262170 UEM262152:UFB262170 UOI262152:UOX262170 UYE262152:UYT262170 VIA262152:VIP262170 VRW262152:VSL262170 WBS262152:WCH262170 WLO262152:WMD262170 WVK262152:WVZ262170 C327688:R327706 IY327688:JN327706 SU327688:TJ327706 ACQ327688:ADF327706 AMM327688:ANB327706 AWI327688:AWX327706 BGE327688:BGT327706 BQA327688:BQP327706 BZW327688:CAL327706 CJS327688:CKH327706 CTO327688:CUD327706 DDK327688:DDZ327706 DNG327688:DNV327706 DXC327688:DXR327706 EGY327688:EHN327706 EQU327688:ERJ327706 FAQ327688:FBF327706 FKM327688:FLB327706 FUI327688:FUX327706 GEE327688:GET327706 GOA327688:GOP327706 GXW327688:GYL327706 HHS327688:HIH327706 HRO327688:HSD327706 IBK327688:IBZ327706 ILG327688:ILV327706 IVC327688:IVR327706 JEY327688:JFN327706 JOU327688:JPJ327706 JYQ327688:JZF327706 KIM327688:KJB327706 KSI327688:KSX327706 LCE327688:LCT327706 LMA327688:LMP327706 LVW327688:LWL327706 MFS327688:MGH327706 MPO327688:MQD327706 MZK327688:MZZ327706 NJG327688:NJV327706 NTC327688:NTR327706 OCY327688:ODN327706 OMU327688:ONJ327706 OWQ327688:OXF327706 PGM327688:PHB327706 PQI327688:PQX327706 QAE327688:QAT327706 QKA327688:QKP327706 QTW327688:QUL327706 RDS327688:REH327706 RNO327688:ROD327706 RXK327688:RXZ327706 SHG327688:SHV327706 SRC327688:SRR327706 TAY327688:TBN327706 TKU327688:TLJ327706 TUQ327688:TVF327706 UEM327688:UFB327706 UOI327688:UOX327706 UYE327688:UYT327706 VIA327688:VIP327706 VRW327688:VSL327706 WBS327688:WCH327706 WLO327688:WMD327706 WVK327688:WVZ327706 C393224:R393242 IY393224:JN393242 SU393224:TJ393242 ACQ393224:ADF393242 AMM393224:ANB393242 AWI393224:AWX393242 BGE393224:BGT393242 BQA393224:BQP393242 BZW393224:CAL393242 CJS393224:CKH393242 CTO393224:CUD393242 DDK393224:DDZ393242 DNG393224:DNV393242 DXC393224:DXR393242 EGY393224:EHN393242 EQU393224:ERJ393242 FAQ393224:FBF393242 FKM393224:FLB393242 FUI393224:FUX393242 GEE393224:GET393242 GOA393224:GOP393242 GXW393224:GYL393242 HHS393224:HIH393242 HRO393224:HSD393242 IBK393224:IBZ393242 ILG393224:ILV393242 IVC393224:IVR393242 JEY393224:JFN393242 JOU393224:JPJ393242 JYQ393224:JZF393242 KIM393224:KJB393242 KSI393224:KSX393242 LCE393224:LCT393242 LMA393224:LMP393242 LVW393224:LWL393242 MFS393224:MGH393242 MPO393224:MQD393242 MZK393224:MZZ393242 NJG393224:NJV393242 NTC393224:NTR393242 OCY393224:ODN393242 OMU393224:ONJ393242 OWQ393224:OXF393242 PGM393224:PHB393242 PQI393224:PQX393242 QAE393224:QAT393242 QKA393224:QKP393242 QTW393224:QUL393242 RDS393224:REH393242 RNO393224:ROD393242 RXK393224:RXZ393242 SHG393224:SHV393242 SRC393224:SRR393242 TAY393224:TBN393242 TKU393224:TLJ393242 TUQ393224:TVF393242 UEM393224:UFB393242 UOI393224:UOX393242 UYE393224:UYT393242 VIA393224:VIP393242 VRW393224:VSL393242 WBS393224:WCH393242 WLO393224:WMD393242 WVK393224:WVZ393242 C458760:R458778 IY458760:JN458778 SU458760:TJ458778 ACQ458760:ADF458778 AMM458760:ANB458778 AWI458760:AWX458778 BGE458760:BGT458778 BQA458760:BQP458778 BZW458760:CAL458778 CJS458760:CKH458778 CTO458760:CUD458778 DDK458760:DDZ458778 DNG458760:DNV458778 DXC458760:DXR458778 EGY458760:EHN458778 EQU458760:ERJ458778 FAQ458760:FBF458778 FKM458760:FLB458778 FUI458760:FUX458778 GEE458760:GET458778 GOA458760:GOP458778 GXW458760:GYL458778 HHS458760:HIH458778 HRO458760:HSD458778 IBK458760:IBZ458778 ILG458760:ILV458778 IVC458760:IVR458778 JEY458760:JFN458778 JOU458760:JPJ458778 JYQ458760:JZF458778 KIM458760:KJB458778 KSI458760:KSX458778 LCE458760:LCT458778 LMA458760:LMP458778 LVW458760:LWL458778 MFS458760:MGH458778 MPO458760:MQD458778 MZK458760:MZZ458778 NJG458760:NJV458778 NTC458760:NTR458778 OCY458760:ODN458778 OMU458760:ONJ458778 OWQ458760:OXF458778 PGM458760:PHB458778 PQI458760:PQX458778 QAE458760:QAT458778 QKA458760:QKP458778 QTW458760:QUL458778 RDS458760:REH458778 RNO458760:ROD458778 RXK458760:RXZ458778 SHG458760:SHV458778 SRC458760:SRR458778 TAY458760:TBN458778 TKU458760:TLJ458778 TUQ458760:TVF458778 UEM458760:UFB458778 UOI458760:UOX458778 UYE458760:UYT458778 VIA458760:VIP458778 VRW458760:VSL458778 WBS458760:WCH458778 WLO458760:WMD458778 WVK458760:WVZ458778 C524296:R524314 IY524296:JN524314 SU524296:TJ524314 ACQ524296:ADF524314 AMM524296:ANB524314 AWI524296:AWX524314 BGE524296:BGT524314 BQA524296:BQP524314 BZW524296:CAL524314 CJS524296:CKH524314 CTO524296:CUD524314 DDK524296:DDZ524314 DNG524296:DNV524314 DXC524296:DXR524314 EGY524296:EHN524314 EQU524296:ERJ524314 FAQ524296:FBF524314 FKM524296:FLB524314 FUI524296:FUX524314 GEE524296:GET524314 GOA524296:GOP524314 GXW524296:GYL524314 HHS524296:HIH524314 HRO524296:HSD524314 IBK524296:IBZ524314 ILG524296:ILV524314 IVC524296:IVR524314 JEY524296:JFN524314 JOU524296:JPJ524314 JYQ524296:JZF524314 KIM524296:KJB524314 KSI524296:KSX524314 LCE524296:LCT524314 LMA524296:LMP524314 LVW524296:LWL524314 MFS524296:MGH524314 MPO524296:MQD524314 MZK524296:MZZ524314 NJG524296:NJV524314 NTC524296:NTR524314 OCY524296:ODN524314 OMU524296:ONJ524314 OWQ524296:OXF524314 PGM524296:PHB524314 PQI524296:PQX524314 QAE524296:QAT524314 QKA524296:QKP524314 QTW524296:QUL524314 RDS524296:REH524314 RNO524296:ROD524314 RXK524296:RXZ524314 SHG524296:SHV524314 SRC524296:SRR524314 TAY524296:TBN524314 TKU524296:TLJ524314 TUQ524296:TVF524314 UEM524296:UFB524314 UOI524296:UOX524314 UYE524296:UYT524314 VIA524296:VIP524314 VRW524296:VSL524314 WBS524296:WCH524314 WLO524296:WMD524314 WVK524296:WVZ524314 C589832:R589850 IY589832:JN589850 SU589832:TJ589850 ACQ589832:ADF589850 AMM589832:ANB589850 AWI589832:AWX589850 BGE589832:BGT589850 BQA589832:BQP589850 BZW589832:CAL589850 CJS589832:CKH589850 CTO589832:CUD589850 DDK589832:DDZ589850 DNG589832:DNV589850 DXC589832:DXR589850 EGY589832:EHN589850 EQU589832:ERJ589850 FAQ589832:FBF589850 FKM589832:FLB589850 FUI589832:FUX589850 GEE589832:GET589850 GOA589832:GOP589850 GXW589832:GYL589850 HHS589832:HIH589850 HRO589832:HSD589850 IBK589832:IBZ589850 ILG589832:ILV589850 IVC589832:IVR589850 JEY589832:JFN589850 JOU589832:JPJ589850 JYQ589832:JZF589850 KIM589832:KJB589850 KSI589832:KSX589850 LCE589832:LCT589850 LMA589832:LMP589850 LVW589832:LWL589850 MFS589832:MGH589850 MPO589832:MQD589850 MZK589832:MZZ589850 NJG589832:NJV589850 NTC589832:NTR589850 OCY589832:ODN589850 OMU589832:ONJ589850 OWQ589832:OXF589850 PGM589832:PHB589850 PQI589832:PQX589850 QAE589832:QAT589850 QKA589832:QKP589850 QTW589832:QUL589850 RDS589832:REH589850 RNO589832:ROD589850 RXK589832:RXZ589850 SHG589832:SHV589850 SRC589832:SRR589850 TAY589832:TBN589850 TKU589832:TLJ589850 TUQ589832:TVF589850 UEM589832:UFB589850 UOI589832:UOX589850 UYE589832:UYT589850 VIA589832:VIP589850 VRW589832:VSL589850 WBS589832:WCH589850 WLO589832:WMD589850 WVK589832:WVZ589850 C655368:R655386 IY655368:JN655386 SU655368:TJ655386 ACQ655368:ADF655386 AMM655368:ANB655386 AWI655368:AWX655386 BGE655368:BGT655386 BQA655368:BQP655386 BZW655368:CAL655386 CJS655368:CKH655386 CTO655368:CUD655386 DDK655368:DDZ655386 DNG655368:DNV655386 DXC655368:DXR655386 EGY655368:EHN655386 EQU655368:ERJ655386 FAQ655368:FBF655386 FKM655368:FLB655386 FUI655368:FUX655386 GEE655368:GET655386 GOA655368:GOP655386 GXW655368:GYL655386 HHS655368:HIH655386 HRO655368:HSD655386 IBK655368:IBZ655386 ILG655368:ILV655386 IVC655368:IVR655386 JEY655368:JFN655386 JOU655368:JPJ655386 JYQ655368:JZF655386 KIM655368:KJB655386 KSI655368:KSX655386 LCE655368:LCT655386 LMA655368:LMP655386 LVW655368:LWL655386 MFS655368:MGH655386 MPO655368:MQD655386 MZK655368:MZZ655386 NJG655368:NJV655386 NTC655368:NTR655386 OCY655368:ODN655386 OMU655368:ONJ655386 OWQ655368:OXF655386 PGM655368:PHB655386 PQI655368:PQX655386 QAE655368:QAT655386 QKA655368:QKP655386 QTW655368:QUL655386 RDS655368:REH655386 RNO655368:ROD655386 RXK655368:RXZ655386 SHG655368:SHV655386 SRC655368:SRR655386 TAY655368:TBN655386 TKU655368:TLJ655386 TUQ655368:TVF655386 UEM655368:UFB655386 UOI655368:UOX655386 UYE655368:UYT655386 VIA655368:VIP655386 VRW655368:VSL655386 WBS655368:WCH655386 WLO655368:WMD655386 WVK655368:WVZ655386 C720904:R720922 IY720904:JN720922 SU720904:TJ720922 ACQ720904:ADF720922 AMM720904:ANB720922 AWI720904:AWX720922 BGE720904:BGT720922 BQA720904:BQP720922 BZW720904:CAL720922 CJS720904:CKH720922 CTO720904:CUD720922 DDK720904:DDZ720922 DNG720904:DNV720922 DXC720904:DXR720922 EGY720904:EHN720922 EQU720904:ERJ720922 FAQ720904:FBF720922 FKM720904:FLB720922 FUI720904:FUX720922 GEE720904:GET720922 GOA720904:GOP720922 GXW720904:GYL720922 HHS720904:HIH720922 HRO720904:HSD720922 IBK720904:IBZ720922 ILG720904:ILV720922 IVC720904:IVR720922 JEY720904:JFN720922 JOU720904:JPJ720922 JYQ720904:JZF720922 KIM720904:KJB720922 KSI720904:KSX720922 LCE720904:LCT720922 LMA720904:LMP720922 LVW720904:LWL720922 MFS720904:MGH720922 MPO720904:MQD720922 MZK720904:MZZ720922 NJG720904:NJV720922 NTC720904:NTR720922 OCY720904:ODN720922 OMU720904:ONJ720922 OWQ720904:OXF720922 PGM720904:PHB720922 PQI720904:PQX720922 QAE720904:QAT720922 QKA720904:QKP720922 QTW720904:QUL720922 RDS720904:REH720922 RNO720904:ROD720922 RXK720904:RXZ720922 SHG720904:SHV720922 SRC720904:SRR720922 TAY720904:TBN720922 TKU720904:TLJ720922 TUQ720904:TVF720922 UEM720904:UFB720922 UOI720904:UOX720922 UYE720904:UYT720922 VIA720904:VIP720922 VRW720904:VSL720922 WBS720904:WCH720922 WLO720904:WMD720922 WVK720904:WVZ720922 C786440:R786458 IY786440:JN786458 SU786440:TJ786458 ACQ786440:ADF786458 AMM786440:ANB786458 AWI786440:AWX786458 BGE786440:BGT786458 BQA786440:BQP786458 BZW786440:CAL786458 CJS786440:CKH786458 CTO786440:CUD786458 DDK786440:DDZ786458 DNG786440:DNV786458 DXC786440:DXR786458 EGY786440:EHN786458 EQU786440:ERJ786458 FAQ786440:FBF786458 FKM786440:FLB786458 FUI786440:FUX786458 GEE786440:GET786458 GOA786440:GOP786458 GXW786440:GYL786458 HHS786440:HIH786458 HRO786440:HSD786458 IBK786440:IBZ786458 ILG786440:ILV786458 IVC786440:IVR786458 JEY786440:JFN786458 JOU786440:JPJ786458 JYQ786440:JZF786458 KIM786440:KJB786458 KSI786440:KSX786458 LCE786440:LCT786458 LMA786440:LMP786458 LVW786440:LWL786458 MFS786440:MGH786458 MPO786440:MQD786458 MZK786440:MZZ786458 NJG786440:NJV786458 NTC786440:NTR786458 OCY786440:ODN786458 OMU786440:ONJ786458 OWQ786440:OXF786458 PGM786440:PHB786458 PQI786440:PQX786458 QAE786440:QAT786458 QKA786440:QKP786458 QTW786440:QUL786458 RDS786440:REH786458 RNO786440:ROD786458 RXK786440:RXZ786458 SHG786440:SHV786458 SRC786440:SRR786458 TAY786440:TBN786458 TKU786440:TLJ786458 TUQ786440:TVF786458 UEM786440:UFB786458 UOI786440:UOX786458 UYE786440:UYT786458 VIA786440:VIP786458 VRW786440:VSL786458 WBS786440:WCH786458 WLO786440:WMD786458 WVK786440:WVZ786458 C851976:R851994 IY851976:JN851994 SU851976:TJ851994 ACQ851976:ADF851994 AMM851976:ANB851994 AWI851976:AWX851994 BGE851976:BGT851994 BQA851976:BQP851994 BZW851976:CAL851994 CJS851976:CKH851994 CTO851976:CUD851994 DDK851976:DDZ851994 DNG851976:DNV851994 DXC851976:DXR851994 EGY851976:EHN851994 EQU851976:ERJ851994 FAQ851976:FBF851994 FKM851976:FLB851994 FUI851976:FUX851994 GEE851976:GET851994 GOA851976:GOP851994 GXW851976:GYL851994 HHS851976:HIH851994 HRO851976:HSD851994 IBK851976:IBZ851994 ILG851976:ILV851994 IVC851976:IVR851994 JEY851976:JFN851994 JOU851976:JPJ851994 JYQ851976:JZF851994 KIM851976:KJB851994 KSI851976:KSX851994 LCE851976:LCT851994 LMA851976:LMP851994 LVW851976:LWL851994 MFS851976:MGH851994 MPO851976:MQD851994 MZK851976:MZZ851994 NJG851976:NJV851994 NTC851976:NTR851994 OCY851976:ODN851994 OMU851976:ONJ851994 OWQ851976:OXF851994 PGM851976:PHB851994 PQI851976:PQX851994 QAE851976:QAT851994 QKA851976:QKP851994 QTW851976:QUL851994 RDS851976:REH851994 RNO851976:ROD851994 RXK851976:RXZ851994 SHG851976:SHV851994 SRC851976:SRR851994 TAY851976:TBN851994 TKU851976:TLJ851994 TUQ851976:TVF851994 UEM851976:UFB851994 UOI851976:UOX851994 UYE851976:UYT851994 VIA851976:VIP851994 VRW851976:VSL851994 WBS851976:WCH851994 WLO851976:WMD851994 WVK851976:WVZ851994 C917512:R917530 IY917512:JN917530 SU917512:TJ917530 ACQ917512:ADF917530 AMM917512:ANB917530 AWI917512:AWX917530 BGE917512:BGT917530 BQA917512:BQP917530 BZW917512:CAL917530 CJS917512:CKH917530 CTO917512:CUD917530 DDK917512:DDZ917530 DNG917512:DNV917530 DXC917512:DXR917530 EGY917512:EHN917530 EQU917512:ERJ917530 FAQ917512:FBF917530 FKM917512:FLB917530 FUI917512:FUX917530 GEE917512:GET917530 GOA917512:GOP917530 GXW917512:GYL917530 HHS917512:HIH917530 HRO917512:HSD917530 IBK917512:IBZ917530 ILG917512:ILV917530 IVC917512:IVR917530 JEY917512:JFN917530 JOU917512:JPJ917530 JYQ917512:JZF917530 KIM917512:KJB917530 KSI917512:KSX917530 LCE917512:LCT917530 LMA917512:LMP917530 LVW917512:LWL917530 MFS917512:MGH917530 MPO917512:MQD917530 MZK917512:MZZ917530 NJG917512:NJV917530 NTC917512:NTR917530 OCY917512:ODN917530 OMU917512:ONJ917530 OWQ917512:OXF917530 PGM917512:PHB917530 PQI917512:PQX917530 QAE917512:QAT917530 QKA917512:QKP917530 QTW917512:QUL917530 RDS917512:REH917530 RNO917512:ROD917530 RXK917512:RXZ917530 SHG917512:SHV917530 SRC917512:SRR917530 TAY917512:TBN917530 TKU917512:TLJ917530 TUQ917512:TVF917530 UEM917512:UFB917530 UOI917512:UOX917530 UYE917512:UYT917530 VIA917512:VIP917530 VRW917512:VSL917530 WBS917512:WCH917530 WLO917512:WMD917530 WVK917512:WVZ917530 C983048:R983066 IY983048:JN983066 SU983048:TJ983066 ACQ983048:ADF983066 AMM983048:ANB983066 AWI983048:AWX983066 BGE983048:BGT983066 BQA983048:BQP983066 BZW983048:CAL983066 CJS983048:CKH983066 CTO983048:CUD983066 DDK983048:DDZ983066 DNG983048:DNV983066 DXC983048:DXR983066 EGY983048:EHN983066 EQU983048:ERJ983066 FAQ983048:FBF983066 FKM983048:FLB983066 FUI983048:FUX983066 GEE983048:GET983066 GOA983048:GOP983066 GXW983048:GYL983066 HHS983048:HIH983066 HRO983048:HSD983066 IBK983048:IBZ983066 ILG983048:ILV983066 IVC983048:IVR983066 JEY983048:JFN983066 JOU983048:JPJ983066 JYQ983048:JZF983066 KIM983048:KJB983066 KSI983048:KSX983066 LCE983048:LCT983066 LMA983048:LMP983066 LVW983048:LWL983066 MFS983048:MGH983066 MPO983048:MQD983066 MZK983048:MZZ983066 NJG983048:NJV983066 NTC983048:NTR983066 OCY983048:ODN983066 OMU983048:ONJ983066 OWQ983048:OXF983066 PGM983048:PHB983066 PQI983048:PQX983066 QAE983048:QAT983066 QKA983048:QKP983066 QTW983048:QUL983066 RDS983048:REH983066 RNO983048:ROD983066 RXK983048:RXZ983066 SHG983048:SHV983066 SRC983048:SRR983066 TAY983048:TBN983066 TKU983048:TLJ983066 TUQ983048:TVF983066 UEM983048:UFB983066 UOI983048:UOX983066 UYE983048:UYT983066 VIA983048:VIP983066 VRW983048:VSL983066 WBS983048:WCH983066 WLO983048:WMD983066 WVK983048:WVZ983066" xr:uid="{0A9E4E0B-6BA9-4854-AD01-96AEDE345467}">
      <formula1>"ja,nein"</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98169-9D9D-4B59-86D0-89388CE697F9}">
  <sheetPr>
    <tabColor rgb="FF00B050"/>
    <pageSetUpPr fitToPage="1"/>
  </sheetPr>
  <dimension ref="A2:BO58"/>
  <sheetViews>
    <sheetView showGridLines="0" topLeftCell="C1" workbookViewId="0">
      <selection activeCell="L14" sqref="L14"/>
    </sheetView>
  </sheetViews>
  <sheetFormatPr baseColWidth="10" defaultColWidth="11.44140625" defaultRowHeight="13.2" x14ac:dyDescent="0.25"/>
  <cols>
    <col min="1" max="2" width="11.44140625" style="171" hidden="1" customWidth="1"/>
    <col min="3" max="3" width="5.6640625" style="171" customWidth="1"/>
    <col min="4" max="4" width="1" style="171" customWidth="1"/>
    <col min="5" max="5" width="5.44140625" style="171" customWidth="1"/>
    <col min="6" max="6" width="20.44140625" style="171" customWidth="1"/>
    <col min="7" max="7" width="9" style="171" bestFit="1" customWidth="1"/>
    <col min="8" max="10" width="5.88671875" style="171" bestFit="1" customWidth="1"/>
    <col min="11" max="41" width="3.88671875" style="171" customWidth="1"/>
    <col min="42" max="42" width="1.33203125" style="171" customWidth="1"/>
    <col min="43" max="43" width="11.44140625" style="171"/>
    <col min="44" max="44" width="11.44140625" style="171" hidden="1" customWidth="1"/>
    <col min="45" max="45" width="7.33203125" style="171" hidden="1" customWidth="1"/>
    <col min="46" max="48" width="5.88671875" style="171" hidden="1" customWidth="1"/>
    <col min="49" max="49" width="5.88671875" style="171" customWidth="1"/>
    <col min="50" max="50" width="6.88671875" style="171" customWidth="1"/>
    <col min="51" max="54" width="11.44140625" style="171" customWidth="1"/>
    <col min="55" max="62" width="11.44140625" style="171"/>
    <col min="63" max="63" width="29.5546875" style="171" bestFit="1" customWidth="1"/>
    <col min="64" max="64" width="11.44140625" style="171"/>
    <col min="65" max="65" width="13.5546875" style="171" customWidth="1"/>
    <col min="66" max="66" width="13.88671875" style="171" customWidth="1"/>
    <col min="67" max="16384" width="11.44140625" style="171"/>
  </cols>
  <sheetData>
    <row r="2" spans="4:67" ht="13.8" thickBot="1" x14ac:dyDescent="0.3"/>
    <row r="3" spans="4:67" ht="18" thickBot="1" x14ac:dyDescent="0.35">
      <c r="D3" s="313" t="str">
        <f ca="1">+VLOOKUP(AT11,'Interne Parmeter'!$B$21:$F$32,5,FALSE)</f>
        <v>Urlaubsplanung Januar</v>
      </c>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5"/>
    </row>
    <row r="4" spans="4:67" ht="13.8" thickBot="1" x14ac:dyDescent="0.3">
      <c r="D4" s="172"/>
      <c r="AP4" s="173"/>
    </row>
    <row r="5" spans="4:67" ht="13.8" hidden="1" thickBot="1" x14ac:dyDescent="0.3">
      <c r="D5" s="172"/>
      <c r="AP5" s="173"/>
      <c r="BB5" s="174"/>
      <c r="BC5" s="174"/>
      <c r="BD5" s="174"/>
      <c r="BK5" s="175"/>
      <c r="BL5" s="176"/>
      <c r="BM5" s="176"/>
      <c r="BN5" s="176"/>
      <c r="BO5" s="175"/>
    </row>
    <row r="6" spans="4:67" ht="14.4" customHeight="1" thickBot="1" x14ac:dyDescent="0.3">
      <c r="D6" s="172"/>
      <c r="E6" s="203" t="str">
        <f>"Arbeitstage im "&amp;VLOOKUP(AS13,'Interne Parmeter'!$B$21:$D$32,3,FALSE)</f>
        <v>Arbeitstage im Januar</v>
      </c>
      <c r="F6" s="204"/>
      <c r="G6" s="204"/>
      <c r="H6" s="204"/>
      <c r="I6" s="204"/>
      <c r="J6" s="204" t="s">
        <v>147</v>
      </c>
      <c r="K6" s="205">
        <v>1</v>
      </c>
      <c r="L6" s="206">
        <f t="shared" ref="L6:AO6" ca="1" si="0">IF(L11&lt;&gt;"",K6+1,"")</f>
        <v>2</v>
      </c>
      <c r="M6" s="206">
        <f t="shared" ca="1" si="0"/>
        <v>3</v>
      </c>
      <c r="N6" s="206">
        <f t="shared" ca="1" si="0"/>
        <v>4</v>
      </c>
      <c r="O6" s="206">
        <f t="shared" ca="1" si="0"/>
        <v>5</v>
      </c>
      <c r="P6" s="206">
        <f t="shared" ca="1" si="0"/>
        <v>6</v>
      </c>
      <c r="Q6" s="206">
        <f t="shared" ca="1" si="0"/>
        <v>7</v>
      </c>
      <c r="R6" s="206">
        <f t="shared" ca="1" si="0"/>
        <v>8</v>
      </c>
      <c r="S6" s="206">
        <f t="shared" ca="1" si="0"/>
        <v>9</v>
      </c>
      <c r="T6" s="206">
        <f t="shared" ca="1" si="0"/>
        <v>10</v>
      </c>
      <c r="U6" s="206">
        <f t="shared" ca="1" si="0"/>
        <v>11</v>
      </c>
      <c r="V6" s="206">
        <f t="shared" ca="1" si="0"/>
        <v>12</v>
      </c>
      <c r="W6" s="206">
        <f t="shared" ca="1" si="0"/>
        <v>13</v>
      </c>
      <c r="X6" s="206">
        <f t="shared" ca="1" si="0"/>
        <v>14</v>
      </c>
      <c r="Y6" s="206">
        <f t="shared" ca="1" si="0"/>
        <v>15</v>
      </c>
      <c r="Z6" s="206">
        <f t="shared" ca="1" si="0"/>
        <v>16</v>
      </c>
      <c r="AA6" s="206">
        <f t="shared" ca="1" si="0"/>
        <v>17</v>
      </c>
      <c r="AB6" s="206">
        <f t="shared" ca="1" si="0"/>
        <v>18</v>
      </c>
      <c r="AC6" s="206">
        <f t="shared" ca="1" si="0"/>
        <v>19</v>
      </c>
      <c r="AD6" s="206">
        <f t="shared" ca="1" si="0"/>
        <v>20</v>
      </c>
      <c r="AE6" s="206">
        <f t="shared" ca="1" si="0"/>
        <v>21</v>
      </c>
      <c r="AF6" s="206">
        <f t="shared" ca="1" si="0"/>
        <v>22</v>
      </c>
      <c r="AG6" s="206">
        <f t="shared" ca="1" si="0"/>
        <v>23</v>
      </c>
      <c r="AH6" s="206">
        <f t="shared" ca="1" si="0"/>
        <v>24</v>
      </c>
      <c r="AI6" s="206">
        <f t="shared" ca="1" si="0"/>
        <v>25</v>
      </c>
      <c r="AJ6" s="206">
        <f t="shared" ca="1" si="0"/>
        <v>26</v>
      </c>
      <c r="AK6" s="206">
        <f t="shared" ca="1" si="0"/>
        <v>27</v>
      </c>
      <c r="AL6" s="206">
        <f t="shared" ca="1" si="0"/>
        <v>28</v>
      </c>
      <c r="AM6" s="206">
        <f t="shared" ca="1" si="0"/>
        <v>29</v>
      </c>
      <c r="AN6" s="206">
        <f t="shared" ca="1" si="0"/>
        <v>30</v>
      </c>
      <c r="AO6" s="207">
        <f t="shared" ca="1" si="0"/>
        <v>31</v>
      </c>
      <c r="AP6" s="173"/>
      <c r="BB6" s="174"/>
      <c r="BC6" s="174"/>
      <c r="BD6" s="174"/>
      <c r="BK6" s="175"/>
      <c r="BL6" s="175"/>
      <c r="BM6" s="175"/>
      <c r="BN6" s="175"/>
      <c r="BO6" s="175"/>
    </row>
    <row r="7" spans="4:67" x14ac:dyDescent="0.25">
      <c r="D7" s="172"/>
      <c r="E7" s="320" t="s">
        <v>148</v>
      </c>
      <c r="F7" s="321"/>
      <c r="G7" s="321"/>
      <c r="H7" s="321"/>
      <c r="I7" s="321"/>
      <c r="J7" s="322"/>
      <c r="K7" s="183" t="str">
        <f ca="1">IF(K12="","",+VLOOKUP(K12,'Interne Parmeter'!$C$36:$E$42,3,FALSE))</f>
        <v>J</v>
      </c>
      <c r="L7" s="184" t="str">
        <f ca="1">IF(L12="","",+VLOOKUP(L12,'Interne Parmeter'!$C$36:$E$42,3,FALSE))</f>
        <v>J</v>
      </c>
      <c r="M7" s="184" t="str">
        <f ca="1">IF(M12="","",+VLOOKUP(M12,'Interne Parmeter'!$C$36:$E$42,3,FALSE))</f>
        <v>J</v>
      </c>
      <c r="N7" s="184" t="str">
        <f ca="1">IF(N12="","",+VLOOKUP(N12,'Interne Parmeter'!$C$36:$E$42,3,FALSE))</f>
        <v>N</v>
      </c>
      <c r="O7" s="184" t="str">
        <f ca="1">IF(O12="","",+VLOOKUP(O12,'Interne Parmeter'!$C$36:$E$42,3,FALSE))</f>
        <v>N</v>
      </c>
      <c r="P7" s="184" t="str">
        <f ca="1">IF(P12="","",+VLOOKUP(P12,'Interne Parmeter'!$C$36:$E$42,3,FALSE))</f>
        <v>J</v>
      </c>
      <c r="Q7" s="184" t="str">
        <f ca="1">IF(Q12="","",+VLOOKUP(Q12,'Interne Parmeter'!$C$36:$E$42,3,FALSE))</f>
        <v>J</v>
      </c>
      <c r="R7" s="184" t="str">
        <f ca="1">IF(R12="","",+VLOOKUP(R12,'Interne Parmeter'!$C$36:$E$42,3,FALSE))</f>
        <v>J</v>
      </c>
      <c r="S7" s="184" t="str">
        <f ca="1">IF(S12="","",+VLOOKUP(S12,'Interne Parmeter'!$C$36:$E$42,3,FALSE))</f>
        <v>J</v>
      </c>
      <c r="T7" s="184" t="str">
        <f ca="1">IF(T12="","",+VLOOKUP(T12,'Interne Parmeter'!$C$36:$E$42,3,FALSE))</f>
        <v>J</v>
      </c>
      <c r="U7" s="184" t="str">
        <f ca="1">IF(U12="","",+VLOOKUP(U12,'Interne Parmeter'!$C$36:$E$42,3,FALSE))</f>
        <v>N</v>
      </c>
      <c r="V7" s="184" t="str">
        <f ca="1">IF(V12="","",+VLOOKUP(V12,'Interne Parmeter'!$C$36:$E$42,3,FALSE))</f>
        <v>N</v>
      </c>
      <c r="W7" s="184" t="str">
        <f ca="1">IF(W12="","",+VLOOKUP(W12,'Interne Parmeter'!$C$36:$E$42,3,FALSE))</f>
        <v>J</v>
      </c>
      <c r="X7" s="184" t="str">
        <f ca="1">IF(X12="","",+VLOOKUP(X12,'Interne Parmeter'!$C$36:$E$42,3,FALSE))</f>
        <v>J</v>
      </c>
      <c r="Y7" s="184" t="str">
        <f ca="1">IF(Y12="","",+VLOOKUP(Y12,'Interne Parmeter'!$C$36:$E$42,3,FALSE))</f>
        <v>J</v>
      </c>
      <c r="Z7" s="184" t="str">
        <f ca="1">IF(Z12="","",+VLOOKUP(Z12,'Interne Parmeter'!$C$36:$E$42,3,FALSE))</f>
        <v>J</v>
      </c>
      <c r="AA7" s="184" t="str">
        <f ca="1">IF(AA12="","",+VLOOKUP(AA12,'Interne Parmeter'!$C$36:$E$42,3,FALSE))</f>
        <v>J</v>
      </c>
      <c r="AB7" s="184" t="str">
        <f ca="1">IF(AB12="","",+VLOOKUP(AB12,'Interne Parmeter'!$C$36:$E$42,3,FALSE))</f>
        <v>N</v>
      </c>
      <c r="AC7" s="184" t="str">
        <f ca="1">IF(AC12="","",+VLOOKUP(AC12,'Interne Parmeter'!$C$36:$E$42,3,FALSE))</f>
        <v>N</v>
      </c>
      <c r="AD7" s="184" t="str">
        <f ca="1">IF(AD12="","",+VLOOKUP(AD12,'Interne Parmeter'!$C$36:$E$42,3,FALSE))</f>
        <v>J</v>
      </c>
      <c r="AE7" s="184" t="str">
        <f ca="1">IF(AE12="","",+VLOOKUP(AE12,'Interne Parmeter'!$C$36:$E$42,3,FALSE))</f>
        <v>J</v>
      </c>
      <c r="AF7" s="184" t="str">
        <f ca="1">IF(AF12="","",+VLOOKUP(AF12,'Interne Parmeter'!$C$36:$E$42,3,FALSE))</f>
        <v>J</v>
      </c>
      <c r="AG7" s="184" t="str">
        <f ca="1">IF(AG12="","",+VLOOKUP(AG12,'Interne Parmeter'!$C$36:$E$42,3,FALSE))</f>
        <v>J</v>
      </c>
      <c r="AH7" s="184" t="str">
        <f ca="1">IF(AH12="","",+VLOOKUP(AH12,'Interne Parmeter'!$C$36:$E$42,3,FALSE))</f>
        <v>J</v>
      </c>
      <c r="AI7" s="184" t="str">
        <f ca="1">IF(AI12="","",+VLOOKUP(AI12,'Interne Parmeter'!$C$36:$E$42,3,FALSE))</f>
        <v>N</v>
      </c>
      <c r="AJ7" s="184" t="str">
        <f ca="1">IF(AJ12="","",+VLOOKUP(AJ12,'Interne Parmeter'!$C$36:$E$42,3,FALSE))</f>
        <v>N</v>
      </c>
      <c r="AK7" s="184" t="str">
        <f ca="1">IF(AK12="","",+VLOOKUP(AK12,'Interne Parmeter'!$C$36:$E$42,3,FALSE))</f>
        <v>J</v>
      </c>
      <c r="AL7" s="184" t="str">
        <f ca="1">IF(AL12="","",+VLOOKUP(AL12,'Interne Parmeter'!$C$36:$E$42,3,FALSE))</f>
        <v>J</v>
      </c>
      <c r="AM7" s="184" t="str">
        <f ca="1">IF(AM12="","",+VLOOKUP(AM12,'Interne Parmeter'!$C$36:$E$42,3,FALSE))</f>
        <v>J</v>
      </c>
      <c r="AN7" s="184" t="str">
        <f ca="1">IF(AN12="","",+VLOOKUP(AN12,'Interne Parmeter'!$C$36:$E$42,3,FALSE))</f>
        <v>J</v>
      </c>
      <c r="AO7" s="185" t="s">
        <v>86</v>
      </c>
      <c r="AP7" s="173"/>
      <c r="BB7" s="174"/>
      <c r="BC7" s="174"/>
      <c r="BD7" s="174"/>
      <c r="BK7" s="175"/>
      <c r="BL7" s="176"/>
      <c r="BM7" s="176"/>
      <c r="BN7" s="176"/>
      <c r="BO7" s="175"/>
    </row>
    <row r="8" spans="4:67" ht="15.75" customHeight="1" thickBot="1" x14ac:dyDescent="0.3">
      <c r="D8" s="172"/>
      <c r="E8" s="323" t="s">
        <v>149</v>
      </c>
      <c r="F8" s="324"/>
      <c r="G8" s="324"/>
      <c r="H8" s="324"/>
      <c r="I8" s="324"/>
      <c r="J8" s="325"/>
      <c r="K8" s="186" t="s">
        <v>86</v>
      </c>
      <c r="L8" s="187" t="s">
        <v>17</v>
      </c>
      <c r="M8" s="187" t="s">
        <v>17</v>
      </c>
      <c r="N8" s="187" t="s">
        <v>17</v>
      </c>
      <c r="O8" s="187" t="s">
        <v>17</v>
      </c>
      <c r="P8" s="187" t="s">
        <v>17</v>
      </c>
      <c r="Q8" s="187" t="s">
        <v>17</v>
      </c>
      <c r="R8" s="187" t="s">
        <v>17</v>
      </c>
      <c r="S8" s="187" t="s">
        <v>17</v>
      </c>
      <c r="T8" s="187" t="s">
        <v>17</v>
      </c>
      <c r="U8" s="187" t="s">
        <v>17</v>
      </c>
      <c r="V8" s="187" t="s">
        <v>17</v>
      </c>
      <c r="W8" s="187" t="s">
        <v>17</v>
      </c>
      <c r="X8" s="187" t="s">
        <v>17</v>
      </c>
      <c r="Y8" s="187" t="s">
        <v>17</v>
      </c>
      <c r="Z8" s="187" t="s">
        <v>17</v>
      </c>
      <c r="AA8" s="187" t="s">
        <v>17</v>
      </c>
      <c r="AB8" s="187" t="s">
        <v>17</v>
      </c>
      <c r="AC8" s="187" t="s">
        <v>17</v>
      </c>
      <c r="AD8" s="187" t="s">
        <v>17</v>
      </c>
      <c r="AE8" s="187" t="s">
        <v>17</v>
      </c>
      <c r="AF8" s="187" t="s">
        <v>17</v>
      </c>
      <c r="AG8" s="187" t="s">
        <v>17</v>
      </c>
      <c r="AH8" s="187" t="s">
        <v>17</v>
      </c>
      <c r="AI8" s="187" t="s">
        <v>17</v>
      </c>
      <c r="AJ8" s="187" t="s">
        <v>17</v>
      </c>
      <c r="AK8" s="187" t="s">
        <v>17</v>
      </c>
      <c r="AL8" s="187" t="s">
        <v>17</v>
      </c>
      <c r="AM8" s="187" t="s">
        <v>17</v>
      </c>
      <c r="AN8" s="187" t="s">
        <v>17</v>
      </c>
      <c r="AO8" s="188" t="s">
        <v>17</v>
      </c>
      <c r="AP8" s="173"/>
      <c r="BB8" s="174"/>
      <c r="BC8" s="174"/>
      <c r="BD8" s="174"/>
      <c r="BK8" s="175"/>
      <c r="BL8" s="176"/>
      <c r="BM8" s="176"/>
      <c r="BN8" s="176"/>
      <c r="BO8" s="175"/>
    </row>
    <row r="9" spans="4:67" ht="13.8" thickBot="1" x14ac:dyDescent="0.3">
      <c r="D9" s="172"/>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3"/>
      <c r="BB9" s="174"/>
      <c r="BC9" s="174"/>
      <c r="BD9" s="174"/>
      <c r="BK9" s="175"/>
      <c r="BL9" s="176"/>
      <c r="BM9" s="176"/>
      <c r="BN9" s="176"/>
      <c r="BO9" s="175"/>
    </row>
    <row r="10" spans="4:67" ht="14.4" customHeight="1" x14ac:dyDescent="0.25">
      <c r="D10" s="172"/>
      <c r="E10" s="208" t="str">
        <f ca="1">+VLOOKUP(AT11,'Interne Parmeter'!$B$21:$G$32,6,FALSE)</f>
        <v>Urlaubsplanung Januar</v>
      </c>
      <c r="F10" s="209"/>
      <c r="G10" s="209"/>
      <c r="H10" s="209"/>
      <c r="I10" s="209"/>
      <c r="J10" s="210"/>
      <c r="K10" s="211">
        <v>1</v>
      </c>
      <c r="L10" s="212">
        <f ca="1">IF(L11&lt;&gt;"",K10+1,"")</f>
        <v>2</v>
      </c>
      <c r="M10" s="212">
        <f t="shared" ref="M10:AL10" ca="1" si="1">IF(M11&lt;&gt;"",L10+1,"")</f>
        <v>3</v>
      </c>
      <c r="N10" s="212">
        <f t="shared" ca="1" si="1"/>
        <v>4</v>
      </c>
      <c r="O10" s="212">
        <f t="shared" ca="1" si="1"/>
        <v>5</v>
      </c>
      <c r="P10" s="212">
        <f t="shared" ca="1" si="1"/>
        <v>6</v>
      </c>
      <c r="Q10" s="212">
        <f t="shared" ca="1" si="1"/>
        <v>7</v>
      </c>
      <c r="R10" s="212">
        <f t="shared" ca="1" si="1"/>
        <v>8</v>
      </c>
      <c r="S10" s="212">
        <f t="shared" ca="1" si="1"/>
        <v>9</v>
      </c>
      <c r="T10" s="212">
        <f t="shared" ca="1" si="1"/>
        <v>10</v>
      </c>
      <c r="U10" s="212">
        <f t="shared" ca="1" si="1"/>
        <v>11</v>
      </c>
      <c r="V10" s="212">
        <f t="shared" ca="1" si="1"/>
        <v>12</v>
      </c>
      <c r="W10" s="212">
        <f t="shared" ca="1" si="1"/>
        <v>13</v>
      </c>
      <c r="X10" s="212">
        <f t="shared" ca="1" si="1"/>
        <v>14</v>
      </c>
      <c r="Y10" s="212">
        <f t="shared" ca="1" si="1"/>
        <v>15</v>
      </c>
      <c r="Z10" s="212">
        <f t="shared" ca="1" si="1"/>
        <v>16</v>
      </c>
      <c r="AA10" s="212">
        <f t="shared" ca="1" si="1"/>
        <v>17</v>
      </c>
      <c r="AB10" s="212">
        <f t="shared" ca="1" si="1"/>
        <v>18</v>
      </c>
      <c r="AC10" s="212">
        <f t="shared" ca="1" si="1"/>
        <v>19</v>
      </c>
      <c r="AD10" s="212">
        <f t="shared" ca="1" si="1"/>
        <v>20</v>
      </c>
      <c r="AE10" s="212">
        <f t="shared" ca="1" si="1"/>
        <v>21</v>
      </c>
      <c r="AF10" s="212">
        <f t="shared" ca="1" si="1"/>
        <v>22</v>
      </c>
      <c r="AG10" s="212">
        <f t="shared" ca="1" si="1"/>
        <v>23</v>
      </c>
      <c r="AH10" s="212">
        <f t="shared" ca="1" si="1"/>
        <v>24</v>
      </c>
      <c r="AI10" s="212">
        <f t="shared" ca="1" si="1"/>
        <v>25</v>
      </c>
      <c r="AJ10" s="212">
        <f t="shared" ca="1" si="1"/>
        <v>26</v>
      </c>
      <c r="AK10" s="212">
        <f t="shared" ca="1" si="1"/>
        <v>27</v>
      </c>
      <c r="AL10" s="212">
        <f t="shared" ca="1" si="1"/>
        <v>28</v>
      </c>
      <c r="AM10" s="212">
        <f t="shared" ref="AM10:AN10" ca="1" si="2">IF(ISERROR(IF(AM11&lt;&gt;"",AL10+1,"")),"",IF(AM11&lt;&gt;"",AL10+1,""))</f>
        <v>29</v>
      </c>
      <c r="AN10" s="212">
        <f t="shared" ca="1" si="2"/>
        <v>30</v>
      </c>
      <c r="AO10" s="213">
        <f ca="1">IF(ISERROR(IF(AO11&lt;&gt;"",AN10+1,"")),"",IF(AO11&lt;&gt;"",AN10+1,""))</f>
        <v>31</v>
      </c>
      <c r="AP10" s="173"/>
      <c r="AR10" s="310">
        <f ca="1">+DATE(AS12,AS13,1)</f>
        <v>45658</v>
      </c>
      <c r="AS10" s="311"/>
      <c r="AT10" s="311"/>
      <c r="AU10" s="312"/>
      <c r="BB10" s="174"/>
      <c r="BC10" s="174"/>
      <c r="BD10" s="174"/>
      <c r="BK10" s="175"/>
      <c r="BL10" s="175"/>
      <c r="BM10" s="175"/>
      <c r="BN10" s="175"/>
      <c r="BO10" s="175"/>
    </row>
    <row r="11" spans="4:67" ht="14.4" customHeight="1" x14ac:dyDescent="0.25">
      <c r="D11" s="172"/>
      <c r="E11" s="308" t="s">
        <v>65</v>
      </c>
      <c r="F11" s="316" t="s">
        <v>153</v>
      </c>
      <c r="G11" s="318" t="s">
        <v>64</v>
      </c>
      <c r="H11" s="318" t="s">
        <v>72</v>
      </c>
      <c r="I11" s="318" t="s">
        <v>151</v>
      </c>
      <c r="J11" s="306" t="s">
        <v>66</v>
      </c>
      <c r="K11" s="214">
        <f ca="1">+DATE(AS11,AT11,1)</f>
        <v>45658</v>
      </c>
      <c r="L11" s="215">
        <f t="shared" ref="L11:AL11" ca="1" si="3">IF(MONTH(K11+1)=$AT$11,K11+1,"")</f>
        <v>45659</v>
      </c>
      <c r="M11" s="215">
        <f t="shared" ca="1" si="3"/>
        <v>45660</v>
      </c>
      <c r="N11" s="215">
        <f t="shared" ca="1" si="3"/>
        <v>45661</v>
      </c>
      <c r="O11" s="215">
        <f t="shared" ca="1" si="3"/>
        <v>45662</v>
      </c>
      <c r="P11" s="215">
        <f t="shared" ca="1" si="3"/>
        <v>45663</v>
      </c>
      <c r="Q11" s="215">
        <f t="shared" ca="1" si="3"/>
        <v>45664</v>
      </c>
      <c r="R11" s="215">
        <f t="shared" ca="1" si="3"/>
        <v>45665</v>
      </c>
      <c r="S11" s="215">
        <f t="shared" ca="1" si="3"/>
        <v>45666</v>
      </c>
      <c r="T11" s="215">
        <f t="shared" ca="1" si="3"/>
        <v>45667</v>
      </c>
      <c r="U11" s="215">
        <f t="shared" ca="1" si="3"/>
        <v>45668</v>
      </c>
      <c r="V11" s="215">
        <f t="shared" ca="1" si="3"/>
        <v>45669</v>
      </c>
      <c r="W11" s="215">
        <f t="shared" ca="1" si="3"/>
        <v>45670</v>
      </c>
      <c r="X11" s="215">
        <f t="shared" ca="1" si="3"/>
        <v>45671</v>
      </c>
      <c r="Y11" s="215">
        <f t="shared" ca="1" si="3"/>
        <v>45672</v>
      </c>
      <c r="Z11" s="215">
        <f t="shared" ca="1" si="3"/>
        <v>45673</v>
      </c>
      <c r="AA11" s="215">
        <f t="shared" ca="1" si="3"/>
        <v>45674</v>
      </c>
      <c r="AB11" s="215">
        <f t="shared" ca="1" si="3"/>
        <v>45675</v>
      </c>
      <c r="AC11" s="215">
        <f t="shared" ca="1" si="3"/>
        <v>45676</v>
      </c>
      <c r="AD11" s="215">
        <f t="shared" ca="1" si="3"/>
        <v>45677</v>
      </c>
      <c r="AE11" s="215">
        <f t="shared" ca="1" si="3"/>
        <v>45678</v>
      </c>
      <c r="AF11" s="215">
        <f t="shared" ca="1" si="3"/>
        <v>45679</v>
      </c>
      <c r="AG11" s="215">
        <f t="shared" ca="1" si="3"/>
        <v>45680</v>
      </c>
      <c r="AH11" s="215">
        <f t="shared" ca="1" si="3"/>
        <v>45681</v>
      </c>
      <c r="AI11" s="215">
        <f t="shared" ca="1" si="3"/>
        <v>45682</v>
      </c>
      <c r="AJ11" s="215">
        <f t="shared" ca="1" si="3"/>
        <v>45683</v>
      </c>
      <c r="AK11" s="215">
        <f t="shared" ca="1" si="3"/>
        <v>45684</v>
      </c>
      <c r="AL11" s="215">
        <f t="shared" ca="1" si="3"/>
        <v>45685</v>
      </c>
      <c r="AM11" s="215">
        <f ca="1">IF(ISERROR(IF(MONTH(AL11+1)=$AT$11,AL11+1,"")),"",IF(MONTH(AL11+1)=$AT$11,AL11+1,""))</f>
        <v>45686</v>
      </c>
      <c r="AN11" s="215">
        <f ca="1">IF(ISERROR(IF(MONTH(AM11+1)=$AT$11,AM11+1,"")),"",IF(MONTH(AM11+1)=$AT$11,AM11+1,""))</f>
        <v>45687</v>
      </c>
      <c r="AO11" s="216">
        <f ca="1">IF(ISERROR(IF(MONTH(AN11+1)=$AT$11,AN11+1,"")),"",IF(MONTH(AN11+1)=$AT$11,AN11+1,""))</f>
        <v>45688</v>
      </c>
      <c r="AP11" s="173"/>
      <c r="AR11" s="198">
        <f ca="1">+IF(ISNUMBER(AR10),AR10,TODAY())</f>
        <v>45658</v>
      </c>
      <c r="AS11" s="199">
        <f ca="1">+YEAR(AR11)</f>
        <v>2025</v>
      </c>
      <c r="AT11" s="199">
        <f ca="1">+MONTH(AR11)</f>
        <v>1</v>
      </c>
      <c r="AU11" s="200"/>
      <c r="BK11" s="175"/>
      <c r="BL11" s="175"/>
      <c r="BM11" s="175"/>
      <c r="BN11" s="175"/>
      <c r="BO11" s="175"/>
    </row>
    <row r="12" spans="4:67" ht="14.25" customHeight="1" x14ac:dyDescent="0.25">
      <c r="D12" s="172"/>
      <c r="E12" s="308"/>
      <c r="F12" s="316"/>
      <c r="G12" s="318"/>
      <c r="H12" s="318"/>
      <c r="I12" s="318"/>
      <c r="J12" s="306"/>
      <c r="K12" s="217" t="str">
        <f ca="1">+IF(ISNUMBER(K11),VLOOKUP(WEEKDAY(K11,2),'Interne Parmeter'!$B$36:$C$42,2,FALSE),"")</f>
        <v>Mit</v>
      </c>
      <c r="L12" s="218" t="str">
        <f ca="1">+IF(ISNUMBER(L11),VLOOKUP(WEEKDAY(L11,2),'Interne Parmeter'!$B$36:$C$42,2,FALSE),"")</f>
        <v>Do</v>
      </c>
      <c r="M12" s="218" t="str">
        <f ca="1">+IF(ISNUMBER(M11),VLOOKUP(WEEKDAY(M11,2),'Interne Parmeter'!$B$36:$C$42,2,FALSE),"")</f>
        <v>Fr</v>
      </c>
      <c r="N12" s="218" t="str">
        <f ca="1">+IF(ISNUMBER(N11),VLOOKUP(WEEKDAY(N11,2),'Interne Parmeter'!$B$36:$C$42,2,FALSE),"")</f>
        <v>Sa</v>
      </c>
      <c r="O12" s="218" t="str">
        <f ca="1">+IF(ISNUMBER(O11),VLOOKUP(WEEKDAY(O11,2),'Interne Parmeter'!$B$36:$C$42,2,FALSE),"")</f>
        <v>So</v>
      </c>
      <c r="P12" s="218" t="str">
        <f ca="1">+IF(ISNUMBER(P11),VLOOKUP(WEEKDAY(P11,2),'Interne Parmeter'!$B$36:$C$42,2,FALSE),"")</f>
        <v>Mo</v>
      </c>
      <c r="Q12" s="218" t="str">
        <f ca="1">+IF(ISNUMBER(Q11),VLOOKUP(WEEKDAY(Q11,2),'Interne Parmeter'!$B$36:$C$42,2,FALSE),"")</f>
        <v>Die</v>
      </c>
      <c r="R12" s="218" t="str">
        <f ca="1">+IF(ISNUMBER(R11),VLOOKUP(WEEKDAY(R11,2),'Interne Parmeter'!$B$36:$C$42,2,FALSE),"")</f>
        <v>Mit</v>
      </c>
      <c r="S12" s="218" t="str">
        <f ca="1">+IF(ISNUMBER(S11),VLOOKUP(WEEKDAY(S11,2),'Interne Parmeter'!$B$36:$C$42,2,FALSE),"")</f>
        <v>Do</v>
      </c>
      <c r="T12" s="218" t="str">
        <f ca="1">+IF(ISNUMBER(T11),VLOOKUP(WEEKDAY(T11,2),'Interne Parmeter'!$B$36:$C$42,2,FALSE),"")</f>
        <v>Fr</v>
      </c>
      <c r="U12" s="218" t="str">
        <f ca="1">+IF(ISNUMBER(U11),VLOOKUP(WEEKDAY(U11,2),'Interne Parmeter'!$B$36:$C$42,2,FALSE),"")</f>
        <v>Sa</v>
      </c>
      <c r="V12" s="218" t="str">
        <f ca="1">+IF(ISNUMBER(V11),VLOOKUP(WEEKDAY(V11,2),'Interne Parmeter'!$B$36:$C$42,2,FALSE),"")</f>
        <v>So</v>
      </c>
      <c r="W12" s="218" t="str">
        <f ca="1">+IF(ISNUMBER(W11),VLOOKUP(WEEKDAY(W11,2),'Interne Parmeter'!$B$36:$C$42,2,FALSE),"")</f>
        <v>Mo</v>
      </c>
      <c r="X12" s="218" t="str">
        <f ca="1">+IF(ISNUMBER(X11),VLOOKUP(WEEKDAY(X11,2),'Interne Parmeter'!$B$36:$C$42,2,FALSE),"")</f>
        <v>Die</v>
      </c>
      <c r="Y12" s="218" t="str">
        <f ca="1">+IF(ISNUMBER(Y11),VLOOKUP(WEEKDAY(Y11,2),'Interne Parmeter'!$B$36:$C$42,2,FALSE),"")</f>
        <v>Mit</v>
      </c>
      <c r="Z12" s="218" t="str">
        <f ca="1">+IF(ISNUMBER(Z11),VLOOKUP(WEEKDAY(Z11,2),'Interne Parmeter'!$B$36:$C$42,2,FALSE),"")</f>
        <v>Do</v>
      </c>
      <c r="AA12" s="218" t="str">
        <f ca="1">+IF(ISNUMBER(AA11),VLOOKUP(WEEKDAY(AA11,2),'Interne Parmeter'!$B$36:$C$42,2,FALSE),"")</f>
        <v>Fr</v>
      </c>
      <c r="AB12" s="218" t="str">
        <f ca="1">+IF(ISNUMBER(AB11),VLOOKUP(WEEKDAY(AB11,2),'Interne Parmeter'!$B$36:$C$42,2,FALSE),"")</f>
        <v>Sa</v>
      </c>
      <c r="AC12" s="218" t="str">
        <f ca="1">+IF(ISNUMBER(AC11),VLOOKUP(WEEKDAY(AC11,2),'Interne Parmeter'!$B$36:$C$42,2,FALSE),"")</f>
        <v>So</v>
      </c>
      <c r="AD12" s="218" t="str">
        <f ca="1">+IF(ISNUMBER(AD11),VLOOKUP(WEEKDAY(AD11,2),'Interne Parmeter'!$B$36:$C$42,2,FALSE),"")</f>
        <v>Mo</v>
      </c>
      <c r="AE12" s="218" t="str">
        <f ca="1">+IF(ISNUMBER(AE11),VLOOKUP(WEEKDAY(AE11,2),'Interne Parmeter'!$B$36:$C$42,2,FALSE),"")</f>
        <v>Die</v>
      </c>
      <c r="AF12" s="218" t="str">
        <f ca="1">+IF(ISNUMBER(AF11),VLOOKUP(WEEKDAY(AF11,2),'Interne Parmeter'!$B$36:$C$42,2,FALSE),"")</f>
        <v>Mit</v>
      </c>
      <c r="AG12" s="218" t="str">
        <f ca="1">+IF(ISNUMBER(AG11),VLOOKUP(WEEKDAY(AG11,2),'Interne Parmeter'!$B$36:$C$42,2,FALSE),"")</f>
        <v>Do</v>
      </c>
      <c r="AH12" s="218" t="str">
        <f ca="1">+IF(ISNUMBER(AH11),VLOOKUP(WEEKDAY(AH11,2),'Interne Parmeter'!$B$36:$C$42,2,FALSE),"")</f>
        <v>Fr</v>
      </c>
      <c r="AI12" s="218" t="str">
        <f ca="1">+IF(ISNUMBER(AI11),VLOOKUP(WEEKDAY(AI11,2),'Interne Parmeter'!$B$36:$C$42,2,FALSE),"")</f>
        <v>Sa</v>
      </c>
      <c r="AJ12" s="218" t="str">
        <f ca="1">+IF(ISNUMBER(AJ11),VLOOKUP(WEEKDAY(AJ11,2),'Interne Parmeter'!$B$36:$C$42,2,FALSE),"")</f>
        <v>So</v>
      </c>
      <c r="AK12" s="218" t="str">
        <f ca="1">+IF(ISNUMBER(AK11),VLOOKUP(WEEKDAY(AK11,2),'Interne Parmeter'!$B$36:$C$42,2,FALSE),"")</f>
        <v>Mo</v>
      </c>
      <c r="AL12" s="218" t="str">
        <f ca="1">+IF(ISNUMBER(AL11),VLOOKUP(WEEKDAY(AL11,2),'Interne Parmeter'!$B$36:$C$42,2,FALSE),"")</f>
        <v>Die</v>
      </c>
      <c r="AM12" s="218" t="str">
        <f ca="1">+IF(ISNUMBER(AM11),VLOOKUP(WEEKDAY(AM11,2),'Interne Parmeter'!$B$36:$C$42,2,FALSE),"")</f>
        <v>Mit</v>
      </c>
      <c r="AN12" s="218" t="str">
        <f ca="1">+IF(ISNUMBER(AN11),VLOOKUP(WEEKDAY(AN11,2),'Interne Parmeter'!$B$36:$C$42,2,FALSE),"")</f>
        <v>Do</v>
      </c>
      <c r="AO12" s="219" t="str">
        <f ca="1">+IF(ISNUMBER(AO11),VLOOKUP(WEEKDAY(AO11,2),'Interne Parmeter'!$B$36:$C$42,2,FALSE),"")</f>
        <v>Fr</v>
      </c>
      <c r="AP12" s="173"/>
      <c r="AR12" s="201" t="s">
        <v>23</v>
      </c>
      <c r="AS12" s="199">
        <f ca="1">+IF(ISNUMBER(Startseite!G27),Startseite!G27,YEAR(TODAY())-1)</f>
        <v>2025</v>
      </c>
      <c r="AT12" s="200"/>
      <c r="AU12" s="200"/>
      <c r="BK12" s="175"/>
      <c r="BL12" s="175"/>
      <c r="BM12" s="175"/>
      <c r="BN12" s="175"/>
      <c r="BO12" s="175"/>
    </row>
    <row r="13" spans="4:67" ht="14.4" customHeight="1" thickBot="1" x14ac:dyDescent="0.3">
      <c r="D13" s="172"/>
      <c r="E13" s="309"/>
      <c r="F13" s="317"/>
      <c r="G13" s="319"/>
      <c r="H13" s="319"/>
      <c r="I13" s="319"/>
      <c r="J13" s="307"/>
      <c r="K13" s="220">
        <f>IF(ISNUMBER(K10),SUM(K14:K53),"")</f>
        <v>0</v>
      </c>
      <c r="L13" s="221">
        <f t="shared" ref="L13:AO13" ca="1" si="4">IF(ISNUMBER(L10),SUM(L14:L53),"")</f>
        <v>0</v>
      </c>
      <c r="M13" s="221">
        <f t="shared" ca="1" si="4"/>
        <v>0</v>
      </c>
      <c r="N13" s="221">
        <f t="shared" ca="1" si="4"/>
        <v>0</v>
      </c>
      <c r="O13" s="221">
        <f t="shared" ca="1" si="4"/>
        <v>0</v>
      </c>
      <c r="P13" s="221">
        <f t="shared" ca="1" si="4"/>
        <v>0</v>
      </c>
      <c r="Q13" s="221">
        <f t="shared" ca="1" si="4"/>
        <v>0</v>
      </c>
      <c r="R13" s="221">
        <f t="shared" ca="1" si="4"/>
        <v>0</v>
      </c>
      <c r="S13" s="221">
        <f t="shared" ca="1" si="4"/>
        <v>0</v>
      </c>
      <c r="T13" s="221">
        <f t="shared" ca="1" si="4"/>
        <v>0</v>
      </c>
      <c r="U13" s="221">
        <f t="shared" ca="1" si="4"/>
        <v>0</v>
      </c>
      <c r="V13" s="221">
        <f t="shared" ca="1" si="4"/>
        <v>0</v>
      </c>
      <c r="W13" s="221">
        <f t="shared" ca="1" si="4"/>
        <v>0</v>
      </c>
      <c r="X13" s="221">
        <f t="shared" ca="1" si="4"/>
        <v>0</v>
      </c>
      <c r="Y13" s="221">
        <f t="shared" ca="1" si="4"/>
        <v>0</v>
      </c>
      <c r="Z13" s="221">
        <f t="shared" ca="1" si="4"/>
        <v>0</v>
      </c>
      <c r="AA13" s="221">
        <f t="shared" ca="1" si="4"/>
        <v>0</v>
      </c>
      <c r="AB13" s="221">
        <f t="shared" ca="1" si="4"/>
        <v>0</v>
      </c>
      <c r="AC13" s="221">
        <f t="shared" ca="1" si="4"/>
        <v>0</v>
      </c>
      <c r="AD13" s="221">
        <f t="shared" ca="1" si="4"/>
        <v>0</v>
      </c>
      <c r="AE13" s="221">
        <f t="shared" ca="1" si="4"/>
        <v>0</v>
      </c>
      <c r="AF13" s="221">
        <f t="shared" ca="1" si="4"/>
        <v>0</v>
      </c>
      <c r="AG13" s="221">
        <f t="shared" ca="1" si="4"/>
        <v>0</v>
      </c>
      <c r="AH13" s="221">
        <f t="shared" ca="1" si="4"/>
        <v>0</v>
      </c>
      <c r="AI13" s="221">
        <f t="shared" ca="1" si="4"/>
        <v>0</v>
      </c>
      <c r="AJ13" s="221">
        <f t="shared" ca="1" si="4"/>
        <v>0</v>
      </c>
      <c r="AK13" s="221">
        <f t="shared" ca="1" si="4"/>
        <v>0</v>
      </c>
      <c r="AL13" s="221">
        <f t="shared" ca="1" si="4"/>
        <v>0</v>
      </c>
      <c r="AM13" s="221">
        <f t="shared" ca="1" si="4"/>
        <v>0</v>
      </c>
      <c r="AN13" s="221">
        <f t="shared" ca="1" si="4"/>
        <v>0</v>
      </c>
      <c r="AO13" s="222">
        <f t="shared" ca="1" si="4"/>
        <v>0</v>
      </c>
      <c r="AP13" s="173"/>
      <c r="AR13" s="201" t="s">
        <v>0</v>
      </c>
      <c r="AS13" s="202">
        <v>1</v>
      </c>
      <c r="AT13" s="200"/>
      <c r="AU13" s="200"/>
      <c r="BK13" s="175"/>
      <c r="BL13" s="175"/>
      <c r="BM13" s="175"/>
      <c r="BN13" s="175"/>
      <c r="BO13" s="175"/>
    </row>
    <row r="14" spans="4:67" x14ac:dyDescent="0.25">
      <c r="D14" s="172"/>
      <c r="E14" s="223" t="str">
        <f>+IF(Mitarbeitende!D8="","",Mitarbeitende!D8)</f>
        <v/>
      </c>
      <c r="F14" s="224" t="str">
        <f>+IF(Mitarbeitende!E8="","",Mitarbeitende!E8&amp;" "&amp;Mitarbeitende!F8)</f>
        <v/>
      </c>
      <c r="G14" s="225" t="str">
        <f>+IF(Mitarbeitende!K8="","",Mitarbeitende!K8)</f>
        <v/>
      </c>
      <c r="H14" s="225" t="str">
        <f>+IF(E14="","",SUM(K14:AO14))</f>
        <v/>
      </c>
      <c r="I14" s="225" t="str">
        <f>+Zusammenfassung!T6</f>
        <v/>
      </c>
      <c r="J14" s="226" t="str">
        <f>+IF(AND(ISNUMBER(G14),ISNUMBER(I14)),G14-I14,"")</f>
        <v/>
      </c>
      <c r="K14" s="189"/>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1"/>
      <c r="AP14" s="173"/>
      <c r="BK14" s="175"/>
      <c r="BL14" s="175"/>
      <c r="BM14" s="175"/>
      <c r="BN14" s="175"/>
      <c r="BO14" s="175"/>
    </row>
    <row r="15" spans="4:67" x14ac:dyDescent="0.25">
      <c r="D15" s="172"/>
      <c r="E15" s="227" t="str">
        <f>+IF(Mitarbeitende!D9="","",Mitarbeitende!D9)</f>
        <v/>
      </c>
      <c r="F15" s="228" t="str">
        <f>+IF(Mitarbeitende!E9="","",Mitarbeitende!E9&amp;" "&amp;Mitarbeitende!F9)</f>
        <v/>
      </c>
      <c r="G15" s="229" t="str">
        <f>+IF(Mitarbeitende!K9="","",Mitarbeitende!K9)</f>
        <v/>
      </c>
      <c r="H15" s="229" t="str">
        <f t="shared" ref="H15:H53" si="5">+IF(E15="","",SUM(K15:AO15))</f>
        <v/>
      </c>
      <c r="I15" s="229" t="str">
        <f>+Zusammenfassung!T7</f>
        <v/>
      </c>
      <c r="J15" s="230" t="str">
        <f t="shared" ref="J15:J53" si="6">+IF(AND(ISNUMBER(G15),ISNUMBER(I15)),G15-I15,"")</f>
        <v/>
      </c>
      <c r="K15" s="192"/>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4"/>
      <c r="AP15" s="173"/>
      <c r="BK15" s="175"/>
      <c r="BL15" s="175"/>
      <c r="BM15" s="175"/>
      <c r="BN15" s="175"/>
      <c r="BO15" s="175"/>
    </row>
    <row r="16" spans="4:67" x14ac:dyDescent="0.25">
      <c r="D16" s="172"/>
      <c r="E16" s="227" t="str">
        <f>+IF(Mitarbeitende!D10="","",Mitarbeitende!D10)</f>
        <v/>
      </c>
      <c r="F16" s="228" t="str">
        <f>+IF(Mitarbeitende!E10="","",Mitarbeitende!E10&amp;" "&amp;Mitarbeitende!F10)</f>
        <v/>
      </c>
      <c r="G16" s="229" t="str">
        <f>+IF(Mitarbeitende!K10="","",Mitarbeitende!K10)</f>
        <v/>
      </c>
      <c r="H16" s="229" t="str">
        <f t="shared" si="5"/>
        <v/>
      </c>
      <c r="I16" s="229" t="str">
        <f>+Zusammenfassung!T8</f>
        <v/>
      </c>
      <c r="J16" s="230" t="str">
        <f t="shared" si="6"/>
        <v/>
      </c>
      <c r="K16" s="192"/>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4"/>
      <c r="AP16" s="173"/>
      <c r="BK16" s="175"/>
      <c r="BL16" s="175"/>
      <c r="BM16" s="175"/>
      <c r="BN16" s="175"/>
      <c r="BO16" s="175"/>
    </row>
    <row r="17" spans="4:67" x14ac:dyDescent="0.25">
      <c r="D17" s="172"/>
      <c r="E17" s="227" t="str">
        <f>+IF(Mitarbeitende!D11="","",Mitarbeitende!D11)</f>
        <v/>
      </c>
      <c r="F17" s="228" t="str">
        <f>+IF(Mitarbeitende!E11="","",Mitarbeitende!E11&amp;" "&amp;Mitarbeitende!F11)</f>
        <v/>
      </c>
      <c r="G17" s="229" t="str">
        <f>+IF(Mitarbeitende!K11="","",Mitarbeitende!K11)</f>
        <v/>
      </c>
      <c r="H17" s="229" t="str">
        <f t="shared" si="5"/>
        <v/>
      </c>
      <c r="I17" s="229" t="str">
        <f>+Zusammenfassung!T9</f>
        <v/>
      </c>
      <c r="J17" s="230" t="str">
        <f t="shared" si="6"/>
        <v/>
      </c>
      <c r="K17" s="192"/>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4"/>
      <c r="AP17" s="173"/>
      <c r="BK17" s="175"/>
      <c r="BL17" s="175"/>
      <c r="BM17" s="175"/>
      <c r="BN17" s="175"/>
      <c r="BO17" s="175"/>
    </row>
    <row r="18" spans="4:67" x14ac:dyDescent="0.25">
      <c r="D18" s="172"/>
      <c r="E18" s="227" t="str">
        <f>+IF(Mitarbeitende!D12="","",Mitarbeitende!D12)</f>
        <v/>
      </c>
      <c r="F18" s="228" t="str">
        <f>+IF(Mitarbeitende!E12="","",Mitarbeitende!E12&amp;" "&amp;Mitarbeitende!F12)</f>
        <v/>
      </c>
      <c r="G18" s="229" t="str">
        <f>+IF(Mitarbeitende!K12="","",Mitarbeitende!K12)</f>
        <v/>
      </c>
      <c r="H18" s="229" t="str">
        <f t="shared" si="5"/>
        <v/>
      </c>
      <c r="I18" s="229" t="str">
        <f>+Zusammenfassung!T10</f>
        <v/>
      </c>
      <c r="J18" s="230" t="str">
        <f t="shared" si="6"/>
        <v/>
      </c>
      <c r="K18" s="192"/>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4"/>
      <c r="AP18" s="173"/>
      <c r="BK18" s="175"/>
      <c r="BL18" s="175"/>
      <c r="BM18" s="175"/>
      <c r="BN18" s="175"/>
      <c r="BO18" s="175"/>
    </row>
    <row r="19" spans="4:67" x14ac:dyDescent="0.25">
      <c r="D19" s="172"/>
      <c r="E19" s="227" t="str">
        <f>+IF(Mitarbeitende!D13="","",Mitarbeitende!D13)</f>
        <v/>
      </c>
      <c r="F19" s="228" t="str">
        <f>+IF(Mitarbeitende!E13="","",Mitarbeitende!E13&amp;" "&amp;Mitarbeitende!F13)</f>
        <v/>
      </c>
      <c r="G19" s="229" t="str">
        <f>+IF(Mitarbeitende!K13="","",Mitarbeitende!K13)</f>
        <v/>
      </c>
      <c r="H19" s="229" t="str">
        <f t="shared" si="5"/>
        <v/>
      </c>
      <c r="I19" s="229" t="str">
        <f>+Zusammenfassung!T11</f>
        <v/>
      </c>
      <c r="J19" s="230" t="str">
        <f t="shared" si="6"/>
        <v/>
      </c>
      <c r="K19" s="192"/>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4"/>
      <c r="AP19" s="173"/>
      <c r="BK19" s="175"/>
      <c r="BL19" s="175"/>
      <c r="BM19" s="175"/>
      <c r="BN19" s="175"/>
      <c r="BO19" s="175"/>
    </row>
    <row r="20" spans="4:67" x14ac:dyDescent="0.25">
      <c r="D20" s="172"/>
      <c r="E20" s="227" t="str">
        <f>+IF(Mitarbeitende!D14="","",Mitarbeitende!D14)</f>
        <v/>
      </c>
      <c r="F20" s="228" t="str">
        <f>+IF(Mitarbeitende!E14="","",Mitarbeitende!E14&amp;" "&amp;Mitarbeitende!F14)</f>
        <v/>
      </c>
      <c r="G20" s="229" t="str">
        <f>+IF(Mitarbeitende!K14="","",Mitarbeitende!K14)</f>
        <v/>
      </c>
      <c r="H20" s="229" t="str">
        <f t="shared" si="5"/>
        <v/>
      </c>
      <c r="I20" s="229" t="str">
        <f>+Zusammenfassung!T12</f>
        <v/>
      </c>
      <c r="J20" s="230" t="str">
        <f t="shared" si="6"/>
        <v/>
      </c>
      <c r="K20" s="192"/>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4"/>
      <c r="AP20" s="173"/>
      <c r="AR20" s="178"/>
      <c r="BK20" s="175"/>
      <c r="BL20" s="175"/>
      <c r="BM20" s="175"/>
      <c r="BN20" s="175"/>
      <c r="BO20" s="175"/>
    </row>
    <row r="21" spans="4:67" x14ac:dyDescent="0.25">
      <c r="D21" s="172"/>
      <c r="E21" s="227" t="str">
        <f>+IF(Mitarbeitende!D15="","",Mitarbeitende!D15)</f>
        <v/>
      </c>
      <c r="F21" s="228" t="str">
        <f>+IF(Mitarbeitende!E15="","",Mitarbeitende!E15&amp;" "&amp;Mitarbeitende!F15)</f>
        <v/>
      </c>
      <c r="G21" s="229" t="str">
        <f>+IF(Mitarbeitende!K15="","",Mitarbeitende!K15)</f>
        <v/>
      </c>
      <c r="H21" s="229" t="str">
        <f t="shared" si="5"/>
        <v/>
      </c>
      <c r="I21" s="229" t="str">
        <f>+Zusammenfassung!T13</f>
        <v/>
      </c>
      <c r="J21" s="230" t="str">
        <f t="shared" si="6"/>
        <v/>
      </c>
      <c r="K21" s="192"/>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4"/>
      <c r="AP21" s="173"/>
      <c r="BK21" s="175"/>
      <c r="BL21" s="175"/>
      <c r="BM21" s="175"/>
      <c r="BN21" s="175"/>
      <c r="BO21" s="175"/>
    </row>
    <row r="22" spans="4:67" x14ac:dyDescent="0.25">
      <c r="D22" s="172"/>
      <c r="E22" s="227" t="str">
        <f>+IF(Mitarbeitende!D16="","",Mitarbeitende!D16)</f>
        <v/>
      </c>
      <c r="F22" s="228" t="str">
        <f>+IF(Mitarbeitende!E16="","",Mitarbeitende!E16&amp;" "&amp;Mitarbeitende!F16)</f>
        <v/>
      </c>
      <c r="G22" s="229" t="str">
        <f>+IF(Mitarbeitende!K16="","",Mitarbeitende!K16)</f>
        <v/>
      </c>
      <c r="H22" s="229" t="str">
        <f t="shared" si="5"/>
        <v/>
      </c>
      <c r="I22" s="229" t="str">
        <f>+Zusammenfassung!T14</f>
        <v/>
      </c>
      <c r="J22" s="230" t="str">
        <f t="shared" si="6"/>
        <v/>
      </c>
      <c r="K22" s="192"/>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4"/>
      <c r="AP22" s="173"/>
      <c r="BK22" s="175"/>
      <c r="BL22" s="175"/>
      <c r="BM22" s="175"/>
      <c r="BN22" s="175"/>
      <c r="BO22" s="175"/>
    </row>
    <row r="23" spans="4:67" x14ac:dyDescent="0.25">
      <c r="D23" s="172"/>
      <c r="E23" s="227" t="str">
        <f>+IF(Mitarbeitende!D17="","",Mitarbeitende!D17)</f>
        <v/>
      </c>
      <c r="F23" s="228" t="str">
        <f>+IF(Mitarbeitende!E17="","",Mitarbeitende!E17&amp;" "&amp;Mitarbeitende!F17)</f>
        <v/>
      </c>
      <c r="G23" s="229" t="str">
        <f>+IF(Mitarbeitende!K17="","",Mitarbeitende!K17)</f>
        <v/>
      </c>
      <c r="H23" s="229" t="str">
        <f t="shared" si="5"/>
        <v/>
      </c>
      <c r="I23" s="229" t="str">
        <f>+Zusammenfassung!T15</f>
        <v/>
      </c>
      <c r="J23" s="230" t="str">
        <f t="shared" si="6"/>
        <v/>
      </c>
      <c r="K23" s="192"/>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4"/>
      <c r="AP23" s="173"/>
      <c r="BK23" s="175"/>
      <c r="BL23" s="175"/>
      <c r="BM23" s="175"/>
      <c r="BN23" s="175"/>
      <c r="BO23" s="175"/>
    </row>
    <row r="24" spans="4:67" x14ac:dyDescent="0.25">
      <c r="D24" s="172"/>
      <c r="E24" s="227" t="str">
        <f>+IF(Mitarbeitende!D18="","",Mitarbeitende!D18)</f>
        <v/>
      </c>
      <c r="F24" s="228" t="str">
        <f>+IF(Mitarbeitende!E18="","",Mitarbeitende!E18&amp;" "&amp;Mitarbeitende!F18)</f>
        <v/>
      </c>
      <c r="G24" s="229" t="str">
        <f>+IF(Mitarbeitende!K18="","",Mitarbeitende!K18)</f>
        <v/>
      </c>
      <c r="H24" s="229" t="str">
        <f t="shared" si="5"/>
        <v/>
      </c>
      <c r="I24" s="229" t="str">
        <f>+Zusammenfassung!T16</f>
        <v/>
      </c>
      <c r="J24" s="230" t="str">
        <f t="shared" si="6"/>
        <v/>
      </c>
      <c r="K24" s="192"/>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4"/>
      <c r="AP24" s="173"/>
      <c r="BK24" s="175"/>
      <c r="BL24" s="175"/>
      <c r="BM24" s="175"/>
      <c r="BN24" s="175"/>
      <c r="BO24" s="175"/>
    </row>
    <row r="25" spans="4:67" x14ac:dyDescent="0.25">
      <c r="D25" s="172"/>
      <c r="E25" s="227" t="str">
        <f>+IF(Mitarbeitende!D19="","",Mitarbeitende!D19)</f>
        <v/>
      </c>
      <c r="F25" s="228" t="str">
        <f>+IF(Mitarbeitende!E19="","",Mitarbeitende!E19&amp;" "&amp;Mitarbeitende!F19)</f>
        <v/>
      </c>
      <c r="G25" s="229" t="str">
        <f>+IF(Mitarbeitende!K19="","",Mitarbeitende!K19)</f>
        <v/>
      </c>
      <c r="H25" s="229" t="str">
        <f t="shared" si="5"/>
        <v/>
      </c>
      <c r="I25" s="229" t="str">
        <f>+Zusammenfassung!T17</f>
        <v/>
      </c>
      <c r="J25" s="230" t="str">
        <f t="shared" si="6"/>
        <v/>
      </c>
      <c r="K25" s="192"/>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4"/>
      <c r="AP25" s="173"/>
      <c r="BK25" s="175"/>
      <c r="BL25" s="175"/>
      <c r="BM25" s="175"/>
      <c r="BN25" s="175"/>
      <c r="BO25" s="175"/>
    </row>
    <row r="26" spans="4:67" x14ac:dyDescent="0.25">
      <c r="D26" s="172"/>
      <c r="E26" s="227" t="str">
        <f>+IF(Mitarbeitende!D20="","",Mitarbeitende!D20)</f>
        <v/>
      </c>
      <c r="F26" s="228" t="str">
        <f>+IF(Mitarbeitende!E20="","",Mitarbeitende!E20&amp;" "&amp;Mitarbeitende!F20)</f>
        <v/>
      </c>
      <c r="G26" s="229" t="str">
        <f>+IF(Mitarbeitende!K20="","",Mitarbeitende!K20)</f>
        <v/>
      </c>
      <c r="H26" s="229" t="str">
        <f t="shared" si="5"/>
        <v/>
      </c>
      <c r="I26" s="229" t="str">
        <f>+Zusammenfassung!T18</f>
        <v/>
      </c>
      <c r="J26" s="230" t="str">
        <f t="shared" si="6"/>
        <v/>
      </c>
      <c r="K26" s="192"/>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4"/>
      <c r="AP26" s="173"/>
      <c r="BK26" s="175"/>
      <c r="BL26" s="175"/>
      <c r="BM26" s="175"/>
      <c r="BN26" s="175"/>
      <c r="BO26" s="175"/>
    </row>
    <row r="27" spans="4:67" x14ac:dyDescent="0.25">
      <c r="D27" s="172"/>
      <c r="E27" s="227" t="str">
        <f>+IF(Mitarbeitende!D21="","",Mitarbeitende!D21)</f>
        <v/>
      </c>
      <c r="F27" s="228" t="str">
        <f>+IF(Mitarbeitende!E21="","",Mitarbeitende!E21&amp;" "&amp;Mitarbeitende!F21)</f>
        <v/>
      </c>
      <c r="G27" s="229" t="str">
        <f>+IF(Mitarbeitende!K21="","",Mitarbeitende!K21)</f>
        <v/>
      </c>
      <c r="H27" s="229" t="str">
        <f t="shared" si="5"/>
        <v/>
      </c>
      <c r="I27" s="229" t="str">
        <f>+Zusammenfassung!T19</f>
        <v/>
      </c>
      <c r="J27" s="230" t="str">
        <f t="shared" si="6"/>
        <v/>
      </c>
      <c r="K27" s="192"/>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4"/>
      <c r="AP27" s="173"/>
      <c r="BK27" s="175"/>
      <c r="BL27" s="175"/>
      <c r="BM27" s="175"/>
      <c r="BN27" s="175"/>
      <c r="BO27" s="175"/>
    </row>
    <row r="28" spans="4:67" x14ac:dyDescent="0.25">
      <c r="D28" s="172"/>
      <c r="E28" s="227" t="str">
        <f>+IF(Mitarbeitende!D22="","",Mitarbeitende!D22)</f>
        <v/>
      </c>
      <c r="F28" s="228" t="str">
        <f>+IF(Mitarbeitende!E22="","",Mitarbeitende!E22&amp;" "&amp;Mitarbeitende!F22)</f>
        <v/>
      </c>
      <c r="G28" s="229" t="str">
        <f>+IF(Mitarbeitende!K22="","",Mitarbeitende!K22)</f>
        <v/>
      </c>
      <c r="H28" s="229" t="str">
        <f t="shared" si="5"/>
        <v/>
      </c>
      <c r="I28" s="229" t="str">
        <f>+Zusammenfassung!T20</f>
        <v/>
      </c>
      <c r="J28" s="230" t="str">
        <f t="shared" si="6"/>
        <v/>
      </c>
      <c r="K28" s="192"/>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4"/>
      <c r="AP28" s="173"/>
      <c r="BK28" s="175"/>
      <c r="BL28" s="175"/>
      <c r="BM28" s="175"/>
      <c r="BN28" s="175"/>
      <c r="BO28" s="175"/>
    </row>
    <row r="29" spans="4:67" x14ac:dyDescent="0.25">
      <c r="D29" s="172"/>
      <c r="E29" s="227" t="str">
        <f>+IF(Mitarbeitende!D23="","",Mitarbeitende!D23)</f>
        <v/>
      </c>
      <c r="F29" s="228" t="str">
        <f>+IF(Mitarbeitende!E23="","",Mitarbeitende!E23&amp;" "&amp;Mitarbeitende!F23)</f>
        <v/>
      </c>
      <c r="G29" s="229" t="str">
        <f>+IF(Mitarbeitende!K23="","",Mitarbeitende!K23)</f>
        <v/>
      </c>
      <c r="H29" s="229" t="str">
        <f t="shared" si="5"/>
        <v/>
      </c>
      <c r="I29" s="229" t="str">
        <f>+Zusammenfassung!T21</f>
        <v/>
      </c>
      <c r="J29" s="230" t="str">
        <f t="shared" si="6"/>
        <v/>
      </c>
      <c r="K29" s="192"/>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4"/>
      <c r="AP29" s="173"/>
      <c r="BK29" s="175"/>
      <c r="BL29" s="175"/>
      <c r="BM29" s="175"/>
      <c r="BN29" s="175"/>
      <c r="BO29" s="175"/>
    </row>
    <row r="30" spans="4:67" x14ac:dyDescent="0.25">
      <c r="D30" s="172"/>
      <c r="E30" s="227" t="str">
        <f>+IF(Mitarbeitende!D24="","",Mitarbeitende!D24)</f>
        <v/>
      </c>
      <c r="F30" s="228" t="str">
        <f>+IF(Mitarbeitende!E24="","",Mitarbeitende!E24&amp;" "&amp;Mitarbeitende!F24)</f>
        <v/>
      </c>
      <c r="G30" s="229" t="str">
        <f>+IF(Mitarbeitende!K24="","",Mitarbeitende!K24)</f>
        <v/>
      </c>
      <c r="H30" s="229" t="str">
        <f t="shared" si="5"/>
        <v/>
      </c>
      <c r="I30" s="229" t="str">
        <f>+Zusammenfassung!T22</f>
        <v/>
      </c>
      <c r="J30" s="230" t="str">
        <f t="shared" si="6"/>
        <v/>
      </c>
      <c r="K30" s="192"/>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4"/>
      <c r="AP30" s="173"/>
      <c r="BK30" s="175"/>
      <c r="BL30" s="175"/>
      <c r="BM30" s="175"/>
      <c r="BN30" s="175"/>
      <c r="BO30" s="175"/>
    </row>
    <row r="31" spans="4:67" x14ac:dyDescent="0.25">
      <c r="D31" s="172"/>
      <c r="E31" s="227" t="str">
        <f>+IF(Mitarbeitende!D25="","",Mitarbeitende!D25)</f>
        <v/>
      </c>
      <c r="F31" s="228" t="str">
        <f>+IF(Mitarbeitende!E25="","",Mitarbeitende!E25&amp;" "&amp;Mitarbeitende!F25)</f>
        <v/>
      </c>
      <c r="G31" s="229" t="str">
        <f>+IF(Mitarbeitende!K25="","",Mitarbeitende!K25)</f>
        <v/>
      </c>
      <c r="H31" s="229" t="str">
        <f t="shared" si="5"/>
        <v/>
      </c>
      <c r="I31" s="229" t="str">
        <f>+Zusammenfassung!T23</f>
        <v/>
      </c>
      <c r="J31" s="230" t="str">
        <f t="shared" si="6"/>
        <v/>
      </c>
      <c r="K31" s="192"/>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4"/>
      <c r="AP31" s="173"/>
      <c r="BK31" s="175"/>
      <c r="BL31" s="175"/>
      <c r="BM31" s="175"/>
      <c r="BN31" s="175"/>
      <c r="BO31" s="175"/>
    </row>
    <row r="32" spans="4:67" x14ac:dyDescent="0.25">
      <c r="D32" s="172"/>
      <c r="E32" s="227" t="str">
        <f>+IF(Mitarbeitende!D26="","",Mitarbeitende!D26)</f>
        <v/>
      </c>
      <c r="F32" s="228" t="str">
        <f>+IF(Mitarbeitende!E26="","",Mitarbeitende!E26&amp;" "&amp;Mitarbeitende!F26)</f>
        <v/>
      </c>
      <c r="G32" s="229" t="str">
        <f>+IF(Mitarbeitende!K26="","",Mitarbeitende!K26)</f>
        <v/>
      </c>
      <c r="H32" s="229" t="str">
        <f t="shared" si="5"/>
        <v/>
      </c>
      <c r="I32" s="229" t="str">
        <f>+Zusammenfassung!T24</f>
        <v/>
      </c>
      <c r="J32" s="230" t="str">
        <f t="shared" si="6"/>
        <v/>
      </c>
      <c r="K32" s="192"/>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4"/>
      <c r="AP32" s="173"/>
      <c r="BK32" s="175"/>
      <c r="BL32" s="175"/>
      <c r="BM32" s="175"/>
      <c r="BN32" s="175"/>
      <c r="BO32" s="175"/>
    </row>
    <row r="33" spans="4:67" x14ac:dyDescent="0.25">
      <c r="D33" s="172"/>
      <c r="E33" s="227" t="str">
        <f>+IF(Mitarbeitende!D27="","",Mitarbeitende!D27)</f>
        <v/>
      </c>
      <c r="F33" s="228" t="str">
        <f>+IF(Mitarbeitende!E27="","",Mitarbeitende!E27&amp;" "&amp;Mitarbeitende!F27)</f>
        <v/>
      </c>
      <c r="G33" s="229" t="str">
        <f>+IF(Mitarbeitende!K27="","",Mitarbeitende!K27)</f>
        <v/>
      </c>
      <c r="H33" s="229" t="str">
        <f t="shared" si="5"/>
        <v/>
      </c>
      <c r="I33" s="229" t="str">
        <f>+Zusammenfassung!T25</f>
        <v/>
      </c>
      <c r="J33" s="230" t="str">
        <f t="shared" si="6"/>
        <v/>
      </c>
      <c r="K33" s="192"/>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4"/>
      <c r="AP33" s="173"/>
      <c r="BK33" s="175"/>
      <c r="BL33" s="175"/>
      <c r="BM33" s="175"/>
      <c r="BN33" s="175"/>
      <c r="BO33" s="175"/>
    </row>
    <row r="34" spans="4:67" x14ac:dyDescent="0.25">
      <c r="D34" s="172"/>
      <c r="E34" s="227" t="str">
        <f>+IF(Mitarbeitende!D28="","",Mitarbeitende!D28)</f>
        <v/>
      </c>
      <c r="F34" s="228" t="str">
        <f>+IF(Mitarbeitende!E28="","",Mitarbeitende!E28&amp;" "&amp;Mitarbeitende!F28)</f>
        <v/>
      </c>
      <c r="G34" s="229" t="str">
        <f>+IF(Mitarbeitende!K28="","",Mitarbeitende!K28)</f>
        <v/>
      </c>
      <c r="H34" s="229" t="str">
        <f t="shared" si="5"/>
        <v/>
      </c>
      <c r="I34" s="229" t="str">
        <f>+Zusammenfassung!T26</f>
        <v/>
      </c>
      <c r="J34" s="230" t="str">
        <f t="shared" si="6"/>
        <v/>
      </c>
      <c r="K34" s="192"/>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4"/>
      <c r="AP34" s="173"/>
      <c r="BK34" s="175"/>
      <c r="BL34" s="175"/>
      <c r="BM34" s="175"/>
      <c r="BN34" s="175"/>
      <c r="BO34" s="175"/>
    </row>
    <row r="35" spans="4:67" x14ac:dyDescent="0.25">
      <c r="D35" s="172"/>
      <c r="E35" s="227" t="str">
        <f>+IF(Mitarbeitende!D29="","",Mitarbeitende!D29)</f>
        <v/>
      </c>
      <c r="F35" s="228" t="str">
        <f>+IF(Mitarbeitende!E29="","",Mitarbeitende!E29&amp;" "&amp;Mitarbeitende!F29)</f>
        <v/>
      </c>
      <c r="G35" s="229" t="str">
        <f>+IF(Mitarbeitende!K29="","",Mitarbeitende!K29)</f>
        <v/>
      </c>
      <c r="H35" s="229" t="str">
        <f t="shared" si="5"/>
        <v/>
      </c>
      <c r="I35" s="229" t="str">
        <f>+Zusammenfassung!T27</f>
        <v/>
      </c>
      <c r="J35" s="230" t="str">
        <f t="shared" si="6"/>
        <v/>
      </c>
      <c r="K35" s="192"/>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4"/>
      <c r="AP35" s="173"/>
      <c r="BK35" s="175"/>
      <c r="BL35" s="175"/>
      <c r="BM35" s="175"/>
      <c r="BN35" s="175"/>
      <c r="BO35" s="175"/>
    </row>
    <row r="36" spans="4:67" x14ac:dyDescent="0.25">
      <c r="D36" s="172"/>
      <c r="E36" s="227" t="str">
        <f>+IF(Mitarbeitende!D30="","",Mitarbeitende!D30)</f>
        <v/>
      </c>
      <c r="F36" s="228" t="str">
        <f>+IF(Mitarbeitende!E30="","",Mitarbeitende!E30&amp;" "&amp;Mitarbeitende!F30)</f>
        <v/>
      </c>
      <c r="G36" s="229" t="str">
        <f>+IF(Mitarbeitende!K30="","",Mitarbeitende!K30)</f>
        <v/>
      </c>
      <c r="H36" s="229" t="str">
        <f t="shared" si="5"/>
        <v/>
      </c>
      <c r="I36" s="229" t="str">
        <f>+Zusammenfassung!T28</f>
        <v/>
      </c>
      <c r="J36" s="230" t="str">
        <f t="shared" si="6"/>
        <v/>
      </c>
      <c r="K36" s="192"/>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4"/>
      <c r="AP36" s="173"/>
      <c r="BK36" s="175"/>
      <c r="BL36" s="175"/>
      <c r="BM36" s="175"/>
      <c r="BN36" s="175"/>
      <c r="BO36" s="175"/>
    </row>
    <row r="37" spans="4:67" x14ac:dyDescent="0.25">
      <c r="D37" s="172"/>
      <c r="E37" s="227" t="str">
        <f>+IF(Mitarbeitende!D31="","",Mitarbeitende!D31)</f>
        <v/>
      </c>
      <c r="F37" s="228" t="str">
        <f>+IF(Mitarbeitende!E31="","",Mitarbeitende!E31&amp;" "&amp;Mitarbeitende!F31)</f>
        <v/>
      </c>
      <c r="G37" s="229" t="str">
        <f>+IF(Mitarbeitende!K31="","",Mitarbeitende!K31)</f>
        <v/>
      </c>
      <c r="H37" s="229" t="str">
        <f t="shared" si="5"/>
        <v/>
      </c>
      <c r="I37" s="229" t="str">
        <f>+Zusammenfassung!T29</f>
        <v/>
      </c>
      <c r="J37" s="230" t="str">
        <f t="shared" si="6"/>
        <v/>
      </c>
      <c r="K37" s="192"/>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4"/>
      <c r="AP37" s="173"/>
      <c r="BK37" s="175"/>
      <c r="BL37" s="175"/>
      <c r="BM37" s="175"/>
      <c r="BN37" s="175"/>
      <c r="BO37" s="175"/>
    </row>
    <row r="38" spans="4:67" x14ac:dyDescent="0.25">
      <c r="D38" s="172"/>
      <c r="E38" s="227" t="str">
        <f>+IF(Mitarbeitende!D32="","",Mitarbeitende!D32)</f>
        <v/>
      </c>
      <c r="F38" s="228" t="str">
        <f>+IF(Mitarbeitende!E32="","",Mitarbeitende!E32&amp;" "&amp;Mitarbeitende!F32)</f>
        <v/>
      </c>
      <c r="G38" s="229" t="str">
        <f>+IF(Mitarbeitende!K32="","",Mitarbeitende!K32)</f>
        <v/>
      </c>
      <c r="H38" s="229" t="str">
        <f t="shared" si="5"/>
        <v/>
      </c>
      <c r="I38" s="229" t="str">
        <f>+Zusammenfassung!T30</f>
        <v/>
      </c>
      <c r="J38" s="230" t="str">
        <f t="shared" si="6"/>
        <v/>
      </c>
      <c r="K38" s="192"/>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4"/>
      <c r="AP38" s="173"/>
      <c r="BK38" s="175"/>
      <c r="BL38" s="175"/>
      <c r="BM38" s="175"/>
      <c r="BN38" s="175"/>
      <c r="BO38" s="175"/>
    </row>
    <row r="39" spans="4:67" x14ac:dyDescent="0.25">
      <c r="D39" s="172"/>
      <c r="E39" s="227" t="str">
        <f>+IF(Mitarbeitende!D33="","",Mitarbeitende!D33)</f>
        <v/>
      </c>
      <c r="F39" s="228" t="str">
        <f>+IF(Mitarbeitende!E33="","",Mitarbeitende!E33&amp;" "&amp;Mitarbeitende!F33)</f>
        <v/>
      </c>
      <c r="G39" s="229" t="str">
        <f>+IF(Mitarbeitende!K33="","",Mitarbeitende!K33)</f>
        <v/>
      </c>
      <c r="H39" s="229" t="str">
        <f t="shared" si="5"/>
        <v/>
      </c>
      <c r="I39" s="229" t="str">
        <f>+Zusammenfassung!T31</f>
        <v/>
      </c>
      <c r="J39" s="230" t="str">
        <f t="shared" si="6"/>
        <v/>
      </c>
      <c r="K39" s="192"/>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4"/>
      <c r="AP39" s="173"/>
      <c r="BK39" s="175"/>
      <c r="BL39" s="175"/>
      <c r="BM39" s="175"/>
      <c r="BN39" s="175"/>
      <c r="BO39" s="175"/>
    </row>
    <row r="40" spans="4:67" x14ac:dyDescent="0.25">
      <c r="D40" s="172"/>
      <c r="E40" s="227" t="str">
        <f>+IF(Mitarbeitende!D34="","",Mitarbeitende!D34)</f>
        <v/>
      </c>
      <c r="F40" s="228" t="str">
        <f>+IF(Mitarbeitende!E34="","",Mitarbeitende!E34&amp;" "&amp;Mitarbeitende!F34)</f>
        <v/>
      </c>
      <c r="G40" s="229" t="str">
        <f>+IF(Mitarbeitende!K34="","",Mitarbeitende!K34)</f>
        <v/>
      </c>
      <c r="H40" s="229" t="str">
        <f t="shared" si="5"/>
        <v/>
      </c>
      <c r="I40" s="229" t="str">
        <f>+Zusammenfassung!T32</f>
        <v/>
      </c>
      <c r="J40" s="230" t="str">
        <f t="shared" si="6"/>
        <v/>
      </c>
      <c r="K40" s="192"/>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4"/>
      <c r="AP40" s="173"/>
      <c r="BK40" s="175"/>
      <c r="BL40" s="175"/>
      <c r="BM40" s="175"/>
      <c r="BN40" s="175"/>
      <c r="BO40" s="175"/>
    </row>
    <row r="41" spans="4:67" x14ac:dyDescent="0.25">
      <c r="D41" s="172"/>
      <c r="E41" s="227" t="str">
        <f>+IF(Mitarbeitende!D35="","",Mitarbeitende!D35)</f>
        <v/>
      </c>
      <c r="F41" s="228" t="str">
        <f>+IF(Mitarbeitende!E35="","",Mitarbeitende!E35&amp;" "&amp;Mitarbeitende!F35)</f>
        <v/>
      </c>
      <c r="G41" s="229" t="str">
        <f>+IF(Mitarbeitende!K35="","",Mitarbeitende!K35)</f>
        <v/>
      </c>
      <c r="H41" s="229" t="str">
        <f t="shared" si="5"/>
        <v/>
      </c>
      <c r="I41" s="229" t="str">
        <f>+Zusammenfassung!T33</f>
        <v/>
      </c>
      <c r="J41" s="230" t="str">
        <f t="shared" si="6"/>
        <v/>
      </c>
      <c r="K41" s="192"/>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4"/>
      <c r="AP41" s="173"/>
      <c r="BK41" s="175"/>
      <c r="BL41" s="175"/>
      <c r="BM41" s="175"/>
      <c r="BN41" s="175"/>
      <c r="BO41" s="175"/>
    </row>
    <row r="42" spans="4:67" x14ac:dyDescent="0.25">
      <c r="D42" s="172"/>
      <c r="E42" s="227" t="str">
        <f>+IF(Mitarbeitende!D36="","",Mitarbeitende!D36)</f>
        <v/>
      </c>
      <c r="F42" s="228" t="str">
        <f>+IF(Mitarbeitende!E36="","",Mitarbeitende!E36&amp;" "&amp;Mitarbeitende!F36)</f>
        <v/>
      </c>
      <c r="G42" s="229" t="str">
        <f>+IF(Mitarbeitende!K36="","",Mitarbeitende!K36)</f>
        <v/>
      </c>
      <c r="H42" s="229" t="str">
        <f t="shared" si="5"/>
        <v/>
      </c>
      <c r="I42" s="229" t="str">
        <f>+Zusammenfassung!T34</f>
        <v/>
      </c>
      <c r="J42" s="230" t="str">
        <f t="shared" si="6"/>
        <v/>
      </c>
      <c r="K42" s="192"/>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4"/>
      <c r="AP42" s="173"/>
      <c r="BK42" s="175"/>
      <c r="BL42" s="175"/>
      <c r="BM42" s="175"/>
      <c r="BN42" s="175"/>
      <c r="BO42" s="175"/>
    </row>
    <row r="43" spans="4:67" x14ac:dyDescent="0.25">
      <c r="D43" s="172"/>
      <c r="E43" s="227" t="str">
        <f>+IF(Mitarbeitende!D37="","",Mitarbeitende!D37)</f>
        <v/>
      </c>
      <c r="F43" s="228" t="str">
        <f>+IF(Mitarbeitende!E37="","",Mitarbeitende!E37&amp;" "&amp;Mitarbeitende!F37)</f>
        <v/>
      </c>
      <c r="G43" s="229" t="str">
        <f>+IF(Mitarbeitende!K37="","",Mitarbeitende!K37)</f>
        <v/>
      </c>
      <c r="H43" s="229" t="str">
        <f t="shared" si="5"/>
        <v/>
      </c>
      <c r="I43" s="229" t="str">
        <f>+Zusammenfassung!T35</f>
        <v/>
      </c>
      <c r="J43" s="230" t="str">
        <f t="shared" si="6"/>
        <v/>
      </c>
      <c r="K43" s="192"/>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4"/>
      <c r="AP43" s="173"/>
      <c r="BK43" s="175"/>
      <c r="BL43" s="175"/>
      <c r="BM43" s="175"/>
      <c r="BN43" s="175"/>
      <c r="BO43" s="175"/>
    </row>
    <row r="44" spans="4:67" x14ac:dyDescent="0.25">
      <c r="D44" s="172"/>
      <c r="E44" s="227" t="str">
        <f>+IF(Mitarbeitende!D38="","",Mitarbeitende!D38)</f>
        <v/>
      </c>
      <c r="F44" s="228" t="str">
        <f>+IF(Mitarbeitende!E38="","",Mitarbeitende!E38&amp;" "&amp;Mitarbeitende!F38)</f>
        <v/>
      </c>
      <c r="G44" s="229" t="str">
        <f>+IF(Mitarbeitende!K38="","",Mitarbeitende!K38)</f>
        <v/>
      </c>
      <c r="H44" s="229" t="str">
        <f t="shared" si="5"/>
        <v/>
      </c>
      <c r="I44" s="229" t="str">
        <f>+Zusammenfassung!T36</f>
        <v/>
      </c>
      <c r="J44" s="230" t="str">
        <f t="shared" si="6"/>
        <v/>
      </c>
      <c r="K44" s="192"/>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4"/>
      <c r="AP44" s="173"/>
      <c r="BK44" s="175"/>
      <c r="BL44" s="175"/>
      <c r="BM44" s="175"/>
      <c r="BN44" s="175"/>
      <c r="BO44" s="175"/>
    </row>
    <row r="45" spans="4:67" x14ac:dyDescent="0.25">
      <c r="D45" s="172"/>
      <c r="E45" s="227" t="str">
        <f>+IF(Mitarbeitende!D39="","",Mitarbeitende!D39)</f>
        <v/>
      </c>
      <c r="F45" s="228" t="str">
        <f>+IF(Mitarbeitende!E39="","",Mitarbeitende!E39&amp;" "&amp;Mitarbeitende!F39)</f>
        <v/>
      </c>
      <c r="G45" s="229" t="str">
        <f>+IF(Mitarbeitende!K39="","",Mitarbeitende!K39)</f>
        <v/>
      </c>
      <c r="H45" s="229" t="str">
        <f t="shared" si="5"/>
        <v/>
      </c>
      <c r="I45" s="229" t="str">
        <f>+Zusammenfassung!T37</f>
        <v/>
      </c>
      <c r="J45" s="230" t="str">
        <f t="shared" si="6"/>
        <v/>
      </c>
      <c r="K45" s="192"/>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4"/>
      <c r="AP45" s="173"/>
      <c r="BK45" s="175"/>
      <c r="BL45" s="175"/>
      <c r="BM45" s="175"/>
      <c r="BN45" s="175"/>
      <c r="BO45" s="175"/>
    </row>
    <row r="46" spans="4:67" x14ac:dyDescent="0.25">
      <c r="D46" s="172"/>
      <c r="E46" s="227" t="str">
        <f>+IF(Mitarbeitende!D40="","",Mitarbeitende!D40)</f>
        <v/>
      </c>
      <c r="F46" s="228" t="str">
        <f>+IF(Mitarbeitende!E40="","",Mitarbeitende!E40&amp;" "&amp;Mitarbeitende!F40)</f>
        <v/>
      </c>
      <c r="G46" s="229" t="str">
        <f>+IF(Mitarbeitende!K40="","",Mitarbeitende!K40)</f>
        <v/>
      </c>
      <c r="H46" s="229" t="str">
        <f t="shared" si="5"/>
        <v/>
      </c>
      <c r="I46" s="229" t="str">
        <f>+Zusammenfassung!T38</f>
        <v/>
      </c>
      <c r="J46" s="230" t="str">
        <f t="shared" si="6"/>
        <v/>
      </c>
      <c r="K46" s="192"/>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4"/>
      <c r="AP46" s="173"/>
      <c r="BK46" s="175"/>
      <c r="BL46" s="175"/>
      <c r="BM46" s="175"/>
      <c r="BN46" s="175"/>
      <c r="BO46" s="175"/>
    </row>
    <row r="47" spans="4:67" x14ac:dyDescent="0.25">
      <c r="D47" s="172"/>
      <c r="E47" s="227" t="str">
        <f>+IF(Mitarbeitende!D41="","",Mitarbeitende!D41)</f>
        <v/>
      </c>
      <c r="F47" s="228" t="str">
        <f>+IF(Mitarbeitende!E41="","",Mitarbeitende!E41&amp;" "&amp;Mitarbeitende!F41)</f>
        <v/>
      </c>
      <c r="G47" s="229" t="str">
        <f>+IF(Mitarbeitende!K41="","",Mitarbeitende!K41)</f>
        <v/>
      </c>
      <c r="H47" s="229" t="str">
        <f t="shared" si="5"/>
        <v/>
      </c>
      <c r="I47" s="229" t="str">
        <f>+Zusammenfassung!T39</f>
        <v/>
      </c>
      <c r="J47" s="230" t="str">
        <f t="shared" si="6"/>
        <v/>
      </c>
      <c r="K47" s="192"/>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4"/>
      <c r="AP47" s="173"/>
      <c r="BK47" s="175"/>
      <c r="BL47" s="175"/>
      <c r="BM47" s="175"/>
      <c r="BN47" s="175"/>
      <c r="BO47" s="175"/>
    </row>
    <row r="48" spans="4:67" x14ac:dyDescent="0.25">
      <c r="D48" s="172"/>
      <c r="E48" s="227" t="str">
        <f>+IF(Mitarbeitende!D42="","",Mitarbeitende!D42)</f>
        <v/>
      </c>
      <c r="F48" s="228" t="str">
        <f>+IF(Mitarbeitende!E42="","",Mitarbeitende!E42&amp;" "&amp;Mitarbeitende!F42)</f>
        <v/>
      </c>
      <c r="G48" s="229" t="str">
        <f>+IF(Mitarbeitende!K42="","",Mitarbeitende!K42)</f>
        <v/>
      </c>
      <c r="H48" s="229" t="str">
        <f t="shared" si="5"/>
        <v/>
      </c>
      <c r="I48" s="229" t="str">
        <f>+Zusammenfassung!T40</f>
        <v/>
      </c>
      <c r="J48" s="230" t="str">
        <f t="shared" si="6"/>
        <v/>
      </c>
      <c r="K48" s="192"/>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4"/>
      <c r="AP48" s="173"/>
      <c r="BK48" s="175"/>
      <c r="BL48" s="175"/>
      <c r="BM48" s="175"/>
      <c r="BN48" s="175"/>
      <c r="BO48" s="175"/>
    </row>
    <row r="49" spans="4:67" x14ac:dyDescent="0.25">
      <c r="D49" s="172"/>
      <c r="E49" s="227" t="str">
        <f>+IF(Mitarbeitende!D43="","",Mitarbeitende!D43)</f>
        <v/>
      </c>
      <c r="F49" s="228" t="str">
        <f>+IF(Mitarbeitende!E43="","",Mitarbeitende!E43&amp;" "&amp;Mitarbeitende!F43)</f>
        <v/>
      </c>
      <c r="G49" s="229" t="str">
        <f>+IF(Mitarbeitende!K43="","",Mitarbeitende!K43)</f>
        <v/>
      </c>
      <c r="H49" s="229" t="str">
        <f t="shared" si="5"/>
        <v/>
      </c>
      <c r="I49" s="229" t="str">
        <f>+Zusammenfassung!T41</f>
        <v/>
      </c>
      <c r="J49" s="230" t="str">
        <f t="shared" si="6"/>
        <v/>
      </c>
      <c r="K49" s="192"/>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4"/>
      <c r="AP49" s="173"/>
      <c r="BK49" s="175"/>
      <c r="BL49" s="175"/>
      <c r="BM49" s="175"/>
      <c r="BN49" s="175"/>
      <c r="BO49" s="175"/>
    </row>
    <row r="50" spans="4:67" x14ac:dyDescent="0.25">
      <c r="D50" s="172"/>
      <c r="E50" s="227" t="str">
        <f>+IF(Mitarbeitende!D44="","",Mitarbeitende!D44)</f>
        <v/>
      </c>
      <c r="F50" s="228" t="str">
        <f>+IF(Mitarbeitende!E44="","",Mitarbeitende!E44&amp;" "&amp;Mitarbeitende!F44)</f>
        <v/>
      </c>
      <c r="G50" s="229" t="str">
        <f>+IF(Mitarbeitende!K44="","",Mitarbeitende!K44)</f>
        <v/>
      </c>
      <c r="H50" s="229" t="str">
        <f t="shared" si="5"/>
        <v/>
      </c>
      <c r="I50" s="229" t="str">
        <f>+Zusammenfassung!T42</f>
        <v/>
      </c>
      <c r="J50" s="230" t="str">
        <f t="shared" si="6"/>
        <v/>
      </c>
      <c r="K50" s="192"/>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4"/>
      <c r="AP50" s="173"/>
      <c r="BK50" s="175"/>
      <c r="BL50" s="175"/>
      <c r="BM50" s="175"/>
      <c r="BN50" s="175"/>
      <c r="BO50" s="175"/>
    </row>
    <row r="51" spans="4:67" x14ac:dyDescent="0.25">
      <c r="D51" s="172"/>
      <c r="E51" s="227" t="str">
        <f>+IF(Mitarbeitende!D45="","",Mitarbeitende!D45)</f>
        <v/>
      </c>
      <c r="F51" s="228" t="str">
        <f>+IF(Mitarbeitende!E45="","",Mitarbeitende!E45&amp;" "&amp;Mitarbeitende!F45)</f>
        <v/>
      </c>
      <c r="G51" s="229" t="str">
        <f>+IF(Mitarbeitende!K45="","",Mitarbeitende!K45)</f>
        <v/>
      </c>
      <c r="H51" s="229" t="str">
        <f t="shared" si="5"/>
        <v/>
      </c>
      <c r="I51" s="229" t="str">
        <f>+Zusammenfassung!T43</f>
        <v/>
      </c>
      <c r="J51" s="230" t="str">
        <f t="shared" si="6"/>
        <v/>
      </c>
      <c r="K51" s="192"/>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4"/>
      <c r="AP51" s="173"/>
      <c r="BK51" s="175"/>
      <c r="BL51" s="175"/>
      <c r="BM51" s="175"/>
      <c r="BN51" s="175"/>
      <c r="BO51" s="175"/>
    </row>
    <row r="52" spans="4:67" x14ac:dyDescent="0.25">
      <c r="D52" s="172"/>
      <c r="E52" s="227" t="str">
        <f>+IF(Mitarbeitende!D46="","",Mitarbeitende!D46)</f>
        <v/>
      </c>
      <c r="F52" s="228" t="str">
        <f>+IF(Mitarbeitende!E46="","",Mitarbeitende!E46&amp;" "&amp;Mitarbeitende!F46)</f>
        <v/>
      </c>
      <c r="G52" s="229" t="str">
        <f>+IF(Mitarbeitende!K46="","",Mitarbeitende!K46)</f>
        <v/>
      </c>
      <c r="H52" s="229" t="str">
        <f t="shared" si="5"/>
        <v/>
      </c>
      <c r="I52" s="229" t="str">
        <f>+Zusammenfassung!T44</f>
        <v/>
      </c>
      <c r="J52" s="230" t="str">
        <f t="shared" si="6"/>
        <v/>
      </c>
      <c r="K52" s="192"/>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4"/>
      <c r="AP52" s="173"/>
      <c r="BK52" s="175"/>
      <c r="BL52" s="175"/>
      <c r="BM52" s="175"/>
      <c r="BN52" s="175"/>
      <c r="BO52" s="175"/>
    </row>
    <row r="53" spans="4:67" ht="13.8" thickBot="1" x14ac:dyDescent="0.3">
      <c r="D53" s="172"/>
      <c r="E53" s="231" t="str">
        <f>+IF(Mitarbeitende!D47="","",Mitarbeitende!D47)</f>
        <v/>
      </c>
      <c r="F53" s="232" t="str">
        <f>+IF(Mitarbeitende!E47="","",Mitarbeitende!E47&amp;" "&amp;Mitarbeitende!F47)</f>
        <v/>
      </c>
      <c r="G53" s="233" t="str">
        <f>+IF(Mitarbeitende!K47="","",Mitarbeitende!K47)</f>
        <v/>
      </c>
      <c r="H53" s="233" t="str">
        <f t="shared" si="5"/>
        <v/>
      </c>
      <c r="I53" s="233" t="str">
        <f>+Zusammenfassung!T45</f>
        <v/>
      </c>
      <c r="J53" s="234" t="str">
        <f t="shared" si="6"/>
        <v/>
      </c>
      <c r="K53" s="195"/>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7"/>
      <c r="AP53" s="173"/>
      <c r="BK53" s="175"/>
      <c r="BL53" s="175"/>
      <c r="BM53" s="175"/>
      <c r="BN53" s="175"/>
      <c r="BO53" s="175"/>
    </row>
    <row r="54" spans="4:67" ht="15" customHeight="1" thickBot="1" x14ac:dyDescent="0.3">
      <c r="D54" s="179"/>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1"/>
    </row>
    <row r="56" spans="4:67" ht="13.8" x14ac:dyDescent="0.25">
      <c r="E56" s="182" t="s">
        <v>46</v>
      </c>
    </row>
    <row r="57" spans="4:67" ht="13.8" x14ac:dyDescent="0.25">
      <c r="E57" s="182" t="s">
        <v>47</v>
      </c>
    </row>
    <row r="58" spans="4:67" ht="13.8" x14ac:dyDescent="0.25">
      <c r="E58" s="182" t="s">
        <v>48</v>
      </c>
    </row>
  </sheetData>
  <sheetProtection sheet="1" selectLockedCells="1"/>
  <mergeCells count="10">
    <mergeCell ref="J11:J13"/>
    <mergeCell ref="E11:E13"/>
    <mergeCell ref="AR10:AU10"/>
    <mergeCell ref="D3:AP3"/>
    <mergeCell ref="F11:F13"/>
    <mergeCell ref="G11:G13"/>
    <mergeCell ref="H11:H13"/>
    <mergeCell ref="I11:I13"/>
    <mergeCell ref="E7:J7"/>
    <mergeCell ref="E8:J8"/>
  </mergeCells>
  <phoneticPr fontId="20" type="noConversion"/>
  <conditionalFormatting sqref="K14:AO53">
    <cfRule type="cellIs" dxfId="47" priority="1" operator="between">
      <formula>0.5</formula>
      <formula>1</formula>
    </cfRule>
    <cfRule type="expression" dxfId="46" priority="3">
      <formula>K$8="J"</formula>
    </cfRule>
    <cfRule type="expression" dxfId="45" priority="4">
      <formula>K$7="N"</formula>
    </cfRule>
  </conditionalFormatting>
  <conditionalFormatting sqref="AM14:AO53">
    <cfRule type="expression" dxfId="44" priority="2">
      <formula>+ISNUMBER(AM$10)=FALSE</formula>
    </cfRule>
  </conditionalFormatting>
  <dataValidations count="2">
    <dataValidation type="date" allowBlank="1" showInputMessage="1" showErrorMessage="1" sqref="AR10:AU10" xr:uid="{A524BE20-2C68-47C4-8B5D-DCEBD71F34BC}">
      <formula1>44562</formula1>
      <formula2>54788</formula2>
    </dataValidation>
    <dataValidation type="list" allowBlank="1" showInputMessage="1" showErrorMessage="1" sqref="K14:AO53" xr:uid="{75F55FE9-7838-438C-AD86-60C393C51A42}">
      <mc:AlternateContent xmlns:x12ac="http://schemas.microsoft.com/office/spreadsheetml/2011/1/ac" xmlns:mc="http://schemas.openxmlformats.org/markup-compatibility/2006">
        <mc:Choice Requires="x12ac">
          <x12ac:list>"0,5",1</x12ac:list>
        </mc:Choice>
        <mc:Fallback>
          <formula1>"0,5,1"</formula1>
        </mc:Fallback>
      </mc:AlternateContent>
    </dataValidation>
  </dataValidations>
  <pageMargins left="0.51181102362204722" right="0.51181102362204722" top="0.59055118110236227" bottom="0.59055118110236227" header="0.31496062992125984" footer="0.31496062992125984"/>
  <pageSetup paperSize="9" scale="7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1B2E17D-3EE1-4848-B057-A73E0FE59D76}">
          <x14:formula1>
            <xm:f>'Interne Parmeter'!$C$3:$C$4</xm:f>
          </x14:formula1>
          <xm:sqref>K7:AO8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18DB6-BDD2-4CB5-890D-667147940591}">
  <sheetPr>
    <tabColor rgb="FF00B050"/>
    <pageSetUpPr fitToPage="1"/>
  </sheetPr>
  <dimension ref="A2:BO58"/>
  <sheetViews>
    <sheetView showGridLines="0" topLeftCell="C1" workbookViewId="0">
      <selection activeCell="M14" sqref="M14"/>
    </sheetView>
  </sheetViews>
  <sheetFormatPr baseColWidth="10" defaultColWidth="11.44140625" defaultRowHeight="13.2" x14ac:dyDescent="0.25"/>
  <cols>
    <col min="1" max="2" width="11.44140625" style="171" hidden="1" customWidth="1"/>
    <col min="3" max="3" width="5.6640625" style="171" customWidth="1"/>
    <col min="4" max="4" width="1" style="171" customWidth="1"/>
    <col min="5" max="5" width="5.44140625" style="171" customWidth="1"/>
    <col min="6" max="6" width="20.44140625" style="171" customWidth="1"/>
    <col min="7" max="7" width="9" style="171" bestFit="1" customWidth="1"/>
    <col min="8" max="10" width="5.88671875" style="171" bestFit="1" customWidth="1"/>
    <col min="11" max="41" width="3.88671875" style="171" customWidth="1"/>
    <col min="42" max="42" width="1.33203125" style="171" customWidth="1"/>
    <col min="43" max="43" width="11.44140625" style="171"/>
    <col min="44" max="44" width="11.44140625" style="171" hidden="1" customWidth="1"/>
    <col min="45" max="45" width="7.33203125" style="171" hidden="1" customWidth="1"/>
    <col min="46" max="48" width="5.88671875" style="171" hidden="1" customWidth="1"/>
    <col min="49" max="49" width="5.88671875" style="171" customWidth="1"/>
    <col min="50" max="50" width="6.88671875" style="171" customWidth="1"/>
    <col min="51" max="54" width="11.44140625" style="171" customWidth="1"/>
    <col min="55" max="62" width="11.44140625" style="171"/>
    <col min="63" max="63" width="29.5546875" style="171" bestFit="1" customWidth="1"/>
    <col min="64" max="64" width="11.44140625" style="171"/>
    <col min="65" max="65" width="13.5546875" style="171" customWidth="1"/>
    <col min="66" max="66" width="13.88671875" style="171" customWidth="1"/>
    <col min="67" max="16384" width="11.44140625" style="171"/>
  </cols>
  <sheetData>
    <row r="2" spans="4:67" ht="13.8" thickBot="1" x14ac:dyDescent="0.3"/>
    <row r="3" spans="4:67" ht="18" thickBot="1" x14ac:dyDescent="0.35">
      <c r="D3" s="313" t="str">
        <f ca="1">+VLOOKUP(AT11,'Interne Parmeter'!$B$21:$F$32,5,FALSE)</f>
        <v>Urlaubsplanung Februar</v>
      </c>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5"/>
    </row>
    <row r="4" spans="4:67" ht="13.8" thickBot="1" x14ac:dyDescent="0.3">
      <c r="D4" s="172"/>
      <c r="AP4" s="173"/>
    </row>
    <row r="5" spans="4:67" ht="13.8" hidden="1" thickBot="1" x14ac:dyDescent="0.3">
      <c r="D5" s="172"/>
      <c r="AP5" s="173"/>
      <c r="BB5" s="174"/>
      <c r="BC5" s="174"/>
      <c r="BD5" s="174"/>
      <c r="BK5" s="175"/>
      <c r="BL5" s="176"/>
      <c r="BM5" s="176"/>
      <c r="BN5" s="176"/>
      <c r="BO5" s="175"/>
    </row>
    <row r="6" spans="4:67" ht="14.4" customHeight="1" thickBot="1" x14ac:dyDescent="0.3">
      <c r="D6" s="172"/>
      <c r="E6" s="203" t="str">
        <f>"Arbeitstage im "&amp;VLOOKUP(AS13,'Interne Parmeter'!$B$21:$D$32,3,FALSE)</f>
        <v>Arbeitstage im Februar</v>
      </c>
      <c r="F6" s="204"/>
      <c r="G6" s="204"/>
      <c r="H6" s="204"/>
      <c r="I6" s="204"/>
      <c r="J6" s="204" t="s">
        <v>147</v>
      </c>
      <c r="K6" s="205">
        <v>1</v>
      </c>
      <c r="L6" s="206">
        <f t="shared" ref="L6:AO6" ca="1" si="0">IF(L11&lt;&gt;"",K6+1,"")</f>
        <v>2</v>
      </c>
      <c r="M6" s="206">
        <f t="shared" ca="1" si="0"/>
        <v>3</v>
      </c>
      <c r="N6" s="206">
        <f t="shared" ca="1" si="0"/>
        <v>4</v>
      </c>
      <c r="O6" s="206">
        <f t="shared" ca="1" si="0"/>
        <v>5</v>
      </c>
      <c r="P6" s="206">
        <f t="shared" ca="1" si="0"/>
        <v>6</v>
      </c>
      <c r="Q6" s="206">
        <f t="shared" ca="1" si="0"/>
        <v>7</v>
      </c>
      <c r="R6" s="206">
        <f t="shared" ca="1" si="0"/>
        <v>8</v>
      </c>
      <c r="S6" s="206">
        <f t="shared" ca="1" si="0"/>
        <v>9</v>
      </c>
      <c r="T6" s="206">
        <f t="shared" ca="1" si="0"/>
        <v>10</v>
      </c>
      <c r="U6" s="206">
        <f t="shared" ca="1" si="0"/>
        <v>11</v>
      </c>
      <c r="V6" s="206">
        <f t="shared" ca="1" si="0"/>
        <v>12</v>
      </c>
      <c r="W6" s="206">
        <f t="shared" ca="1" si="0"/>
        <v>13</v>
      </c>
      <c r="X6" s="206">
        <f t="shared" ca="1" si="0"/>
        <v>14</v>
      </c>
      <c r="Y6" s="206">
        <f t="shared" ca="1" si="0"/>
        <v>15</v>
      </c>
      <c r="Z6" s="206">
        <f t="shared" ca="1" si="0"/>
        <v>16</v>
      </c>
      <c r="AA6" s="206">
        <f t="shared" ca="1" si="0"/>
        <v>17</v>
      </c>
      <c r="AB6" s="206">
        <f t="shared" ca="1" si="0"/>
        <v>18</v>
      </c>
      <c r="AC6" s="206">
        <f t="shared" ca="1" si="0"/>
        <v>19</v>
      </c>
      <c r="AD6" s="206">
        <f t="shared" ca="1" si="0"/>
        <v>20</v>
      </c>
      <c r="AE6" s="206">
        <f t="shared" ca="1" si="0"/>
        <v>21</v>
      </c>
      <c r="AF6" s="206">
        <f t="shared" ca="1" si="0"/>
        <v>22</v>
      </c>
      <c r="AG6" s="206">
        <f t="shared" ca="1" si="0"/>
        <v>23</v>
      </c>
      <c r="AH6" s="206">
        <f t="shared" ca="1" si="0"/>
        <v>24</v>
      </c>
      <c r="AI6" s="206">
        <f t="shared" ca="1" si="0"/>
        <v>25</v>
      </c>
      <c r="AJ6" s="206">
        <f t="shared" ca="1" si="0"/>
        <v>26</v>
      </c>
      <c r="AK6" s="206">
        <f t="shared" ca="1" si="0"/>
        <v>27</v>
      </c>
      <c r="AL6" s="206">
        <f t="shared" ca="1" si="0"/>
        <v>28</v>
      </c>
      <c r="AM6" s="206" t="str">
        <f t="shared" ca="1" si="0"/>
        <v/>
      </c>
      <c r="AN6" s="206" t="str">
        <f t="shared" ca="1" si="0"/>
        <v/>
      </c>
      <c r="AO6" s="207" t="str">
        <f t="shared" ca="1" si="0"/>
        <v/>
      </c>
      <c r="AP6" s="173"/>
      <c r="BB6" s="174"/>
      <c r="BC6" s="174"/>
      <c r="BD6" s="174"/>
      <c r="BK6" s="175"/>
      <c r="BL6" s="175"/>
      <c r="BM6" s="175"/>
      <c r="BN6" s="175"/>
      <c r="BO6" s="175"/>
    </row>
    <row r="7" spans="4:67" x14ac:dyDescent="0.25">
      <c r="D7" s="172"/>
      <c r="E7" s="320" t="s">
        <v>148</v>
      </c>
      <c r="F7" s="321"/>
      <c r="G7" s="321"/>
      <c r="H7" s="321"/>
      <c r="I7" s="321"/>
      <c r="J7" s="322"/>
      <c r="K7" s="183" t="str">
        <f ca="1">IF(K12="","",+VLOOKUP(K12,'Interne Parmeter'!$C$36:$E$42,3,FALSE))</f>
        <v>N</v>
      </c>
      <c r="L7" s="184" t="str">
        <f ca="1">IF(L12="","",+VLOOKUP(L12,'Interne Parmeter'!$C$36:$E$42,3,FALSE))</f>
        <v>N</v>
      </c>
      <c r="M7" s="282" t="s">
        <v>86</v>
      </c>
      <c r="N7" s="184" t="str">
        <f ca="1">IF(N12="","",+VLOOKUP(N12,'Interne Parmeter'!$C$36:$E$42,3,FALSE))</f>
        <v>J</v>
      </c>
      <c r="O7" s="184" t="str">
        <f ca="1">IF(O12="","",+VLOOKUP(O12,'Interne Parmeter'!$C$36:$E$42,3,FALSE))</f>
        <v>J</v>
      </c>
      <c r="P7" s="184" t="str">
        <f ca="1">IF(P12="","",+VLOOKUP(P12,'Interne Parmeter'!$C$36:$E$42,3,FALSE))</f>
        <v>J</v>
      </c>
      <c r="Q7" s="184" t="str">
        <f ca="1">IF(Q12="","",+VLOOKUP(Q12,'Interne Parmeter'!$C$36:$E$42,3,FALSE))</f>
        <v>J</v>
      </c>
      <c r="R7" s="184" t="str">
        <f ca="1">IF(R12="","",+VLOOKUP(R12,'Interne Parmeter'!$C$36:$E$42,3,FALSE))</f>
        <v>N</v>
      </c>
      <c r="S7" s="184" t="str">
        <f ca="1">IF(S12="","",+VLOOKUP(S12,'Interne Parmeter'!$C$36:$E$42,3,FALSE))</f>
        <v>N</v>
      </c>
      <c r="T7" s="184" t="str">
        <f ca="1">IF(T12="","",+VLOOKUP(T12,'Interne Parmeter'!$C$36:$E$42,3,FALSE))</f>
        <v>J</v>
      </c>
      <c r="U7" s="184" t="str">
        <f ca="1">IF(U12="","",+VLOOKUP(U12,'Interne Parmeter'!$C$36:$E$42,3,FALSE))</f>
        <v>J</v>
      </c>
      <c r="V7" s="184" t="str">
        <f ca="1">IF(V12="","",+VLOOKUP(V12,'Interne Parmeter'!$C$36:$E$42,3,FALSE))</f>
        <v>J</v>
      </c>
      <c r="W7" s="184" t="str">
        <f ca="1">IF(W12="","",+VLOOKUP(W12,'Interne Parmeter'!$C$36:$E$42,3,FALSE))</f>
        <v>J</v>
      </c>
      <c r="X7" s="184" t="str">
        <f ca="1">IF(X12="","",+VLOOKUP(X12,'Interne Parmeter'!$C$36:$E$42,3,FALSE))</f>
        <v>J</v>
      </c>
      <c r="Y7" s="184" t="str">
        <f ca="1">IF(Y12="","",+VLOOKUP(Y12,'Interne Parmeter'!$C$36:$E$42,3,FALSE))</f>
        <v>N</v>
      </c>
      <c r="Z7" s="184" t="str">
        <f ca="1">IF(Z12="","",+VLOOKUP(Z12,'Interne Parmeter'!$C$36:$E$42,3,FALSE))</f>
        <v>N</v>
      </c>
      <c r="AA7" s="184" t="str">
        <f ca="1">IF(AA12="","",+VLOOKUP(AA12,'Interne Parmeter'!$C$36:$E$42,3,FALSE))</f>
        <v>J</v>
      </c>
      <c r="AB7" s="184" t="str">
        <f ca="1">IF(AB12="","",+VLOOKUP(AB12,'Interne Parmeter'!$C$36:$E$42,3,FALSE))</f>
        <v>J</v>
      </c>
      <c r="AC7" s="184" t="str">
        <f ca="1">IF(AC12="","",+VLOOKUP(AC12,'Interne Parmeter'!$C$36:$E$42,3,FALSE))</f>
        <v>J</v>
      </c>
      <c r="AD7" s="184" t="str">
        <f ca="1">IF(AD12="","",+VLOOKUP(AD12,'Interne Parmeter'!$C$36:$E$42,3,FALSE))</f>
        <v>J</v>
      </c>
      <c r="AE7" s="184" t="str">
        <f ca="1">IF(AE12="","",+VLOOKUP(AE12,'Interne Parmeter'!$C$36:$E$42,3,FALSE))</f>
        <v>J</v>
      </c>
      <c r="AF7" s="184" t="str">
        <f ca="1">IF(AF12="","",+VLOOKUP(AF12,'Interne Parmeter'!$C$36:$E$42,3,FALSE))</f>
        <v>N</v>
      </c>
      <c r="AG7" s="184" t="str">
        <f ca="1">IF(AG12="","",+VLOOKUP(AG12,'Interne Parmeter'!$C$36:$E$42,3,FALSE))</f>
        <v>N</v>
      </c>
      <c r="AH7" s="184" t="str">
        <f ca="1">IF(AH12="","",+VLOOKUP(AH12,'Interne Parmeter'!$C$36:$E$42,3,FALSE))</f>
        <v>J</v>
      </c>
      <c r="AI7" s="184" t="str">
        <f ca="1">IF(AI12="","",+VLOOKUP(AI12,'Interne Parmeter'!$C$36:$E$42,3,FALSE))</f>
        <v>J</v>
      </c>
      <c r="AJ7" s="184" t="str">
        <f ca="1">IF(AJ12="","",+VLOOKUP(AJ12,'Interne Parmeter'!$C$36:$E$42,3,FALSE))</f>
        <v>J</v>
      </c>
      <c r="AK7" s="184" t="str">
        <f ca="1">IF(AK12="","",+VLOOKUP(AK12,'Interne Parmeter'!$C$36:$E$42,3,FALSE))</f>
        <v>J</v>
      </c>
      <c r="AL7" s="184" t="str">
        <f ca="1">IF(AL12="","",+VLOOKUP(AL12,'Interne Parmeter'!$C$36:$E$42,3,FALSE))</f>
        <v>J</v>
      </c>
      <c r="AM7" s="184" t="str">
        <f ca="1">IF(AM12="","",+VLOOKUP(AM12,'Interne Parmeter'!$C$36:$E$42,3,FALSE))</f>
        <v/>
      </c>
      <c r="AN7" s="184" t="str">
        <f ca="1">IF(AN12="","",+VLOOKUP(AN12,'Interne Parmeter'!$C$36:$E$42,3,FALSE))</f>
        <v/>
      </c>
      <c r="AO7" s="185"/>
      <c r="AP7" s="173"/>
      <c r="BB7" s="174"/>
      <c r="BC7" s="174"/>
      <c r="BD7" s="174"/>
      <c r="BK7" s="175"/>
      <c r="BL7" s="176"/>
      <c r="BM7" s="176"/>
      <c r="BN7" s="176"/>
      <c r="BO7" s="175"/>
    </row>
    <row r="8" spans="4:67" ht="15.75" customHeight="1" thickBot="1" x14ac:dyDescent="0.3">
      <c r="D8" s="172"/>
      <c r="E8" s="323" t="s">
        <v>149</v>
      </c>
      <c r="F8" s="324"/>
      <c r="G8" s="324"/>
      <c r="H8" s="324"/>
      <c r="I8" s="324"/>
      <c r="J8" s="325"/>
      <c r="K8" s="186" t="s">
        <v>17</v>
      </c>
      <c r="L8" s="187" t="s">
        <v>17</v>
      </c>
      <c r="M8" s="187" t="s">
        <v>17</v>
      </c>
      <c r="N8" s="187" t="s">
        <v>17</v>
      </c>
      <c r="O8" s="187" t="s">
        <v>17</v>
      </c>
      <c r="P8" s="187" t="s">
        <v>17</v>
      </c>
      <c r="Q8" s="187" t="s">
        <v>17</v>
      </c>
      <c r="R8" s="187" t="s">
        <v>17</v>
      </c>
      <c r="S8" s="187" t="s">
        <v>17</v>
      </c>
      <c r="T8" s="187" t="s">
        <v>17</v>
      </c>
      <c r="U8" s="187" t="s">
        <v>17</v>
      </c>
      <c r="V8" s="187" t="s">
        <v>17</v>
      </c>
      <c r="W8" s="187" t="s">
        <v>17</v>
      </c>
      <c r="X8" s="187" t="s">
        <v>17</v>
      </c>
      <c r="Y8" s="187" t="s">
        <v>17</v>
      </c>
      <c r="Z8" s="187" t="s">
        <v>17</v>
      </c>
      <c r="AA8" s="187" t="s">
        <v>17</v>
      </c>
      <c r="AB8" s="187" t="s">
        <v>17</v>
      </c>
      <c r="AC8" s="187" t="s">
        <v>17</v>
      </c>
      <c r="AD8" s="187" t="s">
        <v>17</v>
      </c>
      <c r="AE8" s="187" t="s">
        <v>17</v>
      </c>
      <c r="AF8" s="187" t="s">
        <v>17</v>
      </c>
      <c r="AG8" s="187" t="s">
        <v>17</v>
      </c>
      <c r="AH8" s="187" t="s">
        <v>17</v>
      </c>
      <c r="AI8" s="187" t="s">
        <v>17</v>
      </c>
      <c r="AJ8" s="187" t="s">
        <v>17</v>
      </c>
      <c r="AK8" s="187" t="s">
        <v>17</v>
      </c>
      <c r="AL8" s="187" t="s">
        <v>17</v>
      </c>
      <c r="AM8" s="187" t="s">
        <v>17</v>
      </c>
      <c r="AN8" s="187"/>
      <c r="AO8" s="188"/>
      <c r="AP8" s="173"/>
      <c r="BB8" s="174"/>
      <c r="BC8" s="174"/>
      <c r="BD8" s="174"/>
      <c r="BK8" s="175"/>
      <c r="BL8" s="176"/>
      <c r="BM8" s="176"/>
      <c r="BN8" s="176"/>
      <c r="BO8" s="175"/>
    </row>
    <row r="9" spans="4:67" ht="13.8" thickBot="1" x14ac:dyDescent="0.3">
      <c r="D9" s="172"/>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3"/>
      <c r="BB9" s="174"/>
      <c r="BC9" s="174"/>
      <c r="BD9" s="174"/>
      <c r="BK9" s="175"/>
      <c r="BL9" s="176"/>
      <c r="BM9" s="176"/>
      <c r="BN9" s="176"/>
      <c r="BO9" s="175"/>
    </row>
    <row r="10" spans="4:67" ht="14.4" customHeight="1" x14ac:dyDescent="0.25">
      <c r="D10" s="172"/>
      <c r="E10" s="208" t="str">
        <f ca="1">+VLOOKUP(AT11,'Interne Parmeter'!$B$21:$G$32,6,FALSE)</f>
        <v>Urlaubsplanung Februar</v>
      </c>
      <c r="F10" s="209"/>
      <c r="G10" s="209"/>
      <c r="H10" s="209"/>
      <c r="I10" s="209"/>
      <c r="J10" s="210"/>
      <c r="K10" s="211">
        <v>1</v>
      </c>
      <c r="L10" s="212">
        <f ca="1">IF(L11&lt;&gt;"",K10+1,"")</f>
        <v>2</v>
      </c>
      <c r="M10" s="212">
        <f t="shared" ref="M10:AL10" ca="1" si="1">IF(M11&lt;&gt;"",L10+1,"")</f>
        <v>3</v>
      </c>
      <c r="N10" s="212">
        <f t="shared" ca="1" si="1"/>
        <v>4</v>
      </c>
      <c r="O10" s="212">
        <f t="shared" ca="1" si="1"/>
        <v>5</v>
      </c>
      <c r="P10" s="212">
        <f t="shared" ca="1" si="1"/>
        <v>6</v>
      </c>
      <c r="Q10" s="212">
        <f t="shared" ca="1" si="1"/>
        <v>7</v>
      </c>
      <c r="R10" s="212">
        <f t="shared" ca="1" si="1"/>
        <v>8</v>
      </c>
      <c r="S10" s="212">
        <f t="shared" ca="1" si="1"/>
        <v>9</v>
      </c>
      <c r="T10" s="212">
        <f t="shared" ca="1" si="1"/>
        <v>10</v>
      </c>
      <c r="U10" s="212">
        <f t="shared" ca="1" si="1"/>
        <v>11</v>
      </c>
      <c r="V10" s="212">
        <f t="shared" ca="1" si="1"/>
        <v>12</v>
      </c>
      <c r="W10" s="212">
        <f t="shared" ca="1" si="1"/>
        <v>13</v>
      </c>
      <c r="X10" s="212">
        <f t="shared" ca="1" si="1"/>
        <v>14</v>
      </c>
      <c r="Y10" s="212">
        <f t="shared" ca="1" si="1"/>
        <v>15</v>
      </c>
      <c r="Z10" s="212">
        <f t="shared" ca="1" si="1"/>
        <v>16</v>
      </c>
      <c r="AA10" s="212">
        <f t="shared" ca="1" si="1"/>
        <v>17</v>
      </c>
      <c r="AB10" s="212">
        <f t="shared" ca="1" si="1"/>
        <v>18</v>
      </c>
      <c r="AC10" s="212">
        <f t="shared" ca="1" si="1"/>
        <v>19</v>
      </c>
      <c r="AD10" s="212">
        <f t="shared" ca="1" si="1"/>
        <v>20</v>
      </c>
      <c r="AE10" s="212">
        <f t="shared" ca="1" si="1"/>
        <v>21</v>
      </c>
      <c r="AF10" s="212">
        <f t="shared" ca="1" si="1"/>
        <v>22</v>
      </c>
      <c r="AG10" s="212">
        <f t="shared" ca="1" si="1"/>
        <v>23</v>
      </c>
      <c r="AH10" s="212">
        <f t="shared" ca="1" si="1"/>
        <v>24</v>
      </c>
      <c r="AI10" s="212">
        <f t="shared" ca="1" si="1"/>
        <v>25</v>
      </c>
      <c r="AJ10" s="212">
        <f t="shared" ca="1" si="1"/>
        <v>26</v>
      </c>
      <c r="AK10" s="212">
        <f t="shared" ca="1" si="1"/>
        <v>27</v>
      </c>
      <c r="AL10" s="212">
        <f t="shared" ca="1" si="1"/>
        <v>28</v>
      </c>
      <c r="AM10" s="212" t="str">
        <f t="shared" ref="AM10:AN10" ca="1" si="2">IF(ISERROR(IF(AM11&lt;&gt;"",AL10+1,"")),"",IF(AM11&lt;&gt;"",AL10+1,""))</f>
        <v/>
      </c>
      <c r="AN10" s="212" t="str">
        <f t="shared" ca="1" si="2"/>
        <v/>
      </c>
      <c r="AO10" s="213" t="str">
        <f ca="1">IF(ISERROR(IF(AO11&lt;&gt;"",AN10+1,"")),"",IF(AO11&lt;&gt;"",AN10+1,""))</f>
        <v/>
      </c>
      <c r="AP10" s="173"/>
      <c r="AR10" s="310">
        <f ca="1">+DATE(AS12,AS13,1)</f>
        <v>45689</v>
      </c>
      <c r="AS10" s="311"/>
      <c r="AT10" s="311"/>
      <c r="AU10" s="312"/>
      <c r="BB10" s="174"/>
      <c r="BC10" s="174"/>
      <c r="BD10" s="174"/>
      <c r="BK10" s="175"/>
      <c r="BL10" s="175"/>
      <c r="BM10" s="175"/>
      <c r="BN10" s="175"/>
      <c r="BO10" s="175"/>
    </row>
    <row r="11" spans="4:67" ht="14.4" customHeight="1" x14ac:dyDescent="0.25">
      <c r="D11" s="172"/>
      <c r="E11" s="308" t="s">
        <v>65</v>
      </c>
      <c r="F11" s="316" t="s">
        <v>153</v>
      </c>
      <c r="G11" s="318" t="s">
        <v>64</v>
      </c>
      <c r="H11" s="318" t="s">
        <v>72</v>
      </c>
      <c r="I11" s="318" t="s">
        <v>151</v>
      </c>
      <c r="J11" s="306" t="s">
        <v>66</v>
      </c>
      <c r="K11" s="214">
        <f ca="1">+DATE(AS11,AT11,1)</f>
        <v>45689</v>
      </c>
      <c r="L11" s="215">
        <f t="shared" ref="L11:AL11" ca="1" si="3">IF(MONTH(K11+1)=$AT$11,K11+1,"")</f>
        <v>45690</v>
      </c>
      <c r="M11" s="215">
        <f t="shared" ca="1" si="3"/>
        <v>45691</v>
      </c>
      <c r="N11" s="215">
        <f t="shared" ca="1" si="3"/>
        <v>45692</v>
      </c>
      <c r="O11" s="215">
        <f t="shared" ca="1" si="3"/>
        <v>45693</v>
      </c>
      <c r="P11" s="215">
        <f t="shared" ca="1" si="3"/>
        <v>45694</v>
      </c>
      <c r="Q11" s="215">
        <f t="shared" ca="1" si="3"/>
        <v>45695</v>
      </c>
      <c r="R11" s="215">
        <f t="shared" ca="1" si="3"/>
        <v>45696</v>
      </c>
      <c r="S11" s="215">
        <f t="shared" ca="1" si="3"/>
        <v>45697</v>
      </c>
      <c r="T11" s="215">
        <f t="shared" ca="1" si="3"/>
        <v>45698</v>
      </c>
      <c r="U11" s="215">
        <f t="shared" ca="1" si="3"/>
        <v>45699</v>
      </c>
      <c r="V11" s="215">
        <f t="shared" ca="1" si="3"/>
        <v>45700</v>
      </c>
      <c r="W11" s="215">
        <f t="shared" ca="1" si="3"/>
        <v>45701</v>
      </c>
      <c r="X11" s="215">
        <f t="shared" ca="1" si="3"/>
        <v>45702</v>
      </c>
      <c r="Y11" s="215">
        <f t="shared" ca="1" si="3"/>
        <v>45703</v>
      </c>
      <c r="Z11" s="215">
        <f t="shared" ca="1" si="3"/>
        <v>45704</v>
      </c>
      <c r="AA11" s="215">
        <f t="shared" ca="1" si="3"/>
        <v>45705</v>
      </c>
      <c r="AB11" s="215">
        <f t="shared" ca="1" si="3"/>
        <v>45706</v>
      </c>
      <c r="AC11" s="215">
        <f t="shared" ca="1" si="3"/>
        <v>45707</v>
      </c>
      <c r="AD11" s="215">
        <f t="shared" ca="1" si="3"/>
        <v>45708</v>
      </c>
      <c r="AE11" s="215">
        <f t="shared" ca="1" si="3"/>
        <v>45709</v>
      </c>
      <c r="AF11" s="215">
        <f t="shared" ca="1" si="3"/>
        <v>45710</v>
      </c>
      <c r="AG11" s="215">
        <f t="shared" ca="1" si="3"/>
        <v>45711</v>
      </c>
      <c r="AH11" s="215">
        <f t="shared" ca="1" si="3"/>
        <v>45712</v>
      </c>
      <c r="AI11" s="215">
        <f t="shared" ca="1" si="3"/>
        <v>45713</v>
      </c>
      <c r="AJ11" s="215">
        <f t="shared" ca="1" si="3"/>
        <v>45714</v>
      </c>
      <c r="AK11" s="215">
        <f t="shared" ca="1" si="3"/>
        <v>45715</v>
      </c>
      <c r="AL11" s="215">
        <f t="shared" ca="1" si="3"/>
        <v>45716</v>
      </c>
      <c r="AM11" s="215" t="str">
        <f ca="1">IF(ISERROR(IF(MONTH(AL11+1)=$AT$11,AL11+1,"")),"",IF(MONTH(AL11+1)=$AT$11,AL11+1,""))</f>
        <v/>
      </c>
      <c r="AN11" s="215" t="str">
        <f ca="1">IF(ISERROR(IF(MONTH(AM11+1)=$AT$11,AM11+1,"")),"",IF(MONTH(AM11+1)=$AT$11,AM11+1,""))</f>
        <v/>
      </c>
      <c r="AO11" s="216" t="str">
        <f ca="1">IF(ISERROR(IF(MONTH(AN11+1)=$AT$11,AN11+1,"")),"",IF(MONTH(AN11+1)=$AT$11,AN11+1,""))</f>
        <v/>
      </c>
      <c r="AP11" s="173"/>
      <c r="AR11" s="198">
        <f ca="1">+IF(ISNUMBER(AR10),AR10,TODAY())</f>
        <v>45689</v>
      </c>
      <c r="AS11" s="199">
        <f ca="1">+YEAR(AR11)</f>
        <v>2025</v>
      </c>
      <c r="AT11" s="199">
        <f ca="1">+MONTH(AR11)</f>
        <v>2</v>
      </c>
      <c r="AU11" s="200"/>
      <c r="BK11" s="175"/>
      <c r="BL11" s="175"/>
      <c r="BM11" s="175"/>
      <c r="BN11" s="175"/>
      <c r="BO11" s="175"/>
    </row>
    <row r="12" spans="4:67" ht="14.25" customHeight="1" x14ac:dyDescent="0.25">
      <c r="D12" s="172"/>
      <c r="E12" s="308"/>
      <c r="F12" s="316"/>
      <c r="G12" s="318"/>
      <c r="H12" s="318"/>
      <c r="I12" s="318"/>
      <c r="J12" s="306"/>
      <c r="K12" s="217" t="str">
        <f ca="1">+IF(ISNUMBER(K11),VLOOKUP(WEEKDAY(K11,2),'Interne Parmeter'!$B$36:$C$42,2,FALSE),"")</f>
        <v>Sa</v>
      </c>
      <c r="L12" s="218" t="str">
        <f ca="1">+IF(ISNUMBER(L11),VLOOKUP(WEEKDAY(L11,2),'Interne Parmeter'!$B$36:$C$42,2,FALSE),"")</f>
        <v>So</v>
      </c>
      <c r="M12" s="218" t="str">
        <f ca="1">+IF(ISNUMBER(M11),VLOOKUP(WEEKDAY(M11,2),'Interne Parmeter'!$B$36:$C$42,2,FALSE),"")</f>
        <v>Mo</v>
      </c>
      <c r="N12" s="218" t="str">
        <f ca="1">+IF(ISNUMBER(N11),VLOOKUP(WEEKDAY(N11,2),'Interne Parmeter'!$B$36:$C$42,2,FALSE),"")</f>
        <v>Die</v>
      </c>
      <c r="O12" s="218" t="str">
        <f ca="1">+IF(ISNUMBER(O11),VLOOKUP(WEEKDAY(O11,2),'Interne Parmeter'!$B$36:$C$42,2,FALSE),"")</f>
        <v>Mit</v>
      </c>
      <c r="P12" s="218" t="str">
        <f ca="1">+IF(ISNUMBER(P11),VLOOKUP(WEEKDAY(P11,2),'Interne Parmeter'!$B$36:$C$42,2,FALSE),"")</f>
        <v>Do</v>
      </c>
      <c r="Q12" s="218" t="str">
        <f ca="1">+IF(ISNUMBER(Q11),VLOOKUP(WEEKDAY(Q11,2),'Interne Parmeter'!$B$36:$C$42,2,FALSE),"")</f>
        <v>Fr</v>
      </c>
      <c r="R12" s="218" t="str">
        <f ca="1">+IF(ISNUMBER(R11),VLOOKUP(WEEKDAY(R11,2),'Interne Parmeter'!$B$36:$C$42,2,FALSE),"")</f>
        <v>Sa</v>
      </c>
      <c r="S12" s="218" t="str">
        <f ca="1">+IF(ISNUMBER(S11),VLOOKUP(WEEKDAY(S11,2),'Interne Parmeter'!$B$36:$C$42,2,FALSE),"")</f>
        <v>So</v>
      </c>
      <c r="T12" s="218" t="str">
        <f ca="1">+IF(ISNUMBER(T11),VLOOKUP(WEEKDAY(T11,2),'Interne Parmeter'!$B$36:$C$42,2,FALSE),"")</f>
        <v>Mo</v>
      </c>
      <c r="U12" s="218" t="str">
        <f ca="1">+IF(ISNUMBER(U11),VLOOKUP(WEEKDAY(U11,2),'Interne Parmeter'!$B$36:$C$42,2,FALSE),"")</f>
        <v>Die</v>
      </c>
      <c r="V12" s="218" t="str">
        <f ca="1">+IF(ISNUMBER(V11),VLOOKUP(WEEKDAY(V11,2),'Interne Parmeter'!$B$36:$C$42,2,FALSE),"")</f>
        <v>Mit</v>
      </c>
      <c r="W12" s="218" t="str">
        <f ca="1">+IF(ISNUMBER(W11),VLOOKUP(WEEKDAY(W11,2),'Interne Parmeter'!$B$36:$C$42,2,FALSE),"")</f>
        <v>Do</v>
      </c>
      <c r="X12" s="218" t="str">
        <f ca="1">+IF(ISNUMBER(X11),VLOOKUP(WEEKDAY(X11,2),'Interne Parmeter'!$B$36:$C$42,2,FALSE),"")</f>
        <v>Fr</v>
      </c>
      <c r="Y12" s="218" t="str">
        <f ca="1">+IF(ISNUMBER(Y11),VLOOKUP(WEEKDAY(Y11,2),'Interne Parmeter'!$B$36:$C$42,2,FALSE),"")</f>
        <v>Sa</v>
      </c>
      <c r="Z12" s="218" t="str">
        <f ca="1">+IF(ISNUMBER(Z11),VLOOKUP(WEEKDAY(Z11,2),'Interne Parmeter'!$B$36:$C$42,2,FALSE),"")</f>
        <v>So</v>
      </c>
      <c r="AA12" s="218" t="str">
        <f ca="1">+IF(ISNUMBER(AA11),VLOOKUP(WEEKDAY(AA11,2),'Interne Parmeter'!$B$36:$C$42,2,FALSE),"")</f>
        <v>Mo</v>
      </c>
      <c r="AB12" s="218" t="str">
        <f ca="1">+IF(ISNUMBER(AB11),VLOOKUP(WEEKDAY(AB11,2),'Interne Parmeter'!$B$36:$C$42,2,FALSE),"")</f>
        <v>Die</v>
      </c>
      <c r="AC12" s="218" t="str">
        <f ca="1">+IF(ISNUMBER(AC11),VLOOKUP(WEEKDAY(AC11,2),'Interne Parmeter'!$B$36:$C$42,2,FALSE),"")</f>
        <v>Mit</v>
      </c>
      <c r="AD12" s="218" t="str">
        <f ca="1">+IF(ISNUMBER(AD11),VLOOKUP(WEEKDAY(AD11,2),'Interne Parmeter'!$B$36:$C$42,2,FALSE),"")</f>
        <v>Do</v>
      </c>
      <c r="AE12" s="218" t="str">
        <f ca="1">+IF(ISNUMBER(AE11),VLOOKUP(WEEKDAY(AE11,2),'Interne Parmeter'!$B$36:$C$42,2,FALSE),"")</f>
        <v>Fr</v>
      </c>
      <c r="AF12" s="218" t="str">
        <f ca="1">+IF(ISNUMBER(AF11),VLOOKUP(WEEKDAY(AF11,2),'Interne Parmeter'!$B$36:$C$42,2,FALSE),"")</f>
        <v>Sa</v>
      </c>
      <c r="AG12" s="218" t="str">
        <f ca="1">+IF(ISNUMBER(AG11),VLOOKUP(WEEKDAY(AG11,2),'Interne Parmeter'!$B$36:$C$42,2,FALSE),"")</f>
        <v>So</v>
      </c>
      <c r="AH12" s="218" t="str">
        <f ca="1">+IF(ISNUMBER(AH11),VLOOKUP(WEEKDAY(AH11,2),'Interne Parmeter'!$B$36:$C$42,2,FALSE),"")</f>
        <v>Mo</v>
      </c>
      <c r="AI12" s="218" t="str">
        <f ca="1">+IF(ISNUMBER(AI11),VLOOKUP(WEEKDAY(AI11,2),'Interne Parmeter'!$B$36:$C$42,2,FALSE),"")</f>
        <v>Die</v>
      </c>
      <c r="AJ12" s="218" t="str">
        <f ca="1">+IF(ISNUMBER(AJ11),VLOOKUP(WEEKDAY(AJ11,2),'Interne Parmeter'!$B$36:$C$42,2,FALSE),"")</f>
        <v>Mit</v>
      </c>
      <c r="AK12" s="218" t="str">
        <f ca="1">+IF(ISNUMBER(AK11),VLOOKUP(WEEKDAY(AK11,2),'Interne Parmeter'!$B$36:$C$42,2,FALSE),"")</f>
        <v>Do</v>
      </c>
      <c r="AL12" s="218" t="str">
        <f ca="1">+IF(ISNUMBER(AL11),VLOOKUP(WEEKDAY(AL11,2),'Interne Parmeter'!$B$36:$C$42,2,FALSE),"")</f>
        <v>Fr</v>
      </c>
      <c r="AM12" s="218" t="str">
        <f ca="1">+IF(ISNUMBER(AM11),VLOOKUP(WEEKDAY(AM11,2),'Interne Parmeter'!$B$36:$C$42,2,FALSE),"")</f>
        <v/>
      </c>
      <c r="AN12" s="218" t="str">
        <f ca="1">+IF(ISNUMBER(AN11),VLOOKUP(WEEKDAY(AN11,2),'Interne Parmeter'!$B$36:$C$42,2,FALSE),"")</f>
        <v/>
      </c>
      <c r="AO12" s="219" t="str">
        <f ca="1">+IF(ISNUMBER(AO11),VLOOKUP(WEEKDAY(AO11,2),'Interne Parmeter'!$B$36:$C$42,2,FALSE),"")</f>
        <v/>
      </c>
      <c r="AP12" s="173"/>
      <c r="AR12" s="201" t="s">
        <v>23</v>
      </c>
      <c r="AS12" s="199">
        <f ca="1">+IF(ISNUMBER(Startseite!G27),Startseite!G27,YEAR(TODAY())-1)</f>
        <v>2025</v>
      </c>
      <c r="AT12" s="200"/>
      <c r="AU12" s="200"/>
      <c r="BK12" s="175"/>
      <c r="BL12" s="175"/>
      <c r="BM12" s="175"/>
      <c r="BN12" s="175"/>
      <c r="BO12" s="175"/>
    </row>
    <row r="13" spans="4:67" ht="14.4" customHeight="1" thickBot="1" x14ac:dyDescent="0.3">
      <c r="D13" s="172"/>
      <c r="E13" s="309"/>
      <c r="F13" s="317"/>
      <c r="G13" s="319"/>
      <c r="H13" s="319"/>
      <c r="I13" s="319"/>
      <c r="J13" s="307"/>
      <c r="K13" s="220">
        <f>IF(ISNUMBER(K10),SUM(K14:K53),"")</f>
        <v>0</v>
      </c>
      <c r="L13" s="221">
        <f t="shared" ref="L13:AO13" ca="1" si="4">IF(ISNUMBER(L10),SUM(L14:L53),"")</f>
        <v>0</v>
      </c>
      <c r="M13" s="221">
        <f t="shared" ca="1" si="4"/>
        <v>0</v>
      </c>
      <c r="N13" s="221">
        <f t="shared" ca="1" si="4"/>
        <v>0</v>
      </c>
      <c r="O13" s="221">
        <f t="shared" ca="1" si="4"/>
        <v>0</v>
      </c>
      <c r="P13" s="221">
        <f t="shared" ca="1" si="4"/>
        <v>0</v>
      </c>
      <c r="Q13" s="221">
        <f t="shared" ca="1" si="4"/>
        <v>0</v>
      </c>
      <c r="R13" s="221">
        <f t="shared" ca="1" si="4"/>
        <v>0</v>
      </c>
      <c r="S13" s="221">
        <f t="shared" ca="1" si="4"/>
        <v>0</v>
      </c>
      <c r="T13" s="221">
        <f t="shared" ca="1" si="4"/>
        <v>0</v>
      </c>
      <c r="U13" s="221">
        <f t="shared" ca="1" si="4"/>
        <v>0</v>
      </c>
      <c r="V13" s="221">
        <f t="shared" ca="1" si="4"/>
        <v>0</v>
      </c>
      <c r="W13" s="221">
        <f t="shared" ca="1" si="4"/>
        <v>0</v>
      </c>
      <c r="X13" s="221">
        <f t="shared" ca="1" si="4"/>
        <v>0</v>
      </c>
      <c r="Y13" s="221">
        <f t="shared" ca="1" si="4"/>
        <v>0</v>
      </c>
      <c r="Z13" s="221">
        <f t="shared" ca="1" si="4"/>
        <v>0</v>
      </c>
      <c r="AA13" s="221">
        <f t="shared" ca="1" si="4"/>
        <v>0</v>
      </c>
      <c r="AB13" s="221">
        <f t="shared" ca="1" si="4"/>
        <v>0</v>
      </c>
      <c r="AC13" s="221">
        <f t="shared" ca="1" si="4"/>
        <v>0</v>
      </c>
      <c r="AD13" s="221">
        <f t="shared" ca="1" si="4"/>
        <v>0</v>
      </c>
      <c r="AE13" s="221">
        <f t="shared" ca="1" si="4"/>
        <v>0</v>
      </c>
      <c r="AF13" s="221">
        <f t="shared" ca="1" si="4"/>
        <v>0</v>
      </c>
      <c r="AG13" s="221">
        <f t="shared" ca="1" si="4"/>
        <v>0</v>
      </c>
      <c r="AH13" s="221">
        <f t="shared" ca="1" si="4"/>
        <v>0</v>
      </c>
      <c r="AI13" s="221">
        <f t="shared" ca="1" si="4"/>
        <v>0</v>
      </c>
      <c r="AJ13" s="221">
        <f t="shared" ca="1" si="4"/>
        <v>0</v>
      </c>
      <c r="AK13" s="221">
        <f t="shared" ca="1" si="4"/>
        <v>0</v>
      </c>
      <c r="AL13" s="221">
        <f t="shared" ca="1" si="4"/>
        <v>0</v>
      </c>
      <c r="AM13" s="221" t="str">
        <f t="shared" ca="1" si="4"/>
        <v/>
      </c>
      <c r="AN13" s="221" t="str">
        <f t="shared" ca="1" si="4"/>
        <v/>
      </c>
      <c r="AO13" s="222" t="str">
        <f t="shared" ca="1" si="4"/>
        <v/>
      </c>
      <c r="AP13" s="173"/>
      <c r="AR13" s="201" t="s">
        <v>0</v>
      </c>
      <c r="AS13" s="202">
        <v>2</v>
      </c>
      <c r="AT13" s="200"/>
      <c r="AU13" s="200"/>
      <c r="BK13" s="175"/>
      <c r="BL13" s="175"/>
      <c r="BM13" s="175"/>
      <c r="BN13" s="175"/>
      <c r="BO13" s="175"/>
    </row>
    <row r="14" spans="4:67" x14ac:dyDescent="0.25">
      <c r="D14" s="172"/>
      <c r="E14" s="223" t="str">
        <f>+IF(Mitarbeitende!D8="","",Mitarbeitende!D8)</f>
        <v/>
      </c>
      <c r="F14" s="224" t="str">
        <f>+IF(Mitarbeitende!E8="","",Mitarbeitende!E8&amp;" "&amp;Mitarbeitende!F8)</f>
        <v/>
      </c>
      <c r="G14" s="225" t="str">
        <f>+IF(Mitarbeitende!K8="","",Mitarbeitende!K8)</f>
        <v/>
      </c>
      <c r="H14" s="225" t="str">
        <f>+IF(E14="","",SUM(K14:AO14))</f>
        <v/>
      </c>
      <c r="I14" s="225" t="str">
        <f>+Zusammenfassung!T6</f>
        <v/>
      </c>
      <c r="J14" s="226" t="str">
        <f>+IF(AND(ISNUMBER(G14),ISNUMBER(I14)),G14-I14,"")</f>
        <v/>
      </c>
      <c r="K14" s="189"/>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1"/>
      <c r="AP14" s="173"/>
      <c r="BK14" s="175"/>
      <c r="BL14" s="175"/>
      <c r="BM14" s="175"/>
      <c r="BN14" s="175"/>
      <c r="BO14" s="175"/>
    </row>
    <row r="15" spans="4:67" x14ac:dyDescent="0.25">
      <c r="D15" s="172"/>
      <c r="E15" s="227" t="str">
        <f>+IF(Mitarbeitende!D9="","",Mitarbeitende!D9)</f>
        <v/>
      </c>
      <c r="F15" s="228" t="str">
        <f>+IF(Mitarbeitende!E9="","",Mitarbeitende!E9&amp;" "&amp;Mitarbeitende!F9)</f>
        <v/>
      </c>
      <c r="G15" s="229" t="str">
        <f>+IF(Mitarbeitende!K9="","",Mitarbeitende!K9)</f>
        <v/>
      </c>
      <c r="H15" s="229" t="str">
        <f t="shared" ref="H15:H53" si="5">+IF(E15="","",SUM(K15:AO15))</f>
        <v/>
      </c>
      <c r="I15" s="229" t="str">
        <f>+Zusammenfassung!T7</f>
        <v/>
      </c>
      <c r="J15" s="230" t="str">
        <f t="shared" ref="J15:J53" si="6">+IF(AND(ISNUMBER(G15),ISNUMBER(I15)),G15-I15,"")</f>
        <v/>
      </c>
      <c r="K15" s="192"/>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4"/>
      <c r="AP15" s="173"/>
      <c r="BK15" s="175"/>
      <c r="BL15" s="175"/>
      <c r="BM15" s="175"/>
      <c r="BN15" s="175"/>
      <c r="BO15" s="175"/>
    </row>
    <row r="16" spans="4:67" x14ac:dyDescent="0.25">
      <c r="D16" s="172"/>
      <c r="E16" s="227" t="str">
        <f>+IF(Mitarbeitende!D10="","",Mitarbeitende!D10)</f>
        <v/>
      </c>
      <c r="F16" s="228" t="str">
        <f>+IF(Mitarbeitende!E10="","",Mitarbeitende!E10&amp;" "&amp;Mitarbeitende!F10)</f>
        <v/>
      </c>
      <c r="G16" s="229" t="str">
        <f>+IF(Mitarbeitende!K10="","",Mitarbeitende!K10)</f>
        <v/>
      </c>
      <c r="H16" s="229" t="str">
        <f t="shared" si="5"/>
        <v/>
      </c>
      <c r="I16" s="229" t="str">
        <f>+Zusammenfassung!T8</f>
        <v/>
      </c>
      <c r="J16" s="230" t="str">
        <f t="shared" si="6"/>
        <v/>
      </c>
      <c r="K16" s="192"/>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4"/>
      <c r="AP16" s="173"/>
      <c r="BK16" s="175"/>
      <c r="BL16" s="175"/>
      <c r="BM16" s="175"/>
      <c r="BN16" s="175"/>
      <c r="BO16" s="175"/>
    </row>
    <row r="17" spans="4:67" x14ac:dyDescent="0.25">
      <c r="D17" s="172"/>
      <c r="E17" s="227" t="str">
        <f>+IF(Mitarbeitende!D11="","",Mitarbeitende!D11)</f>
        <v/>
      </c>
      <c r="F17" s="228" t="str">
        <f>+IF(Mitarbeitende!E11="","",Mitarbeitende!E11&amp;" "&amp;Mitarbeitende!F11)</f>
        <v/>
      </c>
      <c r="G17" s="229" t="str">
        <f>+IF(Mitarbeitende!K11="","",Mitarbeitende!K11)</f>
        <v/>
      </c>
      <c r="H17" s="229" t="str">
        <f t="shared" si="5"/>
        <v/>
      </c>
      <c r="I17" s="229" t="str">
        <f>+Zusammenfassung!T9</f>
        <v/>
      </c>
      <c r="J17" s="230" t="str">
        <f t="shared" si="6"/>
        <v/>
      </c>
      <c r="K17" s="192"/>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4"/>
      <c r="AP17" s="173"/>
      <c r="BK17" s="175"/>
      <c r="BL17" s="175"/>
      <c r="BM17" s="175"/>
      <c r="BN17" s="175"/>
      <c r="BO17" s="175"/>
    </row>
    <row r="18" spans="4:67" x14ac:dyDescent="0.25">
      <c r="D18" s="172"/>
      <c r="E18" s="227" t="str">
        <f>+IF(Mitarbeitende!D12="","",Mitarbeitende!D12)</f>
        <v/>
      </c>
      <c r="F18" s="228" t="str">
        <f>+IF(Mitarbeitende!E12="","",Mitarbeitende!E12&amp;" "&amp;Mitarbeitende!F12)</f>
        <v/>
      </c>
      <c r="G18" s="229" t="str">
        <f>+IF(Mitarbeitende!K12="","",Mitarbeitende!K12)</f>
        <v/>
      </c>
      <c r="H18" s="229" t="str">
        <f t="shared" si="5"/>
        <v/>
      </c>
      <c r="I18" s="229" t="str">
        <f>+Zusammenfassung!T10</f>
        <v/>
      </c>
      <c r="J18" s="230" t="str">
        <f t="shared" si="6"/>
        <v/>
      </c>
      <c r="K18" s="192"/>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4"/>
      <c r="AP18" s="173"/>
      <c r="BK18" s="175"/>
      <c r="BL18" s="175"/>
      <c r="BM18" s="175"/>
      <c r="BN18" s="175"/>
      <c r="BO18" s="175"/>
    </row>
    <row r="19" spans="4:67" x14ac:dyDescent="0.25">
      <c r="D19" s="172"/>
      <c r="E19" s="227" t="str">
        <f>+IF(Mitarbeitende!D13="","",Mitarbeitende!D13)</f>
        <v/>
      </c>
      <c r="F19" s="228" t="str">
        <f>+IF(Mitarbeitende!E13="","",Mitarbeitende!E13&amp;" "&amp;Mitarbeitende!F13)</f>
        <v/>
      </c>
      <c r="G19" s="229" t="str">
        <f>+IF(Mitarbeitende!K13="","",Mitarbeitende!K13)</f>
        <v/>
      </c>
      <c r="H19" s="229" t="str">
        <f t="shared" si="5"/>
        <v/>
      </c>
      <c r="I19" s="229" t="str">
        <f>+Zusammenfassung!T11</f>
        <v/>
      </c>
      <c r="J19" s="230" t="str">
        <f t="shared" si="6"/>
        <v/>
      </c>
      <c r="K19" s="192"/>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4"/>
      <c r="AP19" s="173"/>
      <c r="BK19" s="175"/>
      <c r="BL19" s="175"/>
      <c r="BM19" s="175"/>
      <c r="BN19" s="175"/>
      <c r="BO19" s="175"/>
    </row>
    <row r="20" spans="4:67" x14ac:dyDescent="0.25">
      <c r="D20" s="172"/>
      <c r="E20" s="227" t="str">
        <f>+IF(Mitarbeitende!D14="","",Mitarbeitende!D14)</f>
        <v/>
      </c>
      <c r="F20" s="228" t="str">
        <f>+IF(Mitarbeitende!E14="","",Mitarbeitende!E14&amp;" "&amp;Mitarbeitende!F14)</f>
        <v/>
      </c>
      <c r="G20" s="229" t="str">
        <f>+IF(Mitarbeitende!K14="","",Mitarbeitende!K14)</f>
        <v/>
      </c>
      <c r="H20" s="229" t="str">
        <f t="shared" si="5"/>
        <v/>
      </c>
      <c r="I20" s="229" t="str">
        <f>+Zusammenfassung!T12</f>
        <v/>
      </c>
      <c r="J20" s="230" t="str">
        <f t="shared" si="6"/>
        <v/>
      </c>
      <c r="K20" s="192"/>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4"/>
      <c r="AP20" s="173"/>
      <c r="AR20" s="178"/>
      <c r="BK20" s="175"/>
      <c r="BL20" s="175"/>
      <c r="BM20" s="175"/>
      <c r="BN20" s="175"/>
      <c r="BO20" s="175"/>
    </row>
    <row r="21" spans="4:67" x14ac:dyDescent="0.25">
      <c r="D21" s="172"/>
      <c r="E21" s="227" t="str">
        <f>+IF(Mitarbeitende!D15="","",Mitarbeitende!D15)</f>
        <v/>
      </c>
      <c r="F21" s="228" t="str">
        <f>+IF(Mitarbeitende!E15="","",Mitarbeitende!E15&amp;" "&amp;Mitarbeitende!F15)</f>
        <v/>
      </c>
      <c r="G21" s="229" t="str">
        <f>+IF(Mitarbeitende!K15="","",Mitarbeitende!K15)</f>
        <v/>
      </c>
      <c r="H21" s="229" t="str">
        <f t="shared" si="5"/>
        <v/>
      </c>
      <c r="I21" s="229" t="str">
        <f>+Zusammenfassung!T13</f>
        <v/>
      </c>
      <c r="J21" s="230" t="str">
        <f t="shared" si="6"/>
        <v/>
      </c>
      <c r="K21" s="192"/>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4"/>
      <c r="AP21" s="173"/>
      <c r="BK21" s="175"/>
      <c r="BL21" s="175"/>
      <c r="BM21" s="175"/>
      <c r="BN21" s="175"/>
      <c r="BO21" s="175"/>
    </row>
    <row r="22" spans="4:67" x14ac:dyDescent="0.25">
      <c r="D22" s="172"/>
      <c r="E22" s="227" t="str">
        <f>+IF(Mitarbeitende!D16="","",Mitarbeitende!D16)</f>
        <v/>
      </c>
      <c r="F22" s="228" t="str">
        <f>+IF(Mitarbeitende!E16="","",Mitarbeitende!E16&amp;" "&amp;Mitarbeitende!F16)</f>
        <v/>
      </c>
      <c r="G22" s="229" t="str">
        <f>+IF(Mitarbeitende!K16="","",Mitarbeitende!K16)</f>
        <v/>
      </c>
      <c r="H22" s="229" t="str">
        <f t="shared" si="5"/>
        <v/>
      </c>
      <c r="I22" s="229" t="str">
        <f>+Zusammenfassung!T14</f>
        <v/>
      </c>
      <c r="J22" s="230" t="str">
        <f t="shared" si="6"/>
        <v/>
      </c>
      <c r="K22" s="192"/>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4"/>
      <c r="AP22" s="173"/>
      <c r="BK22" s="175"/>
      <c r="BL22" s="175"/>
      <c r="BM22" s="175"/>
      <c r="BN22" s="175"/>
      <c r="BO22" s="175"/>
    </row>
    <row r="23" spans="4:67" x14ac:dyDescent="0.25">
      <c r="D23" s="172"/>
      <c r="E23" s="227" t="str">
        <f>+IF(Mitarbeitende!D17="","",Mitarbeitende!D17)</f>
        <v/>
      </c>
      <c r="F23" s="228" t="str">
        <f>+IF(Mitarbeitende!E17="","",Mitarbeitende!E17&amp;" "&amp;Mitarbeitende!F17)</f>
        <v/>
      </c>
      <c r="G23" s="229" t="str">
        <f>+IF(Mitarbeitende!K17="","",Mitarbeitende!K17)</f>
        <v/>
      </c>
      <c r="H23" s="229" t="str">
        <f t="shared" si="5"/>
        <v/>
      </c>
      <c r="I23" s="229" t="str">
        <f>+Zusammenfassung!T15</f>
        <v/>
      </c>
      <c r="J23" s="230" t="str">
        <f t="shared" si="6"/>
        <v/>
      </c>
      <c r="K23" s="192"/>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4"/>
      <c r="AP23" s="173"/>
      <c r="BK23" s="175"/>
      <c r="BL23" s="175"/>
      <c r="BM23" s="175"/>
      <c r="BN23" s="175"/>
      <c r="BO23" s="175"/>
    </row>
    <row r="24" spans="4:67" x14ac:dyDescent="0.25">
      <c r="D24" s="172"/>
      <c r="E24" s="227" t="str">
        <f>+IF(Mitarbeitende!D18="","",Mitarbeitende!D18)</f>
        <v/>
      </c>
      <c r="F24" s="228" t="str">
        <f>+IF(Mitarbeitende!E18="","",Mitarbeitende!E18&amp;" "&amp;Mitarbeitende!F18)</f>
        <v/>
      </c>
      <c r="G24" s="229" t="str">
        <f>+IF(Mitarbeitende!K18="","",Mitarbeitende!K18)</f>
        <v/>
      </c>
      <c r="H24" s="229" t="str">
        <f t="shared" si="5"/>
        <v/>
      </c>
      <c r="I24" s="229" t="str">
        <f>+Zusammenfassung!T16</f>
        <v/>
      </c>
      <c r="J24" s="230" t="str">
        <f t="shared" si="6"/>
        <v/>
      </c>
      <c r="K24" s="192"/>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4"/>
      <c r="AP24" s="173"/>
      <c r="BK24" s="175"/>
      <c r="BL24" s="175"/>
      <c r="BM24" s="175"/>
      <c r="BN24" s="175"/>
      <c r="BO24" s="175"/>
    </row>
    <row r="25" spans="4:67" x14ac:dyDescent="0.25">
      <c r="D25" s="172"/>
      <c r="E25" s="227" t="str">
        <f>+IF(Mitarbeitende!D19="","",Mitarbeitende!D19)</f>
        <v/>
      </c>
      <c r="F25" s="228" t="str">
        <f>+IF(Mitarbeitende!E19="","",Mitarbeitende!E19&amp;" "&amp;Mitarbeitende!F19)</f>
        <v/>
      </c>
      <c r="G25" s="229" t="str">
        <f>+IF(Mitarbeitende!K19="","",Mitarbeitende!K19)</f>
        <v/>
      </c>
      <c r="H25" s="229" t="str">
        <f t="shared" si="5"/>
        <v/>
      </c>
      <c r="I25" s="229" t="str">
        <f>+Zusammenfassung!T17</f>
        <v/>
      </c>
      <c r="J25" s="230" t="str">
        <f t="shared" si="6"/>
        <v/>
      </c>
      <c r="K25" s="192"/>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4"/>
      <c r="AP25" s="173"/>
      <c r="BK25" s="175"/>
      <c r="BL25" s="175"/>
      <c r="BM25" s="175"/>
      <c r="BN25" s="175"/>
      <c r="BO25" s="175"/>
    </row>
    <row r="26" spans="4:67" x14ac:dyDescent="0.25">
      <c r="D26" s="172"/>
      <c r="E26" s="227" t="str">
        <f>+IF(Mitarbeitende!D20="","",Mitarbeitende!D20)</f>
        <v/>
      </c>
      <c r="F26" s="228" t="str">
        <f>+IF(Mitarbeitende!E20="","",Mitarbeitende!E20&amp;" "&amp;Mitarbeitende!F20)</f>
        <v/>
      </c>
      <c r="G26" s="229" t="str">
        <f>+IF(Mitarbeitende!K20="","",Mitarbeitende!K20)</f>
        <v/>
      </c>
      <c r="H26" s="229" t="str">
        <f t="shared" si="5"/>
        <v/>
      </c>
      <c r="I26" s="229" t="str">
        <f>+Zusammenfassung!T18</f>
        <v/>
      </c>
      <c r="J26" s="230" t="str">
        <f t="shared" si="6"/>
        <v/>
      </c>
      <c r="K26" s="192"/>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4"/>
      <c r="AP26" s="173"/>
      <c r="BK26" s="175"/>
      <c r="BL26" s="175"/>
      <c r="BM26" s="175"/>
      <c r="BN26" s="175"/>
      <c r="BO26" s="175"/>
    </row>
    <row r="27" spans="4:67" x14ac:dyDescent="0.25">
      <c r="D27" s="172"/>
      <c r="E27" s="227" t="str">
        <f>+IF(Mitarbeitende!D21="","",Mitarbeitende!D21)</f>
        <v/>
      </c>
      <c r="F27" s="228" t="str">
        <f>+IF(Mitarbeitende!E21="","",Mitarbeitende!E21&amp;" "&amp;Mitarbeitende!F21)</f>
        <v/>
      </c>
      <c r="G27" s="229" t="str">
        <f>+IF(Mitarbeitende!K21="","",Mitarbeitende!K21)</f>
        <v/>
      </c>
      <c r="H27" s="229" t="str">
        <f t="shared" si="5"/>
        <v/>
      </c>
      <c r="I27" s="229" t="str">
        <f>+Zusammenfassung!T19</f>
        <v/>
      </c>
      <c r="J27" s="230" t="str">
        <f t="shared" si="6"/>
        <v/>
      </c>
      <c r="K27" s="192"/>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4"/>
      <c r="AP27" s="173"/>
      <c r="BK27" s="175"/>
      <c r="BL27" s="175"/>
      <c r="BM27" s="175"/>
      <c r="BN27" s="175"/>
      <c r="BO27" s="175"/>
    </row>
    <row r="28" spans="4:67" x14ac:dyDescent="0.25">
      <c r="D28" s="172"/>
      <c r="E28" s="227" t="str">
        <f>+IF(Mitarbeitende!D22="","",Mitarbeitende!D22)</f>
        <v/>
      </c>
      <c r="F28" s="228" t="str">
        <f>+IF(Mitarbeitende!E22="","",Mitarbeitende!E22&amp;" "&amp;Mitarbeitende!F22)</f>
        <v/>
      </c>
      <c r="G28" s="229" t="str">
        <f>+IF(Mitarbeitende!K22="","",Mitarbeitende!K22)</f>
        <v/>
      </c>
      <c r="H28" s="229" t="str">
        <f t="shared" si="5"/>
        <v/>
      </c>
      <c r="I28" s="229" t="str">
        <f>+Zusammenfassung!T20</f>
        <v/>
      </c>
      <c r="J28" s="230" t="str">
        <f t="shared" si="6"/>
        <v/>
      </c>
      <c r="K28" s="192"/>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4"/>
      <c r="AP28" s="173"/>
      <c r="BK28" s="175"/>
      <c r="BL28" s="175"/>
      <c r="BM28" s="175"/>
      <c r="BN28" s="175"/>
      <c r="BO28" s="175"/>
    </row>
    <row r="29" spans="4:67" x14ac:dyDescent="0.25">
      <c r="D29" s="172"/>
      <c r="E29" s="227" t="str">
        <f>+IF(Mitarbeitende!D23="","",Mitarbeitende!D23)</f>
        <v/>
      </c>
      <c r="F29" s="228" t="str">
        <f>+IF(Mitarbeitende!E23="","",Mitarbeitende!E23&amp;" "&amp;Mitarbeitende!F23)</f>
        <v/>
      </c>
      <c r="G29" s="229" t="str">
        <f>+IF(Mitarbeitende!K23="","",Mitarbeitende!K23)</f>
        <v/>
      </c>
      <c r="H29" s="229" t="str">
        <f t="shared" si="5"/>
        <v/>
      </c>
      <c r="I29" s="229" t="str">
        <f>+Zusammenfassung!T21</f>
        <v/>
      </c>
      <c r="J29" s="230" t="str">
        <f t="shared" si="6"/>
        <v/>
      </c>
      <c r="K29" s="192"/>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4"/>
      <c r="AP29" s="173"/>
      <c r="BK29" s="175"/>
      <c r="BL29" s="175"/>
      <c r="BM29" s="175"/>
      <c r="BN29" s="175"/>
      <c r="BO29" s="175"/>
    </row>
    <row r="30" spans="4:67" x14ac:dyDescent="0.25">
      <c r="D30" s="172"/>
      <c r="E30" s="227" t="str">
        <f>+IF(Mitarbeitende!D24="","",Mitarbeitende!D24)</f>
        <v/>
      </c>
      <c r="F30" s="228" t="str">
        <f>+IF(Mitarbeitende!E24="","",Mitarbeitende!E24&amp;" "&amp;Mitarbeitende!F24)</f>
        <v/>
      </c>
      <c r="G30" s="229" t="str">
        <f>+IF(Mitarbeitende!K24="","",Mitarbeitende!K24)</f>
        <v/>
      </c>
      <c r="H30" s="229" t="str">
        <f t="shared" si="5"/>
        <v/>
      </c>
      <c r="I30" s="229" t="str">
        <f>+Zusammenfassung!T22</f>
        <v/>
      </c>
      <c r="J30" s="230" t="str">
        <f t="shared" si="6"/>
        <v/>
      </c>
      <c r="K30" s="192"/>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4"/>
      <c r="AP30" s="173"/>
      <c r="BK30" s="175"/>
      <c r="BL30" s="175"/>
      <c r="BM30" s="175"/>
      <c r="BN30" s="175"/>
      <c r="BO30" s="175"/>
    </row>
    <row r="31" spans="4:67" x14ac:dyDescent="0.25">
      <c r="D31" s="172"/>
      <c r="E31" s="227" t="str">
        <f>+IF(Mitarbeitende!D25="","",Mitarbeitende!D25)</f>
        <v/>
      </c>
      <c r="F31" s="228" t="str">
        <f>+IF(Mitarbeitende!E25="","",Mitarbeitende!E25&amp;" "&amp;Mitarbeitende!F25)</f>
        <v/>
      </c>
      <c r="G31" s="229" t="str">
        <f>+IF(Mitarbeitende!K25="","",Mitarbeitende!K25)</f>
        <v/>
      </c>
      <c r="H31" s="229" t="str">
        <f t="shared" si="5"/>
        <v/>
      </c>
      <c r="I31" s="229" t="str">
        <f>+Zusammenfassung!T23</f>
        <v/>
      </c>
      <c r="J31" s="230" t="str">
        <f t="shared" si="6"/>
        <v/>
      </c>
      <c r="K31" s="192"/>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4"/>
      <c r="AP31" s="173"/>
      <c r="BK31" s="175"/>
      <c r="BL31" s="175"/>
      <c r="BM31" s="175"/>
      <c r="BN31" s="175"/>
      <c r="BO31" s="175"/>
    </row>
    <row r="32" spans="4:67" x14ac:dyDescent="0.25">
      <c r="D32" s="172"/>
      <c r="E32" s="227" t="str">
        <f>+IF(Mitarbeitende!D26="","",Mitarbeitende!D26)</f>
        <v/>
      </c>
      <c r="F32" s="228" t="str">
        <f>+IF(Mitarbeitende!E26="","",Mitarbeitende!E26&amp;" "&amp;Mitarbeitende!F26)</f>
        <v/>
      </c>
      <c r="G32" s="229" t="str">
        <f>+IF(Mitarbeitende!K26="","",Mitarbeitende!K26)</f>
        <v/>
      </c>
      <c r="H32" s="229" t="str">
        <f t="shared" si="5"/>
        <v/>
      </c>
      <c r="I32" s="229" t="str">
        <f>+Zusammenfassung!T24</f>
        <v/>
      </c>
      <c r="J32" s="230" t="str">
        <f t="shared" si="6"/>
        <v/>
      </c>
      <c r="K32" s="192"/>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4"/>
      <c r="AP32" s="173"/>
      <c r="BK32" s="175"/>
      <c r="BL32" s="175"/>
      <c r="BM32" s="175"/>
      <c r="BN32" s="175"/>
      <c r="BO32" s="175"/>
    </row>
    <row r="33" spans="4:67" x14ac:dyDescent="0.25">
      <c r="D33" s="172"/>
      <c r="E33" s="227" t="str">
        <f>+IF(Mitarbeitende!D27="","",Mitarbeitende!D27)</f>
        <v/>
      </c>
      <c r="F33" s="228" t="str">
        <f>+IF(Mitarbeitende!E27="","",Mitarbeitende!E27&amp;" "&amp;Mitarbeitende!F27)</f>
        <v/>
      </c>
      <c r="G33" s="229" t="str">
        <f>+IF(Mitarbeitende!K27="","",Mitarbeitende!K27)</f>
        <v/>
      </c>
      <c r="H33" s="229" t="str">
        <f t="shared" si="5"/>
        <v/>
      </c>
      <c r="I33" s="229" t="str">
        <f>+Zusammenfassung!T25</f>
        <v/>
      </c>
      <c r="J33" s="230" t="str">
        <f t="shared" si="6"/>
        <v/>
      </c>
      <c r="K33" s="192"/>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4"/>
      <c r="AP33" s="173"/>
      <c r="BK33" s="175"/>
      <c r="BL33" s="175"/>
      <c r="BM33" s="175"/>
      <c r="BN33" s="175"/>
      <c r="BO33" s="175"/>
    </row>
    <row r="34" spans="4:67" x14ac:dyDescent="0.25">
      <c r="D34" s="172"/>
      <c r="E34" s="227" t="str">
        <f>+IF(Mitarbeitende!D28="","",Mitarbeitende!D28)</f>
        <v/>
      </c>
      <c r="F34" s="228" t="str">
        <f>+IF(Mitarbeitende!E28="","",Mitarbeitende!E28&amp;" "&amp;Mitarbeitende!F28)</f>
        <v/>
      </c>
      <c r="G34" s="229" t="str">
        <f>+IF(Mitarbeitende!K28="","",Mitarbeitende!K28)</f>
        <v/>
      </c>
      <c r="H34" s="229" t="str">
        <f t="shared" si="5"/>
        <v/>
      </c>
      <c r="I34" s="229" t="str">
        <f>+Zusammenfassung!T26</f>
        <v/>
      </c>
      <c r="J34" s="230" t="str">
        <f t="shared" si="6"/>
        <v/>
      </c>
      <c r="K34" s="192"/>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4"/>
      <c r="AP34" s="173"/>
      <c r="BK34" s="175"/>
      <c r="BL34" s="175"/>
      <c r="BM34" s="175"/>
      <c r="BN34" s="175"/>
      <c r="BO34" s="175"/>
    </row>
    <row r="35" spans="4:67" x14ac:dyDescent="0.25">
      <c r="D35" s="172"/>
      <c r="E35" s="227" t="str">
        <f>+IF(Mitarbeitende!D29="","",Mitarbeitende!D29)</f>
        <v/>
      </c>
      <c r="F35" s="228" t="str">
        <f>+IF(Mitarbeitende!E29="","",Mitarbeitende!E29&amp;" "&amp;Mitarbeitende!F29)</f>
        <v/>
      </c>
      <c r="G35" s="229" t="str">
        <f>+IF(Mitarbeitende!K29="","",Mitarbeitende!K29)</f>
        <v/>
      </c>
      <c r="H35" s="229" t="str">
        <f t="shared" si="5"/>
        <v/>
      </c>
      <c r="I35" s="229" t="str">
        <f>+Zusammenfassung!T27</f>
        <v/>
      </c>
      <c r="J35" s="230" t="str">
        <f t="shared" si="6"/>
        <v/>
      </c>
      <c r="K35" s="192"/>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4"/>
      <c r="AP35" s="173"/>
      <c r="BK35" s="175"/>
      <c r="BL35" s="175"/>
      <c r="BM35" s="175"/>
      <c r="BN35" s="175"/>
      <c r="BO35" s="175"/>
    </row>
    <row r="36" spans="4:67" x14ac:dyDescent="0.25">
      <c r="D36" s="172"/>
      <c r="E36" s="227" t="str">
        <f>+IF(Mitarbeitende!D30="","",Mitarbeitende!D30)</f>
        <v/>
      </c>
      <c r="F36" s="228" t="str">
        <f>+IF(Mitarbeitende!E30="","",Mitarbeitende!E30&amp;" "&amp;Mitarbeitende!F30)</f>
        <v/>
      </c>
      <c r="G36" s="229" t="str">
        <f>+IF(Mitarbeitende!K30="","",Mitarbeitende!K30)</f>
        <v/>
      </c>
      <c r="H36" s="229" t="str">
        <f t="shared" si="5"/>
        <v/>
      </c>
      <c r="I36" s="229" t="str">
        <f>+Zusammenfassung!T28</f>
        <v/>
      </c>
      <c r="J36" s="230" t="str">
        <f t="shared" si="6"/>
        <v/>
      </c>
      <c r="K36" s="192"/>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4"/>
      <c r="AP36" s="173"/>
      <c r="BK36" s="175"/>
      <c r="BL36" s="175"/>
      <c r="BM36" s="175"/>
      <c r="BN36" s="175"/>
      <c r="BO36" s="175"/>
    </row>
    <row r="37" spans="4:67" x14ac:dyDescent="0.25">
      <c r="D37" s="172"/>
      <c r="E37" s="227" t="str">
        <f>+IF(Mitarbeitende!D31="","",Mitarbeitende!D31)</f>
        <v/>
      </c>
      <c r="F37" s="228" t="str">
        <f>+IF(Mitarbeitende!E31="","",Mitarbeitende!E31&amp;" "&amp;Mitarbeitende!F31)</f>
        <v/>
      </c>
      <c r="G37" s="229" t="str">
        <f>+IF(Mitarbeitende!K31="","",Mitarbeitende!K31)</f>
        <v/>
      </c>
      <c r="H37" s="229" t="str">
        <f t="shared" si="5"/>
        <v/>
      </c>
      <c r="I37" s="229" t="str">
        <f>+Zusammenfassung!T29</f>
        <v/>
      </c>
      <c r="J37" s="230" t="str">
        <f t="shared" si="6"/>
        <v/>
      </c>
      <c r="K37" s="192"/>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4"/>
      <c r="AP37" s="173"/>
      <c r="BK37" s="175"/>
      <c r="BL37" s="175"/>
      <c r="BM37" s="175"/>
      <c r="BN37" s="175"/>
      <c r="BO37" s="175"/>
    </row>
    <row r="38" spans="4:67" x14ac:dyDescent="0.25">
      <c r="D38" s="172"/>
      <c r="E38" s="227" t="str">
        <f>+IF(Mitarbeitende!D32="","",Mitarbeitende!D32)</f>
        <v/>
      </c>
      <c r="F38" s="228" t="str">
        <f>+IF(Mitarbeitende!E32="","",Mitarbeitende!E32&amp;" "&amp;Mitarbeitende!F32)</f>
        <v/>
      </c>
      <c r="G38" s="229" t="str">
        <f>+IF(Mitarbeitende!K32="","",Mitarbeitende!K32)</f>
        <v/>
      </c>
      <c r="H38" s="229" t="str">
        <f t="shared" si="5"/>
        <v/>
      </c>
      <c r="I38" s="229" t="str">
        <f>+Zusammenfassung!T30</f>
        <v/>
      </c>
      <c r="J38" s="230" t="str">
        <f t="shared" si="6"/>
        <v/>
      </c>
      <c r="K38" s="192"/>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4"/>
      <c r="AP38" s="173"/>
      <c r="BK38" s="175"/>
      <c r="BL38" s="175"/>
      <c r="BM38" s="175"/>
      <c r="BN38" s="175"/>
      <c r="BO38" s="175"/>
    </row>
    <row r="39" spans="4:67" x14ac:dyDescent="0.25">
      <c r="D39" s="172"/>
      <c r="E39" s="227" t="str">
        <f>+IF(Mitarbeitende!D33="","",Mitarbeitende!D33)</f>
        <v/>
      </c>
      <c r="F39" s="228" t="str">
        <f>+IF(Mitarbeitende!E33="","",Mitarbeitende!E33&amp;" "&amp;Mitarbeitende!F33)</f>
        <v/>
      </c>
      <c r="G39" s="229" t="str">
        <f>+IF(Mitarbeitende!K33="","",Mitarbeitende!K33)</f>
        <v/>
      </c>
      <c r="H39" s="229" t="str">
        <f t="shared" si="5"/>
        <v/>
      </c>
      <c r="I39" s="229" t="str">
        <f>+Zusammenfassung!T31</f>
        <v/>
      </c>
      <c r="J39" s="230" t="str">
        <f t="shared" si="6"/>
        <v/>
      </c>
      <c r="K39" s="192"/>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4"/>
      <c r="AP39" s="173"/>
      <c r="BK39" s="175"/>
      <c r="BL39" s="175"/>
      <c r="BM39" s="175"/>
      <c r="BN39" s="175"/>
      <c r="BO39" s="175"/>
    </row>
    <row r="40" spans="4:67" x14ac:dyDescent="0.25">
      <c r="D40" s="172"/>
      <c r="E40" s="227" t="str">
        <f>+IF(Mitarbeitende!D34="","",Mitarbeitende!D34)</f>
        <v/>
      </c>
      <c r="F40" s="228" t="str">
        <f>+IF(Mitarbeitende!E34="","",Mitarbeitende!E34&amp;" "&amp;Mitarbeitende!F34)</f>
        <v/>
      </c>
      <c r="G40" s="229" t="str">
        <f>+IF(Mitarbeitende!K34="","",Mitarbeitende!K34)</f>
        <v/>
      </c>
      <c r="H40" s="229" t="str">
        <f t="shared" si="5"/>
        <v/>
      </c>
      <c r="I40" s="229" t="str">
        <f>+Zusammenfassung!T32</f>
        <v/>
      </c>
      <c r="J40" s="230" t="str">
        <f t="shared" si="6"/>
        <v/>
      </c>
      <c r="K40" s="192"/>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4"/>
      <c r="AP40" s="173"/>
      <c r="BK40" s="175"/>
      <c r="BL40" s="175"/>
      <c r="BM40" s="175"/>
      <c r="BN40" s="175"/>
      <c r="BO40" s="175"/>
    </row>
    <row r="41" spans="4:67" x14ac:dyDescent="0.25">
      <c r="D41" s="172"/>
      <c r="E41" s="227" t="str">
        <f>+IF(Mitarbeitende!D35="","",Mitarbeitende!D35)</f>
        <v/>
      </c>
      <c r="F41" s="228" t="str">
        <f>+IF(Mitarbeitende!E35="","",Mitarbeitende!E35&amp;" "&amp;Mitarbeitende!F35)</f>
        <v/>
      </c>
      <c r="G41" s="229" t="str">
        <f>+IF(Mitarbeitende!K35="","",Mitarbeitende!K35)</f>
        <v/>
      </c>
      <c r="H41" s="229" t="str">
        <f t="shared" si="5"/>
        <v/>
      </c>
      <c r="I41" s="229" t="str">
        <f>+Zusammenfassung!T33</f>
        <v/>
      </c>
      <c r="J41" s="230" t="str">
        <f t="shared" si="6"/>
        <v/>
      </c>
      <c r="K41" s="192"/>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4"/>
      <c r="AP41" s="173"/>
      <c r="BK41" s="175"/>
      <c r="BL41" s="175"/>
      <c r="BM41" s="175"/>
      <c r="BN41" s="175"/>
      <c r="BO41" s="175"/>
    </row>
    <row r="42" spans="4:67" x14ac:dyDescent="0.25">
      <c r="D42" s="172"/>
      <c r="E42" s="227" t="str">
        <f>+IF(Mitarbeitende!D36="","",Mitarbeitende!D36)</f>
        <v/>
      </c>
      <c r="F42" s="228" t="str">
        <f>+IF(Mitarbeitende!E36="","",Mitarbeitende!E36&amp;" "&amp;Mitarbeitende!F36)</f>
        <v/>
      </c>
      <c r="G42" s="229" t="str">
        <f>+IF(Mitarbeitende!K36="","",Mitarbeitende!K36)</f>
        <v/>
      </c>
      <c r="H42" s="229" t="str">
        <f t="shared" si="5"/>
        <v/>
      </c>
      <c r="I42" s="229" t="str">
        <f>+Zusammenfassung!T34</f>
        <v/>
      </c>
      <c r="J42" s="230" t="str">
        <f t="shared" si="6"/>
        <v/>
      </c>
      <c r="K42" s="192"/>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4"/>
      <c r="AP42" s="173"/>
      <c r="BK42" s="175"/>
      <c r="BL42" s="175"/>
      <c r="BM42" s="175"/>
      <c r="BN42" s="175"/>
      <c r="BO42" s="175"/>
    </row>
    <row r="43" spans="4:67" x14ac:dyDescent="0.25">
      <c r="D43" s="172"/>
      <c r="E43" s="227" t="str">
        <f>+IF(Mitarbeitende!D37="","",Mitarbeitende!D37)</f>
        <v/>
      </c>
      <c r="F43" s="228" t="str">
        <f>+IF(Mitarbeitende!E37="","",Mitarbeitende!E37&amp;" "&amp;Mitarbeitende!F37)</f>
        <v/>
      </c>
      <c r="G43" s="229" t="str">
        <f>+IF(Mitarbeitende!K37="","",Mitarbeitende!K37)</f>
        <v/>
      </c>
      <c r="H43" s="229" t="str">
        <f t="shared" si="5"/>
        <v/>
      </c>
      <c r="I43" s="229" t="str">
        <f>+Zusammenfassung!T35</f>
        <v/>
      </c>
      <c r="J43" s="230" t="str">
        <f t="shared" si="6"/>
        <v/>
      </c>
      <c r="K43" s="192"/>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4"/>
      <c r="AP43" s="173"/>
      <c r="BK43" s="175"/>
      <c r="BL43" s="175"/>
      <c r="BM43" s="175"/>
      <c r="BN43" s="175"/>
      <c r="BO43" s="175"/>
    </row>
    <row r="44" spans="4:67" x14ac:dyDescent="0.25">
      <c r="D44" s="172"/>
      <c r="E44" s="227" t="str">
        <f>+IF(Mitarbeitende!D38="","",Mitarbeitende!D38)</f>
        <v/>
      </c>
      <c r="F44" s="228" t="str">
        <f>+IF(Mitarbeitende!E38="","",Mitarbeitende!E38&amp;" "&amp;Mitarbeitende!F38)</f>
        <v/>
      </c>
      <c r="G44" s="229" t="str">
        <f>+IF(Mitarbeitende!K38="","",Mitarbeitende!K38)</f>
        <v/>
      </c>
      <c r="H44" s="229" t="str">
        <f t="shared" si="5"/>
        <v/>
      </c>
      <c r="I44" s="229" t="str">
        <f>+Zusammenfassung!T36</f>
        <v/>
      </c>
      <c r="J44" s="230" t="str">
        <f t="shared" si="6"/>
        <v/>
      </c>
      <c r="K44" s="192"/>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4"/>
      <c r="AP44" s="173"/>
      <c r="BK44" s="175"/>
      <c r="BL44" s="175"/>
      <c r="BM44" s="175"/>
      <c r="BN44" s="175"/>
      <c r="BO44" s="175"/>
    </row>
    <row r="45" spans="4:67" x14ac:dyDescent="0.25">
      <c r="D45" s="172"/>
      <c r="E45" s="227" t="str">
        <f>+IF(Mitarbeitende!D39="","",Mitarbeitende!D39)</f>
        <v/>
      </c>
      <c r="F45" s="228" t="str">
        <f>+IF(Mitarbeitende!E39="","",Mitarbeitende!E39&amp;" "&amp;Mitarbeitende!F39)</f>
        <v/>
      </c>
      <c r="G45" s="229" t="str">
        <f>+IF(Mitarbeitende!K39="","",Mitarbeitende!K39)</f>
        <v/>
      </c>
      <c r="H45" s="229" t="str">
        <f t="shared" si="5"/>
        <v/>
      </c>
      <c r="I45" s="229" t="str">
        <f>+Zusammenfassung!T37</f>
        <v/>
      </c>
      <c r="J45" s="230" t="str">
        <f t="shared" si="6"/>
        <v/>
      </c>
      <c r="K45" s="192"/>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4"/>
      <c r="AP45" s="173"/>
      <c r="BK45" s="175"/>
      <c r="BL45" s="175"/>
      <c r="BM45" s="175"/>
      <c r="BN45" s="175"/>
      <c r="BO45" s="175"/>
    </row>
    <row r="46" spans="4:67" x14ac:dyDescent="0.25">
      <c r="D46" s="172"/>
      <c r="E46" s="227" t="str">
        <f>+IF(Mitarbeitende!D40="","",Mitarbeitende!D40)</f>
        <v/>
      </c>
      <c r="F46" s="228" t="str">
        <f>+IF(Mitarbeitende!E40="","",Mitarbeitende!E40&amp;" "&amp;Mitarbeitende!F40)</f>
        <v/>
      </c>
      <c r="G46" s="229" t="str">
        <f>+IF(Mitarbeitende!K40="","",Mitarbeitende!K40)</f>
        <v/>
      </c>
      <c r="H46" s="229" t="str">
        <f t="shared" si="5"/>
        <v/>
      </c>
      <c r="I46" s="229" t="str">
        <f>+Zusammenfassung!T38</f>
        <v/>
      </c>
      <c r="J46" s="230" t="str">
        <f t="shared" si="6"/>
        <v/>
      </c>
      <c r="K46" s="192"/>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4"/>
      <c r="AP46" s="173"/>
      <c r="BK46" s="175"/>
      <c r="BL46" s="175"/>
      <c r="BM46" s="175"/>
      <c r="BN46" s="175"/>
      <c r="BO46" s="175"/>
    </row>
    <row r="47" spans="4:67" x14ac:dyDescent="0.25">
      <c r="D47" s="172"/>
      <c r="E47" s="227" t="str">
        <f>+IF(Mitarbeitende!D41="","",Mitarbeitende!D41)</f>
        <v/>
      </c>
      <c r="F47" s="228" t="str">
        <f>+IF(Mitarbeitende!E41="","",Mitarbeitende!E41&amp;" "&amp;Mitarbeitende!F41)</f>
        <v/>
      </c>
      <c r="G47" s="229" t="str">
        <f>+IF(Mitarbeitende!K41="","",Mitarbeitende!K41)</f>
        <v/>
      </c>
      <c r="H47" s="229" t="str">
        <f t="shared" si="5"/>
        <v/>
      </c>
      <c r="I47" s="229" t="str">
        <f>+Zusammenfassung!T39</f>
        <v/>
      </c>
      <c r="J47" s="230" t="str">
        <f t="shared" si="6"/>
        <v/>
      </c>
      <c r="K47" s="192"/>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4"/>
      <c r="AP47" s="173"/>
      <c r="BK47" s="175"/>
      <c r="BL47" s="175"/>
      <c r="BM47" s="175"/>
      <c r="BN47" s="175"/>
      <c r="BO47" s="175"/>
    </row>
    <row r="48" spans="4:67" x14ac:dyDescent="0.25">
      <c r="D48" s="172"/>
      <c r="E48" s="227" t="str">
        <f>+IF(Mitarbeitende!D42="","",Mitarbeitende!D42)</f>
        <v/>
      </c>
      <c r="F48" s="228" t="str">
        <f>+IF(Mitarbeitende!E42="","",Mitarbeitende!E42&amp;" "&amp;Mitarbeitende!F42)</f>
        <v/>
      </c>
      <c r="G48" s="229" t="str">
        <f>+IF(Mitarbeitende!K42="","",Mitarbeitende!K42)</f>
        <v/>
      </c>
      <c r="H48" s="229" t="str">
        <f t="shared" si="5"/>
        <v/>
      </c>
      <c r="I48" s="229" t="str">
        <f>+Zusammenfassung!T40</f>
        <v/>
      </c>
      <c r="J48" s="230" t="str">
        <f t="shared" si="6"/>
        <v/>
      </c>
      <c r="K48" s="192"/>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4"/>
      <c r="AP48" s="173"/>
      <c r="BK48" s="175"/>
      <c r="BL48" s="175"/>
      <c r="BM48" s="175"/>
      <c r="BN48" s="175"/>
      <c r="BO48" s="175"/>
    </row>
    <row r="49" spans="4:67" x14ac:dyDescent="0.25">
      <c r="D49" s="172"/>
      <c r="E49" s="227" t="str">
        <f>+IF(Mitarbeitende!D43="","",Mitarbeitende!D43)</f>
        <v/>
      </c>
      <c r="F49" s="228" t="str">
        <f>+IF(Mitarbeitende!E43="","",Mitarbeitende!E43&amp;" "&amp;Mitarbeitende!F43)</f>
        <v/>
      </c>
      <c r="G49" s="229" t="str">
        <f>+IF(Mitarbeitende!K43="","",Mitarbeitende!K43)</f>
        <v/>
      </c>
      <c r="H49" s="229" t="str">
        <f t="shared" si="5"/>
        <v/>
      </c>
      <c r="I49" s="229" t="str">
        <f>+Zusammenfassung!T41</f>
        <v/>
      </c>
      <c r="J49" s="230" t="str">
        <f t="shared" si="6"/>
        <v/>
      </c>
      <c r="K49" s="192"/>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4"/>
      <c r="AP49" s="173"/>
      <c r="BK49" s="175"/>
      <c r="BL49" s="175"/>
      <c r="BM49" s="175"/>
      <c r="BN49" s="175"/>
      <c r="BO49" s="175"/>
    </row>
    <row r="50" spans="4:67" x14ac:dyDescent="0.25">
      <c r="D50" s="172"/>
      <c r="E50" s="227" t="str">
        <f>+IF(Mitarbeitende!D44="","",Mitarbeitende!D44)</f>
        <v/>
      </c>
      <c r="F50" s="228" t="str">
        <f>+IF(Mitarbeitende!E44="","",Mitarbeitende!E44&amp;" "&amp;Mitarbeitende!F44)</f>
        <v/>
      </c>
      <c r="G50" s="229" t="str">
        <f>+IF(Mitarbeitende!K44="","",Mitarbeitende!K44)</f>
        <v/>
      </c>
      <c r="H50" s="229" t="str">
        <f t="shared" si="5"/>
        <v/>
      </c>
      <c r="I50" s="229" t="str">
        <f>+Zusammenfassung!T42</f>
        <v/>
      </c>
      <c r="J50" s="230" t="str">
        <f t="shared" si="6"/>
        <v/>
      </c>
      <c r="K50" s="192"/>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4"/>
      <c r="AP50" s="173"/>
      <c r="BK50" s="175"/>
      <c r="BL50" s="175"/>
      <c r="BM50" s="175"/>
      <c r="BN50" s="175"/>
      <c r="BO50" s="175"/>
    </row>
    <row r="51" spans="4:67" x14ac:dyDescent="0.25">
      <c r="D51" s="172"/>
      <c r="E51" s="227" t="str">
        <f>+IF(Mitarbeitende!D45="","",Mitarbeitende!D45)</f>
        <v/>
      </c>
      <c r="F51" s="228" t="str">
        <f>+IF(Mitarbeitende!E45="","",Mitarbeitende!E45&amp;" "&amp;Mitarbeitende!F45)</f>
        <v/>
      </c>
      <c r="G51" s="229" t="str">
        <f>+IF(Mitarbeitende!K45="","",Mitarbeitende!K45)</f>
        <v/>
      </c>
      <c r="H51" s="229" t="str">
        <f t="shared" si="5"/>
        <v/>
      </c>
      <c r="I51" s="229" t="str">
        <f>+Zusammenfassung!T43</f>
        <v/>
      </c>
      <c r="J51" s="230" t="str">
        <f t="shared" si="6"/>
        <v/>
      </c>
      <c r="K51" s="192"/>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4"/>
      <c r="AP51" s="173"/>
      <c r="BK51" s="175"/>
      <c r="BL51" s="175"/>
      <c r="BM51" s="175"/>
      <c r="BN51" s="175"/>
      <c r="BO51" s="175"/>
    </row>
    <row r="52" spans="4:67" x14ac:dyDescent="0.25">
      <c r="D52" s="172"/>
      <c r="E52" s="227" t="str">
        <f>+IF(Mitarbeitende!D46="","",Mitarbeitende!D46)</f>
        <v/>
      </c>
      <c r="F52" s="228" t="str">
        <f>+IF(Mitarbeitende!E46="","",Mitarbeitende!E46&amp;" "&amp;Mitarbeitende!F46)</f>
        <v/>
      </c>
      <c r="G52" s="229" t="str">
        <f>+IF(Mitarbeitende!K46="","",Mitarbeitende!K46)</f>
        <v/>
      </c>
      <c r="H52" s="229" t="str">
        <f t="shared" si="5"/>
        <v/>
      </c>
      <c r="I52" s="229" t="str">
        <f>+Zusammenfassung!T44</f>
        <v/>
      </c>
      <c r="J52" s="230" t="str">
        <f t="shared" si="6"/>
        <v/>
      </c>
      <c r="K52" s="192"/>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4"/>
      <c r="AP52" s="173"/>
      <c r="BK52" s="175"/>
      <c r="BL52" s="175"/>
      <c r="BM52" s="175"/>
      <c r="BN52" s="175"/>
      <c r="BO52" s="175"/>
    </row>
    <row r="53" spans="4:67" ht="13.8" thickBot="1" x14ac:dyDescent="0.3">
      <c r="D53" s="172"/>
      <c r="E53" s="231" t="str">
        <f>+IF(Mitarbeitende!D47="","",Mitarbeitende!D47)</f>
        <v/>
      </c>
      <c r="F53" s="232" t="str">
        <f>+IF(Mitarbeitende!E47="","",Mitarbeitende!E47&amp;" "&amp;Mitarbeitende!F47)</f>
        <v/>
      </c>
      <c r="G53" s="233" t="str">
        <f>+IF(Mitarbeitende!K47="","",Mitarbeitende!K47)</f>
        <v/>
      </c>
      <c r="H53" s="233" t="str">
        <f t="shared" si="5"/>
        <v/>
      </c>
      <c r="I53" s="233" t="str">
        <f>+Zusammenfassung!T45</f>
        <v/>
      </c>
      <c r="J53" s="234" t="str">
        <f t="shared" si="6"/>
        <v/>
      </c>
      <c r="K53" s="195"/>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7"/>
      <c r="AP53" s="173"/>
      <c r="BK53" s="175"/>
      <c r="BL53" s="175"/>
      <c r="BM53" s="175"/>
      <c r="BN53" s="175"/>
      <c r="BO53" s="175"/>
    </row>
    <row r="54" spans="4:67" ht="15" customHeight="1" thickBot="1" x14ac:dyDescent="0.3">
      <c r="D54" s="179"/>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1"/>
    </row>
    <row r="56" spans="4:67" ht="13.8" x14ac:dyDescent="0.25">
      <c r="E56" s="182" t="s">
        <v>46</v>
      </c>
    </row>
    <row r="57" spans="4:67" ht="13.8" x14ac:dyDescent="0.25">
      <c r="E57" s="182" t="s">
        <v>47</v>
      </c>
    </row>
    <row r="58" spans="4:67" ht="13.8" x14ac:dyDescent="0.25">
      <c r="E58" s="182" t="s">
        <v>48</v>
      </c>
    </row>
  </sheetData>
  <sheetProtection sheet="1" selectLockedCells="1"/>
  <mergeCells count="10">
    <mergeCell ref="D3:AP3"/>
    <mergeCell ref="E7:J7"/>
    <mergeCell ref="E8:J8"/>
    <mergeCell ref="AR10:AU10"/>
    <mergeCell ref="E11:E13"/>
    <mergeCell ref="F11:F13"/>
    <mergeCell ref="G11:G13"/>
    <mergeCell ref="H11:H13"/>
    <mergeCell ref="I11:I13"/>
    <mergeCell ref="J11:J13"/>
  </mergeCells>
  <conditionalFormatting sqref="K14:AO53">
    <cfRule type="cellIs" dxfId="43" priority="1" operator="between">
      <formula>0.5</formula>
      <formula>1</formula>
    </cfRule>
    <cfRule type="expression" dxfId="42" priority="3">
      <formula>K$8="J"</formula>
    </cfRule>
    <cfRule type="expression" dxfId="41" priority="4">
      <formula>K$7="N"</formula>
    </cfRule>
  </conditionalFormatting>
  <conditionalFormatting sqref="AM14:AO53">
    <cfRule type="expression" dxfId="40" priority="2">
      <formula>+ISNUMBER(AM$10)=FALSE</formula>
    </cfRule>
  </conditionalFormatting>
  <dataValidations count="2">
    <dataValidation type="list" allowBlank="1" showInputMessage="1" showErrorMessage="1" sqref="K14:AO53" xr:uid="{43E79F49-CED4-4971-A24D-2C366F74DEBE}">
      <mc:AlternateContent xmlns:x12ac="http://schemas.microsoft.com/office/spreadsheetml/2011/1/ac" xmlns:mc="http://schemas.openxmlformats.org/markup-compatibility/2006">
        <mc:Choice Requires="x12ac">
          <x12ac:list>"0,5",1</x12ac:list>
        </mc:Choice>
        <mc:Fallback>
          <formula1>"0,5,1"</formula1>
        </mc:Fallback>
      </mc:AlternateContent>
    </dataValidation>
    <dataValidation type="date" allowBlank="1" showInputMessage="1" showErrorMessage="1" sqref="AR10:AU10" xr:uid="{37A945E3-6903-41CF-B156-797B4A6C6FF8}">
      <formula1>44562</formula1>
      <formula2>54788</formula2>
    </dataValidation>
  </dataValidations>
  <pageMargins left="0.51181102362204722" right="0.51181102362204722" top="0.59055118110236227" bottom="0.59055118110236227" header="0.31496062992125984" footer="0.31496062992125984"/>
  <pageSetup paperSize="9" scale="7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A21DEEE-541B-4F6C-ABE3-D276133A1674}">
          <x14:formula1>
            <xm:f>'Interne Parmeter'!$C$3:$C$4</xm:f>
          </x14:formula1>
          <xm:sqref>K7:AO8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F3B25-56E2-4C9E-BAE0-3080857D59A8}">
  <sheetPr>
    <tabColor rgb="FF00B050"/>
    <pageSetUpPr fitToPage="1"/>
  </sheetPr>
  <dimension ref="A2:BO58"/>
  <sheetViews>
    <sheetView showGridLines="0" topLeftCell="C1" workbookViewId="0">
      <selection activeCell="K14" sqref="K14"/>
    </sheetView>
  </sheetViews>
  <sheetFormatPr baseColWidth="10" defaultColWidth="11.44140625" defaultRowHeight="13.2" x14ac:dyDescent="0.25"/>
  <cols>
    <col min="1" max="2" width="11.44140625" style="171" hidden="1" customWidth="1"/>
    <col min="3" max="3" width="5.6640625" style="171" customWidth="1"/>
    <col min="4" max="4" width="1" style="171" customWidth="1"/>
    <col min="5" max="5" width="5.44140625" style="171" customWidth="1"/>
    <col min="6" max="6" width="20.44140625" style="171" customWidth="1"/>
    <col min="7" max="7" width="9" style="171" bestFit="1" customWidth="1"/>
    <col min="8" max="10" width="5.88671875" style="171" bestFit="1" customWidth="1"/>
    <col min="11" max="41" width="3.88671875" style="171" customWidth="1"/>
    <col min="42" max="42" width="1.33203125" style="171" customWidth="1"/>
    <col min="43" max="43" width="11.44140625" style="171"/>
    <col min="44" max="44" width="11.44140625" style="171" hidden="1" customWidth="1"/>
    <col min="45" max="45" width="7.33203125" style="171" hidden="1" customWidth="1"/>
    <col min="46" max="48" width="5.88671875" style="171" hidden="1" customWidth="1"/>
    <col min="49" max="49" width="5.88671875" style="171" customWidth="1"/>
    <col min="50" max="50" width="6.88671875" style="171" customWidth="1"/>
    <col min="51" max="54" width="11.44140625" style="171" customWidth="1"/>
    <col min="55" max="62" width="11.44140625" style="171"/>
    <col min="63" max="63" width="29.5546875" style="171" bestFit="1" customWidth="1"/>
    <col min="64" max="64" width="11.44140625" style="171"/>
    <col min="65" max="65" width="13.5546875" style="171" customWidth="1"/>
    <col min="66" max="66" width="13.88671875" style="171" customWidth="1"/>
    <col min="67" max="16384" width="11.44140625" style="171"/>
  </cols>
  <sheetData>
    <row r="2" spans="4:67" ht="13.8" thickBot="1" x14ac:dyDescent="0.3"/>
    <row r="3" spans="4:67" ht="18" thickBot="1" x14ac:dyDescent="0.35">
      <c r="D3" s="313" t="str">
        <f ca="1">+VLOOKUP(AT11,'Interne Parmeter'!$B$21:$F$32,5,FALSE)</f>
        <v>Urlaubsplanung März</v>
      </c>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5"/>
    </row>
    <row r="4" spans="4:67" ht="13.8" thickBot="1" x14ac:dyDescent="0.3">
      <c r="D4" s="172"/>
      <c r="AP4" s="173"/>
    </row>
    <row r="5" spans="4:67" ht="13.8" hidden="1" thickBot="1" x14ac:dyDescent="0.3">
      <c r="D5" s="172"/>
      <c r="AP5" s="173"/>
      <c r="BB5" s="174"/>
      <c r="BC5" s="174"/>
      <c r="BD5" s="174"/>
      <c r="BK5" s="175"/>
      <c r="BL5" s="176"/>
      <c r="BM5" s="176"/>
      <c r="BN5" s="176"/>
      <c r="BO5" s="175"/>
    </row>
    <row r="6" spans="4:67" ht="14.4" customHeight="1" thickBot="1" x14ac:dyDescent="0.3">
      <c r="D6" s="172"/>
      <c r="E6" s="203" t="str">
        <f>"Arbeitstage im "&amp;VLOOKUP(AS13,'Interne Parmeter'!$B$21:$D$32,3,FALSE)</f>
        <v>Arbeitstage im März</v>
      </c>
      <c r="F6" s="204"/>
      <c r="G6" s="204"/>
      <c r="H6" s="204"/>
      <c r="I6" s="204"/>
      <c r="J6" s="204" t="s">
        <v>147</v>
      </c>
      <c r="K6" s="205">
        <v>1</v>
      </c>
      <c r="L6" s="206">
        <f t="shared" ref="L6:AO6" ca="1" si="0">IF(L11&lt;&gt;"",K6+1,"")</f>
        <v>2</v>
      </c>
      <c r="M6" s="206">
        <f t="shared" ca="1" si="0"/>
        <v>3</v>
      </c>
      <c r="N6" s="206">
        <f t="shared" ca="1" si="0"/>
        <v>4</v>
      </c>
      <c r="O6" s="206">
        <f t="shared" ca="1" si="0"/>
        <v>5</v>
      </c>
      <c r="P6" s="206">
        <f t="shared" ca="1" si="0"/>
        <v>6</v>
      </c>
      <c r="Q6" s="206">
        <f t="shared" ca="1" si="0"/>
        <v>7</v>
      </c>
      <c r="R6" s="206">
        <f t="shared" ca="1" si="0"/>
        <v>8</v>
      </c>
      <c r="S6" s="206">
        <f t="shared" ca="1" si="0"/>
        <v>9</v>
      </c>
      <c r="T6" s="206">
        <f t="shared" ca="1" si="0"/>
        <v>10</v>
      </c>
      <c r="U6" s="206">
        <f t="shared" ca="1" si="0"/>
        <v>11</v>
      </c>
      <c r="V6" s="206">
        <f t="shared" ca="1" si="0"/>
        <v>12</v>
      </c>
      <c r="W6" s="206">
        <f t="shared" ca="1" si="0"/>
        <v>13</v>
      </c>
      <c r="X6" s="206">
        <f t="shared" ca="1" si="0"/>
        <v>14</v>
      </c>
      <c r="Y6" s="206">
        <f t="shared" ca="1" si="0"/>
        <v>15</v>
      </c>
      <c r="Z6" s="206">
        <f t="shared" ca="1" si="0"/>
        <v>16</v>
      </c>
      <c r="AA6" s="206">
        <f t="shared" ca="1" si="0"/>
        <v>17</v>
      </c>
      <c r="AB6" s="206">
        <f t="shared" ca="1" si="0"/>
        <v>18</v>
      </c>
      <c r="AC6" s="206">
        <f t="shared" ca="1" si="0"/>
        <v>19</v>
      </c>
      <c r="AD6" s="206">
        <f t="shared" ca="1" si="0"/>
        <v>20</v>
      </c>
      <c r="AE6" s="206">
        <f t="shared" ca="1" si="0"/>
        <v>21</v>
      </c>
      <c r="AF6" s="206">
        <f t="shared" ca="1" si="0"/>
        <v>22</v>
      </c>
      <c r="AG6" s="206">
        <f t="shared" ca="1" si="0"/>
        <v>23</v>
      </c>
      <c r="AH6" s="206">
        <f t="shared" ca="1" si="0"/>
        <v>24</v>
      </c>
      <c r="AI6" s="206">
        <f t="shared" ca="1" si="0"/>
        <v>25</v>
      </c>
      <c r="AJ6" s="206">
        <f t="shared" ca="1" si="0"/>
        <v>26</v>
      </c>
      <c r="AK6" s="206">
        <f t="shared" ca="1" si="0"/>
        <v>27</v>
      </c>
      <c r="AL6" s="206">
        <f t="shared" ca="1" si="0"/>
        <v>28</v>
      </c>
      <c r="AM6" s="206">
        <f t="shared" ca="1" si="0"/>
        <v>29</v>
      </c>
      <c r="AN6" s="206">
        <f t="shared" ca="1" si="0"/>
        <v>30</v>
      </c>
      <c r="AO6" s="207">
        <f t="shared" ca="1" si="0"/>
        <v>31</v>
      </c>
      <c r="AP6" s="173"/>
      <c r="BB6" s="174"/>
      <c r="BC6" s="174"/>
      <c r="BD6" s="174"/>
      <c r="BK6" s="175"/>
      <c r="BL6" s="175"/>
      <c r="BM6" s="175"/>
      <c r="BN6" s="175"/>
      <c r="BO6" s="175"/>
    </row>
    <row r="7" spans="4:67" x14ac:dyDescent="0.25">
      <c r="D7" s="172"/>
      <c r="E7" s="320" t="s">
        <v>148</v>
      </c>
      <c r="F7" s="321"/>
      <c r="G7" s="321"/>
      <c r="H7" s="321"/>
      <c r="I7" s="321"/>
      <c r="J7" s="322"/>
      <c r="K7" s="183" t="str">
        <f ca="1">IF(K12="","",+VLOOKUP(K12,'Interne Parmeter'!$C$36:$E$42,3,FALSE))</f>
        <v>N</v>
      </c>
      <c r="L7" s="184" t="str">
        <f ca="1">IF(L12="","",+VLOOKUP(L12,'Interne Parmeter'!$C$36:$E$42,3,FALSE))</f>
        <v>N</v>
      </c>
      <c r="M7" s="184" t="str">
        <f ca="1">IF(M12="","",+VLOOKUP(M12,'Interne Parmeter'!$C$36:$E$42,3,FALSE))</f>
        <v>J</v>
      </c>
      <c r="N7" s="184" t="str">
        <f ca="1">IF(N12="","",+VLOOKUP(N12,'Interne Parmeter'!$C$36:$E$42,3,FALSE))</f>
        <v>J</v>
      </c>
      <c r="O7" s="184" t="str">
        <f ca="1">IF(O12="","",+VLOOKUP(O12,'Interne Parmeter'!$C$36:$E$42,3,FALSE))</f>
        <v>J</v>
      </c>
      <c r="P7" s="184" t="str">
        <f ca="1">IF(P12="","",+VLOOKUP(P12,'Interne Parmeter'!$C$36:$E$42,3,FALSE))</f>
        <v>J</v>
      </c>
      <c r="Q7" s="184" t="str">
        <f ca="1">IF(Q12="","",+VLOOKUP(Q12,'Interne Parmeter'!$C$36:$E$42,3,FALSE))</f>
        <v>J</v>
      </c>
      <c r="R7" s="184" t="str">
        <f ca="1">IF(R12="","",+VLOOKUP(R12,'Interne Parmeter'!$C$36:$E$42,3,FALSE))</f>
        <v>N</v>
      </c>
      <c r="S7" s="184" t="str">
        <f ca="1">IF(S12="","",+VLOOKUP(S12,'Interne Parmeter'!$C$36:$E$42,3,FALSE))</f>
        <v>N</v>
      </c>
      <c r="T7" s="184" t="str">
        <f ca="1">IF(T12="","",+VLOOKUP(T12,'Interne Parmeter'!$C$36:$E$42,3,FALSE))</f>
        <v>J</v>
      </c>
      <c r="U7" s="184" t="str">
        <f ca="1">IF(U12="","",+VLOOKUP(U12,'Interne Parmeter'!$C$36:$E$42,3,FALSE))</f>
        <v>J</v>
      </c>
      <c r="V7" s="184" t="str">
        <f ca="1">IF(V12="","",+VLOOKUP(V12,'Interne Parmeter'!$C$36:$E$42,3,FALSE))</f>
        <v>J</v>
      </c>
      <c r="W7" s="184" t="str">
        <f ca="1">IF(W12="","",+VLOOKUP(W12,'Interne Parmeter'!$C$36:$E$42,3,FALSE))</f>
        <v>J</v>
      </c>
      <c r="X7" s="184" t="str">
        <f ca="1">IF(X12="","",+VLOOKUP(X12,'Interne Parmeter'!$C$36:$E$42,3,FALSE))</f>
        <v>J</v>
      </c>
      <c r="Y7" s="184" t="str">
        <f ca="1">IF(Y12="","",+VLOOKUP(Y12,'Interne Parmeter'!$C$36:$E$42,3,FALSE))</f>
        <v>N</v>
      </c>
      <c r="Z7" s="184" t="str">
        <f ca="1">IF(Z12="","",+VLOOKUP(Z12,'Interne Parmeter'!$C$36:$E$42,3,FALSE))</f>
        <v>N</v>
      </c>
      <c r="AA7" s="184" t="str">
        <f ca="1">IF(AA12="","",+VLOOKUP(AA12,'Interne Parmeter'!$C$36:$E$42,3,FALSE))</f>
        <v>J</v>
      </c>
      <c r="AB7" s="184" t="str">
        <f ca="1">IF(AB12="","",+VLOOKUP(AB12,'Interne Parmeter'!$C$36:$E$42,3,FALSE))</f>
        <v>J</v>
      </c>
      <c r="AC7" s="184" t="str">
        <f ca="1">IF(AC12="","",+VLOOKUP(AC12,'Interne Parmeter'!$C$36:$E$42,3,FALSE))</f>
        <v>J</v>
      </c>
      <c r="AD7" s="184" t="str">
        <f ca="1">IF(AD12="","",+VLOOKUP(AD12,'Interne Parmeter'!$C$36:$E$42,3,FALSE))</f>
        <v>J</v>
      </c>
      <c r="AE7" s="184" t="str">
        <f ca="1">IF(AE12="","",+VLOOKUP(AE12,'Interne Parmeter'!$C$36:$E$42,3,FALSE))</f>
        <v>J</v>
      </c>
      <c r="AF7" s="184" t="str">
        <f ca="1">IF(AF12="","",+VLOOKUP(AF12,'Interne Parmeter'!$C$36:$E$42,3,FALSE))</f>
        <v>N</v>
      </c>
      <c r="AG7" s="184" t="str">
        <f ca="1">IF(AG12="","",+VLOOKUP(AG12,'Interne Parmeter'!$C$36:$E$42,3,FALSE))</f>
        <v>N</v>
      </c>
      <c r="AH7" s="184" t="str">
        <f ca="1">IF(AH12="","",+VLOOKUP(AH12,'Interne Parmeter'!$C$36:$E$42,3,FALSE))</f>
        <v>J</v>
      </c>
      <c r="AI7" s="184" t="str">
        <f ca="1">IF(AI12="","",+VLOOKUP(AI12,'Interne Parmeter'!$C$36:$E$42,3,FALSE))</f>
        <v>J</v>
      </c>
      <c r="AJ7" s="184" t="str">
        <f ca="1">IF(AJ12="","",+VLOOKUP(AJ12,'Interne Parmeter'!$C$36:$E$42,3,FALSE))</f>
        <v>J</v>
      </c>
      <c r="AK7" s="184" t="str">
        <f ca="1">IF(AK12="","",+VLOOKUP(AK12,'Interne Parmeter'!$C$36:$E$42,3,FALSE))</f>
        <v>J</v>
      </c>
      <c r="AL7" s="184" t="str">
        <f ca="1">IF(AL12="","",+VLOOKUP(AL12,'Interne Parmeter'!$C$36:$E$42,3,FALSE))</f>
        <v>J</v>
      </c>
      <c r="AM7" s="184" t="str">
        <f ca="1">IF(AM12="","",+VLOOKUP(AM12,'Interne Parmeter'!$C$36:$E$42,3,FALSE))</f>
        <v>N</v>
      </c>
      <c r="AN7" s="184" t="str">
        <f ca="1">IF(AN12="","",+VLOOKUP(AN12,'Interne Parmeter'!$C$36:$E$42,3,FALSE))</f>
        <v>N</v>
      </c>
      <c r="AO7" s="185" t="str">
        <f ca="1">IF(AO12="","",+VLOOKUP(AO12,'Interne Parmeter'!$C$36:$E$42,3,FALSE))</f>
        <v>J</v>
      </c>
      <c r="AP7" s="173"/>
      <c r="BB7" s="174"/>
      <c r="BC7" s="174"/>
      <c r="BD7" s="174"/>
      <c r="BK7" s="175"/>
      <c r="BL7" s="176"/>
      <c r="BM7" s="176"/>
      <c r="BN7" s="176"/>
      <c r="BO7" s="175"/>
    </row>
    <row r="8" spans="4:67" ht="15.75" customHeight="1" thickBot="1" x14ac:dyDescent="0.3">
      <c r="D8" s="172"/>
      <c r="E8" s="323" t="s">
        <v>149</v>
      </c>
      <c r="F8" s="324"/>
      <c r="G8" s="324"/>
      <c r="H8" s="324"/>
      <c r="I8" s="324"/>
      <c r="J8" s="325"/>
      <c r="K8" s="186" t="s">
        <v>17</v>
      </c>
      <c r="L8" s="187" t="s">
        <v>17</v>
      </c>
      <c r="M8" s="187" t="s">
        <v>17</v>
      </c>
      <c r="N8" s="187" t="s">
        <v>17</v>
      </c>
      <c r="O8" s="187" t="s">
        <v>17</v>
      </c>
      <c r="P8" s="187" t="s">
        <v>17</v>
      </c>
      <c r="Q8" s="187" t="s">
        <v>17</v>
      </c>
      <c r="R8" s="187" t="s">
        <v>17</v>
      </c>
      <c r="S8" s="187" t="s">
        <v>17</v>
      </c>
      <c r="T8" s="187" t="s">
        <v>17</v>
      </c>
      <c r="U8" s="187" t="s">
        <v>17</v>
      </c>
      <c r="V8" s="187" t="s">
        <v>17</v>
      </c>
      <c r="W8" s="187" t="s">
        <v>17</v>
      </c>
      <c r="X8" s="187" t="s">
        <v>17</v>
      </c>
      <c r="Y8" s="187" t="s">
        <v>17</v>
      </c>
      <c r="Z8" s="187" t="s">
        <v>17</v>
      </c>
      <c r="AA8" s="187" t="s">
        <v>17</v>
      </c>
      <c r="AB8" s="187" t="s">
        <v>17</v>
      </c>
      <c r="AC8" s="187" t="s">
        <v>17</v>
      </c>
      <c r="AD8" s="187" t="s">
        <v>17</v>
      </c>
      <c r="AE8" s="187" t="s">
        <v>17</v>
      </c>
      <c r="AF8" s="187" t="s">
        <v>17</v>
      </c>
      <c r="AG8" s="187" t="s">
        <v>17</v>
      </c>
      <c r="AH8" s="187" t="s">
        <v>17</v>
      </c>
      <c r="AI8" s="187" t="s">
        <v>17</v>
      </c>
      <c r="AJ8" s="187" t="s">
        <v>17</v>
      </c>
      <c r="AK8" s="187" t="s">
        <v>17</v>
      </c>
      <c r="AL8" s="187" t="s">
        <v>17</v>
      </c>
      <c r="AM8" s="187" t="s">
        <v>17</v>
      </c>
      <c r="AN8" s="187" t="s">
        <v>17</v>
      </c>
      <c r="AO8" s="188" t="s">
        <v>17</v>
      </c>
      <c r="AP8" s="173"/>
      <c r="BB8" s="174"/>
      <c r="BC8" s="174"/>
      <c r="BD8" s="174"/>
      <c r="BK8" s="175"/>
      <c r="BL8" s="176"/>
      <c r="BM8" s="176"/>
      <c r="BN8" s="176"/>
      <c r="BO8" s="175"/>
    </row>
    <row r="9" spans="4:67" ht="13.8" thickBot="1" x14ac:dyDescent="0.3">
      <c r="D9" s="172"/>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3"/>
      <c r="BB9" s="174"/>
      <c r="BC9" s="174"/>
      <c r="BD9" s="174"/>
      <c r="BK9" s="175"/>
      <c r="BL9" s="176"/>
      <c r="BM9" s="176"/>
      <c r="BN9" s="176"/>
      <c r="BO9" s="175"/>
    </row>
    <row r="10" spans="4:67" ht="14.4" customHeight="1" x14ac:dyDescent="0.25">
      <c r="D10" s="172"/>
      <c r="E10" s="208" t="str">
        <f ca="1">+VLOOKUP(AT11,'Interne Parmeter'!$B$21:$G$32,6,FALSE)</f>
        <v>Urlaubsplanung März</v>
      </c>
      <c r="F10" s="209"/>
      <c r="G10" s="209"/>
      <c r="H10" s="209"/>
      <c r="I10" s="209"/>
      <c r="J10" s="210"/>
      <c r="K10" s="211">
        <v>1</v>
      </c>
      <c r="L10" s="212">
        <f ca="1">IF(L11&lt;&gt;"",K10+1,"")</f>
        <v>2</v>
      </c>
      <c r="M10" s="212">
        <f t="shared" ref="M10:AL10" ca="1" si="1">IF(M11&lt;&gt;"",L10+1,"")</f>
        <v>3</v>
      </c>
      <c r="N10" s="212">
        <f t="shared" ca="1" si="1"/>
        <v>4</v>
      </c>
      <c r="O10" s="212">
        <f t="shared" ca="1" si="1"/>
        <v>5</v>
      </c>
      <c r="P10" s="212">
        <f t="shared" ca="1" si="1"/>
        <v>6</v>
      </c>
      <c r="Q10" s="212">
        <f t="shared" ca="1" si="1"/>
        <v>7</v>
      </c>
      <c r="R10" s="212">
        <f t="shared" ca="1" si="1"/>
        <v>8</v>
      </c>
      <c r="S10" s="212">
        <f t="shared" ca="1" si="1"/>
        <v>9</v>
      </c>
      <c r="T10" s="212">
        <f t="shared" ca="1" si="1"/>
        <v>10</v>
      </c>
      <c r="U10" s="212">
        <f t="shared" ca="1" si="1"/>
        <v>11</v>
      </c>
      <c r="V10" s="212">
        <f t="shared" ca="1" si="1"/>
        <v>12</v>
      </c>
      <c r="W10" s="212">
        <f t="shared" ca="1" si="1"/>
        <v>13</v>
      </c>
      <c r="X10" s="212">
        <f t="shared" ca="1" si="1"/>
        <v>14</v>
      </c>
      <c r="Y10" s="212">
        <f t="shared" ca="1" si="1"/>
        <v>15</v>
      </c>
      <c r="Z10" s="212">
        <f t="shared" ca="1" si="1"/>
        <v>16</v>
      </c>
      <c r="AA10" s="212">
        <f t="shared" ca="1" si="1"/>
        <v>17</v>
      </c>
      <c r="AB10" s="212">
        <f t="shared" ca="1" si="1"/>
        <v>18</v>
      </c>
      <c r="AC10" s="212">
        <f t="shared" ca="1" si="1"/>
        <v>19</v>
      </c>
      <c r="AD10" s="212">
        <f t="shared" ca="1" si="1"/>
        <v>20</v>
      </c>
      <c r="AE10" s="212">
        <f t="shared" ca="1" si="1"/>
        <v>21</v>
      </c>
      <c r="AF10" s="212">
        <f t="shared" ca="1" si="1"/>
        <v>22</v>
      </c>
      <c r="AG10" s="212">
        <f t="shared" ca="1" si="1"/>
        <v>23</v>
      </c>
      <c r="AH10" s="212">
        <f t="shared" ca="1" si="1"/>
        <v>24</v>
      </c>
      <c r="AI10" s="212">
        <f t="shared" ca="1" si="1"/>
        <v>25</v>
      </c>
      <c r="AJ10" s="212">
        <f t="shared" ca="1" si="1"/>
        <v>26</v>
      </c>
      <c r="AK10" s="212">
        <f t="shared" ca="1" si="1"/>
        <v>27</v>
      </c>
      <c r="AL10" s="212">
        <f t="shared" ca="1" si="1"/>
        <v>28</v>
      </c>
      <c r="AM10" s="212">
        <f t="shared" ref="AM10:AN10" ca="1" si="2">IF(ISERROR(IF(AM11&lt;&gt;"",AL10+1,"")),"",IF(AM11&lt;&gt;"",AL10+1,""))</f>
        <v>29</v>
      </c>
      <c r="AN10" s="212">
        <f t="shared" ca="1" si="2"/>
        <v>30</v>
      </c>
      <c r="AO10" s="213">
        <f ca="1">IF(ISERROR(IF(AO11&lt;&gt;"",AN10+1,"")),"",IF(AO11&lt;&gt;"",AN10+1,""))</f>
        <v>31</v>
      </c>
      <c r="AP10" s="173"/>
      <c r="AR10" s="310">
        <f ca="1">+DATE(AS12,AS13,1)</f>
        <v>45717</v>
      </c>
      <c r="AS10" s="311"/>
      <c r="AT10" s="311"/>
      <c r="AU10" s="312"/>
      <c r="BB10" s="174"/>
      <c r="BC10" s="174"/>
      <c r="BD10" s="174"/>
      <c r="BK10" s="175"/>
      <c r="BL10" s="175"/>
      <c r="BM10" s="175"/>
      <c r="BN10" s="175"/>
      <c r="BO10" s="175"/>
    </row>
    <row r="11" spans="4:67" ht="14.4" customHeight="1" x14ac:dyDescent="0.25">
      <c r="D11" s="172"/>
      <c r="E11" s="308" t="s">
        <v>65</v>
      </c>
      <c r="F11" s="316" t="s">
        <v>153</v>
      </c>
      <c r="G11" s="318" t="s">
        <v>64</v>
      </c>
      <c r="H11" s="318" t="s">
        <v>72</v>
      </c>
      <c r="I11" s="318" t="s">
        <v>151</v>
      </c>
      <c r="J11" s="306" t="s">
        <v>66</v>
      </c>
      <c r="K11" s="214">
        <f ca="1">+DATE(AS11,AT11,1)</f>
        <v>45717</v>
      </c>
      <c r="L11" s="215">
        <f t="shared" ref="L11:AL11" ca="1" si="3">IF(MONTH(K11+1)=$AT$11,K11+1,"")</f>
        <v>45718</v>
      </c>
      <c r="M11" s="215">
        <f t="shared" ca="1" si="3"/>
        <v>45719</v>
      </c>
      <c r="N11" s="215">
        <f t="shared" ca="1" si="3"/>
        <v>45720</v>
      </c>
      <c r="O11" s="215">
        <f t="shared" ca="1" si="3"/>
        <v>45721</v>
      </c>
      <c r="P11" s="215">
        <f t="shared" ca="1" si="3"/>
        <v>45722</v>
      </c>
      <c r="Q11" s="215">
        <f t="shared" ca="1" si="3"/>
        <v>45723</v>
      </c>
      <c r="R11" s="215">
        <f t="shared" ca="1" si="3"/>
        <v>45724</v>
      </c>
      <c r="S11" s="215">
        <f t="shared" ca="1" si="3"/>
        <v>45725</v>
      </c>
      <c r="T11" s="215">
        <f t="shared" ca="1" si="3"/>
        <v>45726</v>
      </c>
      <c r="U11" s="215">
        <f t="shared" ca="1" si="3"/>
        <v>45727</v>
      </c>
      <c r="V11" s="215">
        <f t="shared" ca="1" si="3"/>
        <v>45728</v>
      </c>
      <c r="W11" s="215">
        <f t="shared" ca="1" si="3"/>
        <v>45729</v>
      </c>
      <c r="X11" s="215">
        <f t="shared" ca="1" si="3"/>
        <v>45730</v>
      </c>
      <c r="Y11" s="215">
        <f t="shared" ca="1" si="3"/>
        <v>45731</v>
      </c>
      <c r="Z11" s="215">
        <f t="shared" ca="1" si="3"/>
        <v>45732</v>
      </c>
      <c r="AA11" s="215">
        <f t="shared" ca="1" si="3"/>
        <v>45733</v>
      </c>
      <c r="AB11" s="215">
        <f t="shared" ca="1" si="3"/>
        <v>45734</v>
      </c>
      <c r="AC11" s="215">
        <f t="shared" ca="1" si="3"/>
        <v>45735</v>
      </c>
      <c r="AD11" s="215">
        <f t="shared" ca="1" si="3"/>
        <v>45736</v>
      </c>
      <c r="AE11" s="215">
        <f t="shared" ca="1" si="3"/>
        <v>45737</v>
      </c>
      <c r="AF11" s="215">
        <f t="shared" ca="1" si="3"/>
        <v>45738</v>
      </c>
      <c r="AG11" s="215">
        <f t="shared" ca="1" si="3"/>
        <v>45739</v>
      </c>
      <c r="AH11" s="215">
        <f t="shared" ca="1" si="3"/>
        <v>45740</v>
      </c>
      <c r="AI11" s="215">
        <f t="shared" ca="1" si="3"/>
        <v>45741</v>
      </c>
      <c r="AJ11" s="215">
        <f t="shared" ca="1" si="3"/>
        <v>45742</v>
      </c>
      <c r="AK11" s="215">
        <f t="shared" ca="1" si="3"/>
        <v>45743</v>
      </c>
      <c r="AL11" s="215">
        <f t="shared" ca="1" si="3"/>
        <v>45744</v>
      </c>
      <c r="AM11" s="215">
        <f ca="1">IF(ISERROR(IF(MONTH(AL11+1)=$AT$11,AL11+1,"")),"",IF(MONTH(AL11+1)=$AT$11,AL11+1,""))</f>
        <v>45745</v>
      </c>
      <c r="AN11" s="215">
        <f ca="1">IF(ISERROR(IF(MONTH(AM11+1)=$AT$11,AM11+1,"")),"",IF(MONTH(AM11+1)=$AT$11,AM11+1,""))</f>
        <v>45746</v>
      </c>
      <c r="AO11" s="216">
        <f ca="1">IF(ISERROR(IF(MONTH(AN11+1)=$AT$11,AN11+1,"")),"",IF(MONTH(AN11+1)=$AT$11,AN11+1,""))</f>
        <v>45747</v>
      </c>
      <c r="AP11" s="173"/>
      <c r="AR11" s="198">
        <f ca="1">+IF(ISNUMBER(AR10),AR10,TODAY())</f>
        <v>45717</v>
      </c>
      <c r="AS11" s="199">
        <f ca="1">+YEAR(AR11)</f>
        <v>2025</v>
      </c>
      <c r="AT11" s="199">
        <f ca="1">+MONTH(AR11)</f>
        <v>3</v>
      </c>
      <c r="AU11" s="200"/>
      <c r="BK11" s="175"/>
      <c r="BL11" s="175"/>
      <c r="BM11" s="175"/>
      <c r="BN11" s="175"/>
      <c r="BO11" s="175"/>
    </row>
    <row r="12" spans="4:67" ht="14.25" customHeight="1" x14ac:dyDescent="0.25">
      <c r="D12" s="172"/>
      <c r="E12" s="308"/>
      <c r="F12" s="316"/>
      <c r="G12" s="318"/>
      <c r="H12" s="318"/>
      <c r="I12" s="318"/>
      <c r="J12" s="306"/>
      <c r="K12" s="217" t="str">
        <f ca="1">+IF(ISNUMBER(K11),VLOOKUP(WEEKDAY(K11,2),'Interne Parmeter'!$B$36:$C$42,2,FALSE),"")</f>
        <v>Sa</v>
      </c>
      <c r="L12" s="218" t="str">
        <f ca="1">+IF(ISNUMBER(L11),VLOOKUP(WEEKDAY(L11,2),'Interne Parmeter'!$B$36:$C$42,2,FALSE),"")</f>
        <v>So</v>
      </c>
      <c r="M12" s="218" t="str">
        <f ca="1">+IF(ISNUMBER(M11),VLOOKUP(WEEKDAY(M11,2),'Interne Parmeter'!$B$36:$C$42,2,FALSE),"")</f>
        <v>Mo</v>
      </c>
      <c r="N12" s="218" t="str">
        <f ca="1">+IF(ISNUMBER(N11),VLOOKUP(WEEKDAY(N11,2),'Interne Parmeter'!$B$36:$C$42,2,FALSE),"")</f>
        <v>Die</v>
      </c>
      <c r="O12" s="218" t="str">
        <f ca="1">+IF(ISNUMBER(O11),VLOOKUP(WEEKDAY(O11,2),'Interne Parmeter'!$B$36:$C$42,2,FALSE),"")</f>
        <v>Mit</v>
      </c>
      <c r="P12" s="218" t="str">
        <f ca="1">+IF(ISNUMBER(P11),VLOOKUP(WEEKDAY(P11,2),'Interne Parmeter'!$B$36:$C$42,2,FALSE),"")</f>
        <v>Do</v>
      </c>
      <c r="Q12" s="218" t="str">
        <f ca="1">+IF(ISNUMBER(Q11),VLOOKUP(WEEKDAY(Q11,2),'Interne Parmeter'!$B$36:$C$42,2,FALSE),"")</f>
        <v>Fr</v>
      </c>
      <c r="R12" s="218" t="str">
        <f ca="1">+IF(ISNUMBER(R11),VLOOKUP(WEEKDAY(R11,2),'Interne Parmeter'!$B$36:$C$42,2,FALSE),"")</f>
        <v>Sa</v>
      </c>
      <c r="S12" s="218" t="str">
        <f ca="1">+IF(ISNUMBER(S11),VLOOKUP(WEEKDAY(S11,2),'Interne Parmeter'!$B$36:$C$42,2,FALSE),"")</f>
        <v>So</v>
      </c>
      <c r="T12" s="218" t="str">
        <f ca="1">+IF(ISNUMBER(T11),VLOOKUP(WEEKDAY(T11,2),'Interne Parmeter'!$B$36:$C$42,2,FALSE),"")</f>
        <v>Mo</v>
      </c>
      <c r="U12" s="218" t="str">
        <f ca="1">+IF(ISNUMBER(U11),VLOOKUP(WEEKDAY(U11,2),'Interne Parmeter'!$B$36:$C$42,2,FALSE),"")</f>
        <v>Die</v>
      </c>
      <c r="V12" s="218" t="str">
        <f ca="1">+IF(ISNUMBER(V11),VLOOKUP(WEEKDAY(V11,2),'Interne Parmeter'!$B$36:$C$42,2,FALSE),"")</f>
        <v>Mit</v>
      </c>
      <c r="W12" s="218" t="str">
        <f ca="1">+IF(ISNUMBER(W11),VLOOKUP(WEEKDAY(W11,2),'Interne Parmeter'!$B$36:$C$42,2,FALSE),"")</f>
        <v>Do</v>
      </c>
      <c r="X12" s="218" t="str">
        <f ca="1">+IF(ISNUMBER(X11),VLOOKUP(WEEKDAY(X11,2),'Interne Parmeter'!$B$36:$C$42,2,FALSE),"")</f>
        <v>Fr</v>
      </c>
      <c r="Y12" s="218" t="str">
        <f ca="1">+IF(ISNUMBER(Y11),VLOOKUP(WEEKDAY(Y11,2),'Interne Parmeter'!$B$36:$C$42,2,FALSE),"")</f>
        <v>Sa</v>
      </c>
      <c r="Z12" s="218" t="str">
        <f ca="1">+IF(ISNUMBER(Z11),VLOOKUP(WEEKDAY(Z11,2),'Interne Parmeter'!$B$36:$C$42,2,FALSE),"")</f>
        <v>So</v>
      </c>
      <c r="AA12" s="218" t="str">
        <f ca="1">+IF(ISNUMBER(AA11),VLOOKUP(WEEKDAY(AA11,2),'Interne Parmeter'!$B$36:$C$42,2,FALSE),"")</f>
        <v>Mo</v>
      </c>
      <c r="AB12" s="218" t="str">
        <f ca="1">+IF(ISNUMBER(AB11),VLOOKUP(WEEKDAY(AB11,2),'Interne Parmeter'!$B$36:$C$42,2,FALSE),"")</f>
        <v>Die</v>
      </c>
      <c r="AC12" s="218" t="str">
        <f ca="1">+IF(ISNUMBER(AC11),VLOOKUP(WEEKDAY(AC11,2),'Interne Parmeter'!$B$36:$C$42,2,FALSE),"")</f>
        <v>Mit</v>
      </c>
      <c r="AD12" s="218" t="str">
        <f ca="1">+IF(ISNUMBER(AD11),VLOOKUP(WEEKDAY(AD11,2),'Interne Parmeter'!$B$36:$C$42,2,FALSE),"")</f>
        <v>Do</v>
      </c>
      <c r="AE12" s="218" t="str">
        <f ca="1">+IF(ISNUMBER(AE11),VLOOKUP(WEEKDAY(AE11,2),'Interne Parmeter'!$B$36:$C$42,2,FALSE),"")</f>
        <v>Fr</v>
      </c>
      <c r="AF12" s="218" t="str">
        <f ca="1">+IF(ISNUMBER(AF11),VLOOKUP(WEEKDAY(AF11,2),'Interne Parmeter'!$B$36:$C$42,2,FALSE),"")</f>
        <v>Sa</v>
      </c>
      <c r="AG12" s="218" t="str">
        <f ca="1">+IF(ISNUMBER(AG11),VLOOKUP(WEEKDAY(AG11,2),'Interne Parmeter'!$B$36:$C$42,2,FALSE),"")</f>
        <v>So</v>
      </c>
      <c r="AH12" s="218" t="str">
        <f ca="1">+IF(ISNUMBER(AH11),VLOOKUP(WEEKDAY(AH11,2),'Interne Parmeter'!$B$36:$C$42,2,FALSE),"")</f>
        <v>Mo</v>
      </c>
      <c r="AI12" s="218" t="str">
        <f ca="1">+IF(ISNUMBER(AI11),VLOOKUP(WEEKDAY(AI11,2),'Interne Parmeter'!$B$36:$C$42,2,FALSE),"")</f>
        <v>Die</v>
      </c>
      <c r="AJ12" s="218" t="str">
        <f ca="1">+IF(ISNUMBER(AJ11),VLOOKUP(WEEKDAY(AJ11,2),'Interne Parmeter'!$B$36:$C$42,2,FALSE),"")</f>
        <v>Mit</v>
      </c>
      <c r="AK12" s="218" t="str">
        <f ca="1">+IF(ISNUMBER(AK11),VLOOKUP(WEEKDAY(AK11,2),'Interne Parmeter'!$B$36:$C$42,2,FALSE),"")</f>
        <v>Do</v>
      </c>
      <c r="AL12" s="218" t="str">
        <f ca="1">+IF(ISNUMBER(AL11),VLOOKUP(WEEKDAY(AL11,2),'Interne Parmeter'!$B$36:$C$42,2,FALSE),"")</f>
        <v>Fr</v>
      </c>
      <c r="AM12" s="218" t="str">
        <f ca="1">+IF(ISNUMBER(AM11),VLOOKUP(WEEKDAY(AM11,2),'Interne Parmeter'!$B$36:$C$42,2,FALSE),"")</f>
        <v>Sa</v>
      </c>
      <c r="AN12" s="218" t="str">
        <f ca="1">+IF(ISNUMBER(AN11),VLOOKUP(WEEKDAY(AN11,2),'Interne Parmeter'!$B$36:$C$42,2,FALSE),"")</f>
        <v>So</v>
      </c>
      <c r="AO12" s="219" t="str">
        <f ca="1">+IF(ISNUMBER(AO11),VLOOKUP(WEEKDAY(AO11,2),'Interne Parmeter'!$B$36:$C$42,2,FALSE),"")</f>
        <v>Mo</v>
      </c>
      <c r="AP12" s="173"/>
      <c r="AR12" s="201" t="s">
        <v>23</v>
      </c>
      <c r="AS12" s="199">
        <f ca="1">+IF(ISNUMBER(Startseite!G27),Startseite!G27,YEAR(TODAY())-1)</f>
        <v>2025</v>
      </c>
      <c r="AT12" s="200"/>
      <c r="AU12" s="200"/>
      <c r="BK12" s="175"/>
      <c r="BL12" s="175"/>
      <c r="BM12" s="175"/>
      <c r="BN12" s="175"/>
      <c r="BO12" s="175"/>
    </row>
    <row r="13" spans="4:67" ht="14.4" customHeight="1" thickBot="1" x14ac:dyDescent="0.3">
      <c r="D13" s="172"/>
      <c r="E13" s="309"/>
      <c r="F13" s="317"/>
      <c r="G13" s="319"/>
      <c r="H13" s="319"/>
      <c r="I13" s="319"/>
      <c r="J13" s="307"/>
      <c r="K13" s="220">
        <f>IF(ISNUMBER(K10),SUM(K14:K53),"")</f>
        <v>0</v>
      </c>
      <c r="L13" s="221">
        <f t="shared" ref="L13:AO13" ca="1" si="4">IF(ISNUMBER(L10),SUM(L14:L53),"")</f>
        <v>0</v>
      </c>
      <c r="M13" s="221">
        <f t="shared" ca="1" si="4"/>
        <v>0</v>
      </c>
      <c r="N13" s="221">
        <f t="shared" ca="1" si="4"/>
        <v>0</v>
      </c>
      <c r="O13" s="221">
        <f t="shared" ca="1" si="4"/>
        <v>0</v>
      </c>
      <c r="P13" s="221">
        <f t="shared" ca="1" si="4"/>
        <v>0</v>
      </c>
      <c r="Q13" s="221">
        <f t="shared" ca="1" si="4"/>
        <v>0</v>
      </c>
      <c r="R13" s="221">
        <f t="shared" ca="1" si="4"/>
        <v>0</v>
      </c>
      <c r="S13" s="221">
        <f t="shared" ca="1" si="4"/>
        <v>0</v>
      </c>
      <c r="T13" s="221">
        <f t="shared" ca="1" si="4"/>
        <v>0</v>
      </c>
      <c r="U13" s="221">
        <f t="shared" ca="1" si="4"/>
        <v>0</v>
      </c>
      <c r="V13" s="221">
        <f t="shared" ca="1" si="4"/>
        <v>0</v>
      </c>
      <c r="W13" s="221">
        <f t="shared" ca="1" si="4"/>
        <v>0</v>
      </c>
      <c r="X13" s="221">
        <f t="shared" ca="1" si="4"/>
        <v>0</v>
      </c>
      <c r="Y13" s="221">
        <f t="shared" ca="1" si="4"/>
        <v>0</v>
      </c>
      <c r="Z13" s="221">
        <f t="shared" ca="1" si="4"/>
        <v>0</v>
      </c>
      <c r="AA13" s="221">
        <f t="shared" ca="1" si="4"/>
        <v>0</v>
      </c>
      <c r="AB13" s="221">
        <f t="shared" ca="1" si="4"/>
        <v>0</v>
      </c>
      <c r="AC13" s="221">
        <f t="shared" ca="1" si="4"/>
        <v>0</v>
      </c>
      <c r="AD13" s="221">
        <f t="shared" ca="1" si="4"/>
        <v>0</v>
      </c>
      <c r="AE13" s="221">
        <f t="shared" ca="1" si="4"/>
        <v>0</v>
      </c>
      <c r="AF13" s="221">
        <f t="shared" ca="1" si="4"/>
        <v>0</v>
      </c>
      <c r="AG13" s="221">
        <f t="shared" ca="1" si="4"/>
        <v>0</v>
      </c>
      <c r="AH13" s="221">
        <f t="shared" ca="1" si="4"/>
        <v>0</v>
      </c>
      <c r="AI13" s="221">
        <f t="shared" ca="1" si="4"/>
        <v>0</v>
      </c>
      <c r="AJ13" s="221">
        <f t="shared" ca="1" si="4"/>
        <v>0</v>
      </c>
      <c r="AK13" s="221">
        <f t="shared" ca="1" si="4"/>
        <v>0</v>
      </c>
      <c r="AL13" s="221">
        <f t="shared" ca="1" si="4"/>
        <v>0</v>
      </c>
      <c r="AM13" s="221">
        <f t="shared" ca="1" si="4"/>
        <v>0</v>
      </c>
      <c r="AN13" s="221">
        <f t="shared" ca="1" si="4"/>
        <v>0</v>
      </c>
      <c r="AO13" s="222">
        <f t="shared" ca="1" si="4"/>
        <v>0</v>
      </c>
      <c r="AP13" s="173"/>
      <c r="AR13" s="201" t="s">
        <v>0</v>
      </c>
      <c r="AS13" s="202">
        <v>3</v>
      </c>
      <c r="AT13" s="200"/>
      <c r="AU13" s="200"/>
      <c r="BK13" s="175"/>
      <c r="BL13" s="175"/>
      <c r="BM13" s="175"/>
      <c r="BN13" s="175"/>
      <c r="BO13" s="175"/>
    </row>
    <row r="14" spans="4:67" x14ac:dyDescent="0.25">
      <c r="D14" s="172"/>
      <c r="E14" s="223" t="str">
        <f>+IF(Mitarbeitende!D8="","",Mitarbeitende!D8)</f>
        <v/>
      </c>
      <c r="F14" s="224" t="str">
        <f>+IF(Mitarbeitende!E8="","",Mitarbeitende!E8&amp;" "&amp;Mitarbeitende!F8)</f>
        <v/>
      </c>
      <c r="G14" s="225" t="str">
        <f>+IF(Mitarbeitende!K8="","",Mitarbeitende!K8)</f>
        <v/>
      </c>
      <c r="H14" s="225" t="str">
        <f>+IF(E14="","",SUM(K14:AO14))</f>
        <v/>
      </c>
      <c r="I14" s="225" t="str">
        <f>+Zusammenfassung!T6</f>
        <v/>
      </c>
      <c r="J14" s="226" t="str">
        <f>+IF(AND(ISNUMBER(G14),ISNUMBER(I14)),G14-I14,"")</f>
        <v/>
      </c>
      <c r="K14" s="189"/>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1"/>
      <c r="AP14" s="173"/>
      <c r="BK14" s="175"/>
      <c r="BL14" s="175"/>
      <c r="BM14" s="175"/>
      <c r="BN14" s="175"/>
      <c r="BO14" s="175"/>
    </row>
    <row r="15" spans="4:67" x14ac:dyDescent="0.25">
      <c r="D15" s="172"/>
      <c r="E15" s="227" t="str">
        <f>+IF(Mitarbeitende!D9="","",Mitarbeitende!D9)</f>
        <v/>
      </c>
      <c r="F15" s="228" t="str">
        <f>+IF(Mitarbeitende!E9="","",Mitarbeitende!E9&amp;" "&amp;Mitarbeitende!F9)</f>
        <v/>
      </c>
      <c r="G15" s="229" t="str">
        <f>+IF(Mitarbeitende!K9="","",Mitarbeitende!K9)</f>
        <v/>
      </c>
      <c r="H15" s="229" t="str">
        <f t="shared" ref="H15:H53" si="5">+IF(E15="","",SUM(K15:AO15))</f>
        <v/>
      </c>
      <c r="I15" s="229" t="str">
        <f>+Zusammenfassung!T7</f>
        <v/>
      </c>
      <c r="J15" s="230" t="str">
        <f t="shared" ref="J15:J53" si="6">+IF(AND(ISNUMBER(G15),ISNUMBER(I15)),G15-I15,"")</f>
        <v/>
      </c>
      <c r="K15" s="192"/>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4"/>
      <c r="AP15" s="173"/>
      <c r="BK15" s="175"/>
      <c r="BL15" s="175"/>
      <c r="BM15" s="175"/>
      <c r="BN15" s="175"/>
      <c r="BO15" s="175"/>
    </row>
    <row r="16" spans="4:67" x14ac:dyDescent="0.25">
      <c r="D16" s="172"/>
      <c r="E16" s="227" t="str">
        <f>+IF(Mitarbeitende!D10="","",Mitarbeitende!D10)</f>
        <v/>
      </c>
      <c r="F16" s="228" t="str">
        <f>+IF(Mitarbeitende!E10="","",Mitarbeitende!E10&amp;" "&amp;Mitarbeitende!F10)</f>
        <v/>
      </c>
      <c r="G16" s="229" t="str">
        <f>+IF(Mitarbeitende!K10="","",Mitarbeitende!K10)</f>
        <v/>
      </c>
      <c r="H16" s="229" t="str">
        <f t="shared" si="5"/>
        <v/>
      </c>
      <c r="I16" s="229" t="str">
        <f>+Zusammenfassung!T8</f>
        <v/>
      </c>
      <c r="J16" s="230" t="str">
        <f t="shared" si="6"/>
        <v/>
      </c>
      <c r="K16" s="192"/>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4"/>
      <c r="AP16" s="173"/>
      <c r="BK16" s="175"/>
      <c r="BL16" s="175"/>
      <c r="BM16" s="175"/>
      <c r="BN16" s="175"/>
      <c r="BO16" s="175"/>
    </row>
    <row r="17" spans="4:67" x14ac:dyDescent="0.25">
      <c r="D17" s="172"/>
      <c r="E17" s="227" t="str">
        <f>+IF(Mitarbeitende!D11="","",Mitarbeitende!D11)</f>
        <v/>
      </c>
      <c r="F17" s="228" t="str">
        <f>+IF(Mitarbeitende!E11="","",Mitarbeitende!E11&amp;" "&amp;Mitarbeitende!F11)</f>
        <v/>
      </c>
      <c r="G17" s="229" t="str">
        <f>+IF(Mitarbeitende!K11="","",Mitarbeitende!K11)</f>
        <v/>
      </c>
      <c r="H17" s="229" t="str">
        <f t="shared" si="5"/>
        <v/>
      </c>
      <c r="I17" s="229" t="str">
        <f>+Zusammenfassung!T9</f>
        <v/>
      </c>
      <c r="J17" s="230" t="str">
        <f t="shared" si="6"/>
        <v/>
      </c>
      <c r="K17" s="192"/>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4"/>
      <c r="AP17" s="173"/>
      <c r="BK17" s="175"/>
      <c r="BL17" s="175"/>
      <c r="BM17" s="175"/>
      <c r="BN17" s="175"/>
      <c r="BO17" s="175"/>
    </row>
    <row r="18" spans="4:67" x14ac:dyDescent="0.25">
      <c r="D18" s="172"/>
      <c r="E18" s="227" t="str">
        <f>+IF(Mitarbeitende!D12="","",Mitarbeitende!D12)</f>
        <v/>
      </c>
      <c r="F18" s="228" t="str">
        <f>+IF(Mitarbeitende!E12="","",Mitarbeitende!E12&amp;" "&amp;Mitarbeitende!F12)</f>
        <v/>
      </c>
      <c r="G18" s="229" t="str">
        <f>+IF(Mitarbeitende!K12="","",Mitarbeitende!K12)</f>
        <v/>
      </c>
      <c r="H18" s="229" t="str">
        <f t="shared" si="5"/>
        <v/>
      </c>
      <c r="I18" s="229" t="str">
        <f>+Zusammenfassung!T10</f>
        <v/>
      </c>
      <c r="J18" s="230" t="str">
        <f t="shared" si="6"/>
        <v/>
      </c>
      <c r="K18" s="192"/>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4"/>
      <c r="AP18" s="173"/>
      <c r="BK18" s="175"/>
      <c r="BL18" s="175"/>
      <c r="BM18" s="175"/>
      <c r="BN18" s="175"/>
      <c r="BO18" s="175"/>
    </row>
    <row r="19" spans="4:67" x14ac:dyDescent="0.25">
      <c r="D19" s="172"/>
      <c r="E19" s="227" t="str">
        <f>+IF(Mitarbeitende!D13="","",Mitarbeitende!D13)</f>
        <v/>
      </c>
      <c r="F19" s="228" t="str">
        <f>+IF(Mitarbeitende!E13="","",Mitarbeitende!E13&amp;" "&amp;Mitarbeitende!F13)</f>
        <v/>
      </c>
      <c r="G19" s="229" t="str">
        <f>+IF(Mitarbeitende!K13="","",Mitarbeitende!K13)</f>
        <v/>
      </c>
      <c r="H19" s="229" t="str">
        <f t="shared" si="5"/>
        <v/>
      </c>
      <c r="I19" s="229" t="str">
        <f>+Zusammenfassung!T11</f>
        <v/>
      </c>
      <c r="J19" s="230" t="str">
        <f t="shared" si="6"/>
        <v/>
      </c>
      <c r="K19" s="192"/>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4"/>
      <c r="AP19" s="173"/>
      <c r="BK19" s="175"/>
      <c r="BL19" s="175"/>
      <c r="BM19" s="175"/>
      <c r="BN19" s="175"/>
      <c r="BO19" s="175"/>
    </row>
    <row r="20" spans="4:67" x14ac:dyDescent="0.25">
      <c r="D20" s="172"/>
      <c r="E20" s="227" t="str">
        <f>+IF(Mitarbeitende!D14="","",Mitarbeitende!D14)</f>
        <v/>
      </c>
      <c r="F20" s="228" t="str">
        <f>+IF(Mitarbeitende!E14="","",Mitarbeitende!E14&amp;" "&amp;Mitarbeitende!F14)</f>
        <v/>
      </c>
      <c r="G20" s="229" t="str">
        <f>+IF(Mitarbeitende!K14="","",Mitarbeitende!K14)</f>
        <v/>
      </c>
      <c r="H20" s="229" t="str">
        <f t="shared" si="5"/>
        <v/>
      </c>
      <c r="I20" s="229" t="str">
        <f>+Zusammenfassung!T12</f>
        <v/>
      </c>
      <c r="J20" s="230" t="str">
        <f t="shared" si="6"/>
        <v/>
      </c>
      <c r="K20" s="192"/>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4"/>
      <c r="AP20" s="173"/>
      <c r="AR20" s="178"/>
      <c r="BK20" s="175"/>
      <c r="BL20" s="175"/>
      <c r="BM20" s="175"/>
      <c r="BN20" s="175"/>
      <c r="BO20" s="175"/>
    </row>
    <row r="21" spans="4:67" x14ac:dyDescent="0.25">
      <c r="D21" s="172"/>
      <c r="E21" s="227" t="str">
        <f>+IF(Mitarbeitende!D15="","",Mitarbeitende!D15)</f>
        <v/>
      </c>
      <c r="F21" s="228" t="str">
        <f>+IF(Mitarbeitende!E15="","",Mitarbeitende!E15&amp;" "&amp;Mitarbeitende!F15)</f>
        <v/>
      </c>
      <c r="G21" s="229" t="str">
        <f>+IF(Mitarbeitende!K15="","",Mitarbeitende!K15)</f>
        <v/>
      </c>
      <c r="H21" s="229" t="str">
        <f t="shared" si="5"/>
        <v/>
      </c>
      <c r="I21" s="229" t="str">
        <f>+Zusammenfassung!T13</f>
        <v/>
      </c>
      <c r="J21" s="230" t="str">
        <f t="shared" si="6"/>
        <v/>
      </c>
      <c r="K21" s="192"/>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4"/>
      <c r="AP21" s="173"/>
      <c r="BK21" s="175"/>
      <c r="BL21" s="175"/>
      <c r="BM21" s="175"/>
      <c r="BN21" s="175"/>
      <c r="BO21" s="175"/>
    </row>
    <row r="22" spans="4:67" x14ac:dyDescent="0.25">
      <c r="D22" s="172"/>
      <c r="E22" s="227" t="str">
        <f>+IF(Mitarbeitende!D16="","",Mitarbeitende!D16)</f>
        <v/>
      </c>
      <c r="F22" s="228" t="str">
        <f>+IF(Mitarbeitende!E16="","",Mitarbeitende!E16&amp;" "&amp;Mitarbeitende!F16)</f>
        <v/>
      </c>
      <c r="G22" s="229" t="str">
        <f>+IF(Mitarbeitende!K16="","",Mitarbeitende!K16)</f>
        <v/>
      </c>
      <c r="H22" s="229" t="str">
        <f t="shared" si="5"/>
        <v/>
      </c>
      <c r="I22" s="229" t="str">
        <f>+Zusammenfassung!T14</f>
        <v/>
      </c>
      <c r="J22" s="230" t="str">
        <f t="shared" si="6"/>
        <v/>
      </c>
      <c r="K22" s="192"/>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4"/>
      <c r="AP22" s="173"/>
      <c r="BK22" s="175"/>
      <c r="BL22" s="175"/>
      <c r="BM22" s="175"/>
      <c r="BN22" s="175"/>
      <c r="BO22" s="175"/>
    </row>
    <row r="23" spans="4:67" x14ac:dyDescent="0.25">
      <c r="D23" s="172"/>
      <c r="E23" s="227" t="str">
        <f>+IF(Mitarbeitende!D17="","",Mitarbeitende!D17)</f>
        <v/>
      </c>
      <c r="F23" s="228" t="str">
        <f>+IF(Mitarbeitende!E17="","",Mitarbeitende!E17&amp;" "&amp;Mitarbeitende!F17)</f>
        <v/>
      </c>
      <c r="G23" s="229" t="str">
        <f>+IF(Mitarbeitende!K17="","",Mitarbeitende!K17)</f>
        <v/>
      </c>
      <c r="H23" s="229" t="str">
        <f t="shared" si="5"/>
        <v/>
      </c>
      <c r="I23" s="229" t="str">
        <f>+Zusammenfassung!T15</f>
        <v/>
      </c>
      <c r="J23" s="230" t="str">
        <f t="shared" si="6"/>
        <v/>
      </c>
      <c r="K23" s="192"/>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4"/>
      <c r="AP23" s="173"/>
      <c r="BK23" s="175"/>
      <c r="BL23" s="175"/>
      <c r="BM23" s="175"/>
      <c r="BN23" s="175"/>
      <c r="BO23" s="175"/>
    </row>
    <row r="24" spans="4:67" x14ac:dyDescent="0.25">
      <c r="D24" s="172"/>
      <c r="E24" s="227" t="str">
        <f>+IF(Mitarbeitende!D18="","",Mitarbeitende!D18)</f>
        <v/>
      </c>
      <c r="F24" s="228" t="str">
        <f>+IF(Mitarbeitende!E18="","",Mitarbeitende!E18&amp;" "&amp;Mitarbeitende!F18)</f>
        <v/>
      </c>
      <c r="G24" s="229" t="str">
        <f>+IF(Mitarbeitende!K18="","",Mitarbeitende!K18)</f>
        <v/>
      </c>
      <c r="H24" s="229" t="str">
        <f t="shared" si="5"/>
        <v/>
      </c>
      <c r="I24" s="229" t="str">
        <f>+Zusammenfassung!T16</f>
        <v/>
      </c>
      <c r="J24" s="230" t="str">
        <f t="shared" si="6"/>
        <v/>
      </c>
      <c r="K24" s="192"/>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4"/>
      <c r="AP24" s="173"/>
      <c r="BK24" s="175"/>
      <c r="BL24" s="175"/>
      <c r="BM24" s="175"/>
      <c r="BN24" s="175"/>
      <c r="BO24" s="175"/>
    </row>
    <row r="25" spans="4:67" x14ac:dyDescent="0.25">
      <c r="D25" s="172"/>
      <c r="E25" s="227" t="str">
        <f>+IF(Mitarbeitende!D19="","",Mitarbeitende!D19)</f>
        <v/>
      </c>
      <c r="F25" s="228" t="str">
        <f>+IF(Mitarbeitende!E19="","",Mitarbeitende!E19&amp;" "&amp;Mitarbeitende!F19)</f>
        <v/>
      </c>
      <c r="G25" s="229" t="str">
        <f>+IF(Mitarbeitende!K19="","",Mitarbeitende!K19)</f>
        <v/>
      </c>
      <c r="H25" s="229" t="str">
        <f t="shared" si="5"/>
        <v/>
      </c>
      <c r="I25" s="229" t="str">
        <f>+Zusammenfassung!T17</f>
        <v/>
      </c>
      <c r="J25" s="230" t="str">
        <f t="shared" si="6"/>
        <v/>
      </c>
      <c r="K25" s="192"/>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4"/>
      <c r="AP25" s="173"/>
      <c r="BK25" s="175"/>
      <c r="BL25" s="175"/>
      <c r="BM25" s="175"/>
      <c r="BN25" s="175"/>
      <c r="BO25" s="175"/>
    </row>
    <row r="26" spans="4:67" x14ac:dyDescent="0.25">
      <c r="D26" s="172"/>
      <c r="E26" s="227" t="str">
        <f>+IF(Mitarbeitende!D20="","",Mitarbeitende!D20)</f>
        <v/>
      </c>
      <c r="F26" s="228" t="str">
        <f>+IF(Mitarbeitende!E20="","",Mitarbeitende!E20&amp;" "&amp;Mitarbeitende!F20)</f>
        <v/>
      </c>
      <c r="G26" s="229" t="str">
        <f>+IF(Mitarbeitende!K20="","",Mitarbeitende!K20)</f>
        <v/>
      </c>
      <c r="H26" s="229" t="str">
        <f t="shared" si="5"/>
        <v/>
      </c>
      <c r="I26" s="229" t="str">
        <f>+Zusammenfassung!T18</f>
        <v/>
      </c>
      <c r="J26" s="230" t="str">
        <f t="shared" si="6"/>
        <v/>
      </c>
      <c r="K26" s="192"/>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4"/>
      <c r="AP26" s="173"/>
      <c r="BK26" s="175"/>
      <c r="BL26" s="175"/>
      <c r="BM26" s="175"/>
      <c r="BN26" s="175"/>
      <c r="BO26" s="175"/>
    </row>
    <row r="27" spans="4:67" x14ac:dyDescent="0.25">
      <c r="D27" s="172"/>
      <c r="E27" s="227" t="str">
        <f>+IF(Mitarbeitende!D21="","",Mitarbeitende!D21)</f>
        <v/>
      </c>
      <c r="F27" s="228" t="str">
        <f>+IF(Mitarbeitende!E21="","",Mitarbeitende!E21&amp;" "&amp;Mitarbeitende!F21)</f>
        <v/>
      </c>
      <c r="G27" s="229" t="str">
        <f>+IF(Mitarbeitende!K21="","",Mitarbeitende!K21)</f>
        <v/>
      </c>
      <c r="H27" s="229" t="str">
        <f t="shared" si="5"/>
        <v/>
      </c>
      <c r="I27" s="229" t="str">
        <f>+Zusammenfassung!T19</f>
        <v/>
      </c>
      <c r="J27" s="230" t="str">
        <f t="shared" si="6"/>
        <v/>
      </c>
      <c r="K27" s="192"/>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4"/>
      <c r="AP27" s="173"/>
      <c r="BK27" s="175"/>
      <c r="BL27" s="175"/>
      <c r="BM27" s="175"/>
      <c r="BN27" s="175"/>
      <c r="BO27" s="175"/>
    </row>
    <row r="28" spans="4:67" x14ac:dyDescent="0.25">
      <c r="D28" s="172"/>
      <c r="E28" s="227" t="str">
        <f>+IF(Mitarbeitende!D22="","",Mitarbeitende!D22)</f>
        <v/>
      </c>
      <c r="F28" s="228" t="str">
        <f>+IF(Mitarbeitende!E22="","",Mitarbeitende!E22&amp;" "&amp;Mitarbeitende!F22)</f>
        <v/>
      </c>
      <c r="G28" s="229" t="str">
        <f>+IF(Mitarbeitende!K22="","",Mitarbeitende!K22)</f>
        <v/>
      </c>
      <c r="H28" s="229" t="str">
        <f t="shared" si="5"/>
        <v/>
      </c>
      <c r="I28" s="229" t="str">
        <f>+Zusammenfassung!T20</f>
        <v/>
      </c>
      <c r="J28" s="230" t="str">
        <f t="shared" si="6"/>
        <v/>
      </c>
      <c r="K28" s="192"/>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4"/>
      <c r="AP28" s="173"/>
      <c r="BK28" s="175"/>
      <c r="BL28" s="175"/>
      <c r="BM28" s="175"/>
      <c r="BN28" s="175"/>
      <c r="BO28" s="175"/>
    </row>
    <row r="29" spans="4:67" x14ac:dyDescent="0.25">
      <c r="D29" s="172"/>
      <c r="E29" s="227" t="str">
        <f>+IF(Mitarbeitende!D23="","",Mitarbeitende!D23)</f>
        <v/>
      </c>
      <c r="F29" s="228" t="str">
        <f>+IF(Mitarbeitende!E23="","",Mitarbeitende!E23&amp;" "&amp;Mitarbeitende!F23)</f>
        <v/>
      </c>
      <c r="G29" s="229" t="str">
        <f>+IF(Mitarbeitende!K23="","",Mitarbeitende!K23)</f>
        <v/>
      </c>
      <c r="H29" s="229" t="str">
        <f t="shared" si="5"/>
        <v/>
      </c>
      <c r="I29" s="229" t="str">
        <f>+Zusammenfassung!T21</f>
        <v/>
      </c>
      <c r="J29" s="230" t="str">
        <f t="shared" si="6"/>
        <v/>
      </c>
      <c r="K29" s="192"/>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4"/>
      <c r="AP29" s="173"/>
      <c r="BK29" s="175"/>
      <c r="BL29" s="175"/>
      <c r="BM29" s="175"/>
      <c r="BN29" s="175"/>
      <c r="BO29" s="175"/>
    </row>
    <row r="30" spans="4:67" x14ac:dyDescent="0.25">
      <c r="D30" s="172"/>
      <c r="E30" s="227" t="str">
        <f>+IF(Mitarbeitende!D24="","",Mitarbeitende!D24)</f>
        <v/>
      </c>
      <c r="F30" s="228" t="str">
        <f>+IF(Mitarbeitende!E24="","",Mitarbeitende!E24&amp;" "&amp;Mitarbeitende!F24)</f>
        <v/>
      </c>
      <c r="G30" s="229" t="str">
        <f>+IF(Mitarbeitende!K24="","",Mitarbeitende!K24)</f>
        <v/>
      </c>
      <c r="H30" s="229" t="str">
        <f t="shared" si="5"/>
        <v/>
      </c>
      <c r="I30" s="229" t="str">
        <f>+Zusammenfassung!T22</f>
        <v/>
      </c>
      <c r="J30" s="230" t="str">
        <f t="shared" si="6"/>
        <v/>
      </c>
      <c r="K30" s="192"/>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4"/>
      <c r="AP30" s="173"/>
      <c r="BK30" s="175"/>
      <c r="BL30" s="175"/>
      <c r="BM30" s="175"/>
      <c r="BN30" s="175"/>
      <c r="BO30" s="175"/>
    </row>
    <row r="31" spans="4:67" x14ac:dyDescent="0.25">
      <c r="D31" s="172"/>
      <c r="E31" s="227" t="str">
        <f>+IF(Mitarbeitende!D25="","",Mitarbeitende!D25)</f>
        <v/>
      </c>
      <c r="F31" s="228" t="str">
        <f>+IF(Mitarbeitende!E25="","",Mitarbeitende!E25&amp;" "&amp;Mitarbeitende!F25)</f>
        <v/>
      </c>
      <c r="G31" s="229" t="str">
        <f>+IF(Mitarbeitende!K25="","",Mitarbeitende!K25)</f>
        <v/>
      </c>
      <c r="H31" s="229" t="str">
        <f t="shared" si="5"/>
        <v/>
      </c>
      <c r="I31" s="229" t="str">
        <f>+Zusammenfassung!T23</f>
        <v/>
      </c>
      <c r="J31" s="230" t="str">
        <f t="shared" si="6"/>
        <v/>
      </c>
      <c r="K31" s="192"/>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4"/>
      <c r="AP31" s="173"/>
      <c r="BK31" s="175"/>
      <c r="BL31" s="175"/>
      <c r="BM31" s="175"/>
      <c r="BN31" s="175"/>
      <c r="BO31" s="175"/>
    </row>
    <row r="32" spans="4:67" x14ac:dyDescent="0.25">
      <c r="D32" s="172"/>
      <c r="E32" s="227" t="str">
        <f>+IF(Mitarbeitende!D26="","",Mitarbeitende!D26)</f>
        <v/>
      </c>
      <c r="F32" s="228" t="str">
        <f>+IF(Mitarbeitende!E26="","",Mitarbeitende!E26&amp;" "&amp;Mitarbeitende!F26)</f>
        <v/>
      </c>
      <c r="G32" s="229" t="str">
        <f>+IF(Mitarbeitende!K26="","",Mitarbeitende!K26)</f>
        <v/>
      </c>
      <c r="H32" s="229" t="str">
        <f t="shared" si="5"/>
        <v/>
      </c>
      <c r="I32" s="229" t="str">
        <f>+Zusammenfassung!T24</f>
        <v/>
      </c>
      <c r="J32" s="230" t="str">
        <f t="shared" si="6"/>
        <v/>
      </c>
      <c r="K32" s="192"/>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4"/>
      <c r="AP32" s="173"/>
      <c r="BK32" s="175"/>
      <c r="BL32" s="175"/>
      <c r="BM32" s="175"/>
      <c r="BN32" s="175"/>
      <c r="BO32" s="175"/>
    </row>
    <row r="33" spans="4:67" x14ac:dyDescent="0.25">
      <c r="D33" s="172"/>
      <c r="E33" s="227" t="str">
        <f>+IF(Mitarbeitende!D27="","",Mitarbeitende!D27)</f>
        <v/>
      </c>
      <c r="F33" s="228" t="str">
        <f>+IF(Mitarbeitende!E27="","",Mitarbeitende!E27&amp;" "&amp;Mitarbeitende!F27)</f>
        <v/>
      </c>
      <c r="G33" s="229" t="str">
        <f>+IF(Mitarbeitende!K27="","",Mitarbeitende!K27)</f>
        <v/>
      </c>
      <c r="H33" s="229" t="str">
        <f t="shared" si="5"/>
        <v/>
      </c>
      <c r="I33" s="229" t="str">
        <f>+Zusammenfassung!T25</f>
        <v/>
      </c>
      <c r="J33" s="230" t="str">
        <f t="shared" si="6"/>
        <v/>
      </c>
      <c r="K33" s="192"/>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4"/>
      <c r="AP33" s="173"/>
      <c r="BK33" s="175"/>
      <c r="BL33" s="175"/>
      <c r="BM33" s="175"/>
      <c r="BN33" s="175"/>
      <c r="BO33" s="175"/>
    </row>
    <row r="34" spans="4:67" x14ac:dyDescent="0.25">
      <c r="D34" s="172"/>
      <c r="E34" s="227" t="str">
        <f>+IF(Mitarbeitende!D28="","",Mitarbeitende!D28)</f>
        <v/>
      </c>
      <c r="F34" s="228" t="str">
        <f>+IF(Mitarbeitende!E28="","",Mitarbeitende!E28&amp;" "&amp;Mitarbeitende!F28)</f>
        <v/>
      </c>
      <c r="G34" s="229" t="str">
        <f>+IF(Mitarbeitende!K28="","",Mitarbeitende!K28)</f>
        <v/>
      </c>
      <c r="H34" s="229" t="str">
        <f t="shared" si="5"/>
        <v/>
      </c>
      <c r="I34" s="229" t="str">
        <f>+Zusammenfassung!T26</f>
        <v/>
      </c>
      <c r="J34" s="230" t="str">
        <f t="shared" si="6"/>
        <v/>
      </c>
      <c r="K34" s="192"/>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4"/>
      <c r="AP34" s="173"/>
      <c r="BK34" s="175"/>
      <c r="BL34" s="175"/>
      <c r="BM34" s="175"/>
      <c r="BN34" s="175"/>
      <c r="BO34" s="175"/>
    </row>
    <row r="35" spans="4:67" x14ac:dyDescent="0.25">
      <c r="D35" s="172"/>
      <c r="E35" s="227" t="str">
        <f>+IF(Mitarbeitende!D29="","",Mitarbeitende!D29)</f>
        <v/>
      </c>
      <c r="F35" s="228" t="str">
        <f>+IF(Mitarbeitende!E29="","",Mitarbeitende!E29&amp;" "&amp;Mitarbeitende!F29)</f>
        <v/>
      </c>
      <c r="G35" s="229" t="str">
        <f>+IF(Mitarbeitende!K29="","",Mitarbeitende!K29)</f>
        <v/>
      </c>
      <c r="H35" s="229" t="str">
        <f t="shared" si="5"/>
        <v/>
      </c>
      <c r="I35" s="229" t="str">
        <f>+Zusammenfassung!T27</f>
        <v/>
      </c>
      <c r="J35" s="230" t="str">
        <f t="shared" si="6"/>
        <v/>
      </c>
      <c r="K35" s="192"/>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4"/>
      <c r="AP35" s="173"/>
      <c r="BK35" s="175"/>
      <c r="BL35" s="175"/>
      <c r="BM35" s="175"/>
      <c r="BN35" s="175"/>
      <c r="BO35" s="175"/>
    </row>
    <row r="36" spans="4:67" x14ac:dyDescent="0.25">
      <c r="D36" s="172"/>
      <c r="E36" s="227" t="str">
        <f>+IF(Mitarbeitende!D30="","",Mitarbeitende!D30)</f>
        <v/>
      </c>
      <c r="F36" s="228" t="str">
        <f>+IF(Mitarbeitende!E30="","",Mitarbeitende!E30&amp;" "&amp;Mitarbeitende!F30)</f>
        <v/>
      </c>
      <c r="G36" s="229" t="str">
        <f>+IF(Mitarbeitende!K30="","",Mitarbeitende!K30)</f>
        <v/>
      </c>
      <c r="H36" s="229" t="str">
        <f t="shared" si="5"/>
        <v/>
      </c>
      <c r="I36" s="229" t="str">
        <f>+Zusammenfassung!T28</f>
        <v/>
      </c>
      <c r="J36" s="230" t="str">
        <f t="shared" si="6"/>
        <v/>
      </c>
      <c r="K36" s="192"/>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4"/>
      <c r="AP36" s="173"/>
      <c r="BK36" s="175"/>
      <c r="BL36" s="175"/>
      <c r="BM36" s="175"/>
      <c r="BN36" s="175"/>
      <c r="BO36" s="175"/>
    </row>
    <row r="37" spans="4:67" x14ac:dyDescent="0.25">
      <c r="D37" s="172"/>
      <c r="E37" s="227" t="str">
        <f>+IF(Mitarbeitende!D31="","",Mitarbeitende!D31)</f>
        <v/>
      </c>
      <c r="F37" s="228" t="str">
        <f>+IF(Mitarbeitende!E31="","",Mitarbeitende!E31&amp;" "&amp;Mitarbeitende!F31)</f>
        <v/>
      </c>
      <c r="G37" s="229" t="str">
        <f>+IF(Mitarbeitende!K31="","",Mitarbeitende!K31)</f>
        <v/>
      </c>
      <c r="H37" s="229" t="str">
        <f t="shared" si="5"/>
        <v/>
      </c>
      <c r="I37" s="229" t="str">
        <f>+Zusammenfassung!T29</f>
        <v/>
      </c>
      <c r="J37" s="230" t="str">
        <f t="shared" si="6"/>
        <v/>
      </c>
      <c r="K37" s="192"/>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4"/>
      <c r="AP37" s="173"/>
      <c r="BK37" s="175"/>
      <c r="BL37" s="175"/>
      <c r="BM37" s="175"/>
      <c r="BN37" s="175"/>
      <c r="BO37" s="175"/>
    </row>
    <row r="38" spans="4:67" x14ac:dyDescent="0.25">
      <c r="D38" s="172"/>
      <c r="E38" s="227" t="str">
        <f>+IF(Mitarbeitende!D32="","",Mitarbeitende!D32)</f>
        <v/>
      </c>
      <c r="F38" s="228" t="str">
        <f>+IF(Mitarbeitende!E32="","",Mitarbeitende!E32&amp;" "&amp;Mitarbeitende!F32)</f>
        <v/>
      </c>
      <c r="G38" s="229" t="str">
        <f>+IF(Mitarbeitende!K32="","",Mitarbeitende!K32)</f>
        <v/>
      </c>
      <c r="H38" s="229" t="str">
        <f t="shared" si="5"/>
        <v/>
      </c>
      <c r="I38" s="229" t="str">
        <f>+Zusammenfassung!T30</f>
        <v/>
      </c>
      <c r="J38" s="230" t="str">
        <f t="shared" si="6"/>
        <v/>
      </c>
      <c r="K38" s="192"/>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4"/>
      <c r="AP38" s="173"/>
      <c r="BK38" s="175"/>
      <c r="BL38" s="175"/>
      <c r="BM38" s="175"/>
      <c r="BN38" s="175"/>
      <c r="BO38" s="175"/>
    </row>
    <row r="39" spans="4:67" x14ac:dyDescent="0.25">
      <c r="D39" s="172"/>
      <c r="E39" s="227" t="str">
        <f>+IF(Mitarbeitende!D33="","",Mitarbeitende!D33)</f>
        <v/>
      </c>
      <c r="F39" s="228" t="str">
        <f>+IF(Mitarbeitende!E33="","",Mitarbeitende!E33&amp;" "&amp;Mitarbeitende!F33)</f>
        <v/>
      </c>
      <c r="G39" s="229" t="str">
        <f>+IF(Mitarbeitende!K33="","",Mitarbeitende!K33)</f>
        <v/>
      </c>
      <c r="H39" s="229" t="str">
        <f t="shared" si="5"/>
        <v/>
      </c>
      <c r="I39" s="229" t="str">
        <f>+Zusammenfassung!T31</f>
        <v/>
      </c>
      <c r="J39" s="230" t="str">
        <f t="shared" si="6"/>
        <v/>
      </c>
      <c r="K39" s="192"/>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4"/>
      <c r="AP39" s="173"/>
      <c r="BK39" s="175"/>
      <c r="BL39" s="175"/>
      <c r="BM39" s="175"/>
      <c r="BN39" s="175"/>
      <c r="BO39" s="175"/>
    </row>
    <row r="40" spans="4:67" x14ac:dyDescent="0.25">
      <c r="D40" s="172"/>
      <c r="E40" s="227" t="str">
        <f>+IF(Mitarbeitende!D34="","",Mitarbeitende!D34)</f>
        <v/>
      </c>
      <c r="F40" s="228" t="str">
        <f>+IF(Mitarbeitende!E34="","",Mitarbeitende!E34&amp;" "&amp;Mitarbeitende!F34)</f>
        <v/>
      </c>
      <c r="G40" s="229" t="str">
        <f>+IF(Mitarbeitende!K34="","",Mitarbeitende!K34)</f>
        <v/>
      </c>
      <c r="H40" s="229" t="str">
        <f t="shared" si="5"/>
        <v/>
      </c>
      <c r="I40" s="229" t="str">
        <f>+Zusammenfassung!T32</f>
        <v/>
      </c>
      <c r="J40" s="230" t="str">
        <f t="shared" si="6"/>
        <v/>
      </c>
      <c r="K40" s="192"/>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4"/>
      <c r="AP40" s="173"/>
      <c r="BK40" s="175"/>
      <c r="BL40" s="175"/>
      <c r="BM40" s="175"/>
      <c r="BN40" s="175"/>
      <c r="BO40" s="175"/>
    </row>
    <row r="41" spans="4:67" x14ac:dyDescent="0.25">
      <c r="D41" s="172"/>
      <c r="E41" s="227" t="str">
        <f>+IF(Mitarbeitende!D35="","",Mitarbeitende!D35)</f>
        <v/>
      </c>
      <c r="F41" s="228" t="str">
        <f>+IF(Mitarbeitende!E35="","",Mitarbeitende!E35&amp;" "&amp;Mitarbeitende!F35)</f>
        <v/>
      </c>
      <c r="G41" s="229" t="str">
        <f>+IF(Mitarbeitende!K35="","",Mitarbeitende!K35)</f>
        <v/>
      </c>
      <c r="H41" s="229" t="str">
        <f t="shared" si="5"/>
        <v/>
      </c>
      <c r="I41" s="229" t="str">
        <f>+Zusammenfassung!T33</f>
        <v/>
      </c>
      <c r="J41" s="230" t="str">
        <f t="shared" si="6"/>
        <v/>
      </c>
      <c r="K41" s="192"/>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4"/>
      <c r="AP41" s="173"/>
      <c r="BK41" s="175"/>
      <c r="BL41" s="175"/>
      <c r="BM41" s="175"/>
      <c r="BN41" s="175"/>
      <c r="BO41" s="175"/>
    </row>
    <row r="42" spans="4:67" x14ac:dyDescent="0.25">
      <c r="D42" s="172"/>
      <c r="E42" s="227" t="str">
        <f>+IF(Mitarbeitende!D36="","",Mitarbeitende!D36)</f>
        <v/>
      </c>
      <c r="F42" s="228" t="str">
        <f>+IF(Mitarbeitende!E36="","",Mitarbeitende!E36&amp;" "&amp;Mitarbeitende!F36)</f>
        <v/>
      </c>
      <c r="G42" s="229" t="str">
        <f>+IF(Mitarbeitende!K36="","",Mitarbeitende!K36)</f>
        <v/>
      </c>
      <c r="H42" s="229" t="str">
        <f t="shared" si="5"/>
        <v/>
      </c>
      <c r="I42" s="229" t="str">
        <f>+Zusammenfassung!T34</f>
        <v/>
      </c>
      <c r="J42" s="230" t="str">
        <f t="shared" si="6"/>
        <v/>
      </c>
      <c r="K42" s="192"/>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4"/>
      <c r="AP42" s="173"/>
      <c r="BK42" s="175"/>
      <c r="BL42" s="175"/>
      <c r="BM42" s="175"/>
      <c r="BN42" s="175"/>
      <c r="BO42" s="175"/>
    </row>
    <row r="43" spans="4:67" x14ac:dyDescent="0.25">
      <c r="D43" s="172"/>
      <c r="E43" s="227" t="str">
        <f>+IF(Mitarbeitende!D37="","",Mitarbeitende!D37)</f>
        <v/>
      </c>
      <c r="F43" s="228" t="str">
        <f>+IF(Mitarbeitende!E37="","",Mitarbeitende!E37&amp;" "&amp;Mitarbeitende!F37)</f>
        <v/>
      </c>
      <c r="G43" s="229" t="str">
        <f>+IF(Mitarbeitende!K37="","",Mitarbeitende!K37)</f>
        <v/>
      </c>
      <c r="H43" s="229" t="str">
        <f t="shared" si="5"/>
        <v/>
      </c>
      <c r="I43" s="229" t="str">
        <f>+Zusammenfassung!T35</f>
        <v/>
      </c>
      <c r="J43" s="230" t="str">
        <f t="shared" si="6"/>
        <v/>
      </c>
      <c r="K43" s="192"/>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4"/>
      <c r="AP43" s="173"/>
      <c r="BK43" s="175"/>
      <c r="BL43" s="175"/>
      <c r="BM43" s="175"/>
      <c r="BN43" s="175"/>
      <c r="BO43" s="175"/>
    </row>
    <row r="44" spans="4:67" x14ac:dyDescent="0.25">
      <c r="D44" s="172"/>
      <c r="E44" s="227" t="str">
        <f>+IF(Mitarbeitende!D38="","",Mitarbeitende!D38)</f>
        <v/>
      </c>
      <c r="F44" s="228" t="str">
        <f>+IF(Mitarbeitende!E38="","",Mitarbeitende!E38&amp;" "&amp;Mitarbeitende!F38)</f>
        <v/>
      </c>
      <c r="G44" s="229" t="str">
        <f>+IF(Mitarbeitende!K38="","",Mitarbeitende!K38)</f>
        <v/>
      </c>
      <c r="H44" s="229" t="str">
        <f t="shared" si="5"/>
        <v/>
      </c>
      <c r="I44" s="229" t="str">
        <f>+Zusammenfassung!T36</f>
        <v/>
      </c>
      <c r="J44" s="230" t="str">
        <f t="shared" si="6"/>
        <v/>
      </c>
      <c r="K44" s="192"/>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4"/>
      <c r="AP44" s="173"/>
      <c r="BK44" s="175"/>
      <c r="BL44" s="175"/>
      <c r="BM44" s="175"/>
      <c r="BN44" s="175"/>
      <c r="BO44" s="175"/>
    </row>
    <row r="45" spans="4:67" x14ac:dyDescent="0.25">
      <c r="D45" s="172"/>
      <c r="E45" s="227" t="str">
        <f>+IF(Mitarbeitende!D39="","",Mitarbeitende!D39)</f>
        <v/>
      </c>
      <c r="F45" s="228" t="str">
        <f>+IF(Mitarbeitende!E39="","",Mitarbeitende!E39&amp;" "&amp;Mitarbeitende!F39)</f>
        <v/>
      </c>
      <c r="G45" s="229" t="str">
        <f>+IF(Mitarbeitende!K39="","",Mitarbeitende!K39)</f>
        <v/>
      </c>
      <c r="H45" s="229" t="str">
        <f t="shared" si="5"/>
        <v/>
      </c>
      <c r="I45" s="229" t="str">
        <f>+Zusammenfassung!T37</f>
        <v/>
      </c>
      <c r="J45" s="230" t="str">
        <f t="shared" si="6"/>
        <v/>
      </c>
      <c r="K45" s="192"/>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4"/>
      <c r="AP45" s="173"/>
      <c r="BK45" s="175"/>
      <c r="BL45" s="175"/>
      <c r="BM45" s="175"/>
      <c r="BN45" s="175"/>
      <c r="BO45" s="175"/>
    </row>
    <row r="46" spans="4:67" x14ac:dyDescent="0.25">
      <c r="D46" s="172"/>
      <c r="E46" s="227" t="str">
        <f>+IF(Mitarbeitende!D40="","",Mitarbeitende!D40)</f>
        <v/>
      </c>
      <c r="F46" s="228" t="str">
        <f>+IF(Mitarbeitende!E40="","",Mitarbeitende!E40&amp;" "&amp;Mitarbeitende!F40)</f>
        <v/>
      </c>
      <c r="G46" s="229" t="str">
        <f>+IF(Mitarbeitende!K40="","",Mitarbeitende!K40)</f>
        <v/>
      </c>
      <c r="H46" s="229" t="str">
        <f t="shared" si="5"/>
        <v/>
      </c>
      <c r="I46" s="229" t="str">
        <f>+Zusammenfassung!T38</f>
        <v/>
      </c>
      <c r="J46" s="230" t="str">
        <f t="shared" si="6"/>
        <v/>
      </c>
      <c r="K46" s="192"/>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4"/>
      <c r="AP46" s="173"/>
      <c r="BK46" s="175"/>
      <c r="BL46" s="175"/>
      <c r="BM46" s="175"/>
      <c r="BN46" s="175"/>
      <c r="BO46" s="175"/>
    </row>
    <row r="47" spans="4:67" x14ac:dyDescent="0.25">
      <c r="D47" s="172"/>
      <c r="E47" s="227" t="str">
        <f>+IF(Mitarbeitende!D41="","",Mitarbeitende!D41)</f>
        <v/>
      </c>
      <c r="F47" s="228" t="str">
        <f>+IF(Mitarbeitende!E41="","",Mitarbeitende!E41&amp;" "&amp;Mitarbeitende!F41)</f>
        <v/>
      </c>
      <c r="G47" s="229" t="str">
        <f>+IF(Mitarbeitende!K41="","",Mitarbeitende!K41)</f>
        <v/>
      </c>
      <c r="H47" s="229" t="str">
        <f t="shared" si="5"/>
        <v/>
      </c>
      <c r="I47" s="229" t="str">
        <f>+Zusammenfassung!T39</f>
        <v/>
      </c>
      <c r="J47" s="230" t="str">
        <f t="shared" si="6"/>
        <v/>
      </c>
      <c r="K47" s="192"/>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4"/>
      <c r="AP47" s="173"/>
      <c r="BK47" s="175"/>
      <c r="BL47" s="175"/>
      <c r="BM47" s="175"/>
      <c r="BN47" s="175"/>
      <c r="BO47" s="175"/>
    </row>
    <row r="48" spans="4:67" x14ac:dyDescent="0.25">
      <c r="D48" s="172"/>
      <c r="E48" s="227" t="str">
        <f>+IF(Mitarbeitende!D42="","",Mitarbeitende!D42)</f>
        <v/>
      </c>
      <c r="F48" s="228" t="str">
        <f>+IF(Mitarbeitende!E42="","",Mitarbeitende!E42&amp;" "&amp;Mitarbeitende!F42)</f>
        <v/>
      </c>
      <c r="G48" s="229" t="str">
        <f>+IF(Mitarbeitende!K42="","",Mitarbeitende!K42)</f>
        <v/>
      </c>
      <c r="H48" s="229" t="str">
        <f t="shared" si="5"/>
        <v/>
      </c>
      <c r="I48" s="229" t="str">
        <f>+Zusammenfassung!T40</f>
        <v/>
      </c>
      <c r="J48" s="230" t="str">
        <f t="shared" si="6"/>
        <v/>
      </c>
      <c r="K48" s="192"/>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4"/>
      <c r="AP48" s="173"/>
      <c r="BK48" s="175"/>
      <c r="BL48" s="175"/>
      <c r="BM48" s="175"/>
      <c r="BN48" s="175"/>
      <c r="BO48" s="175"/>
    </row>
    <row r="49" spans="4:67" x14ac:dyDescent="0.25">
      <c r="D49" s="172"/>
      <c r="E49" s="227" t="str">
        <f>+IF(Mitarbeitende!D43="","",Mitarbeitende!D43)</f>
        <v/>
      </c>
      <c r="F49" s="228" t="str">
        <f>+IF(Mitarbeitende!E43="","",Mitarbeitende!E43&amp;" "&amp;Mitarbeitende!F43)</f>
        <v/>
      </c>
      <c r="G49" s="229" t="str">
        <f>+IF(Mitarbeitende!K43="","",Mitarbeitende!K43)</f>
        <v/>
      </c>
      <c r="H49" s="229" t="str">
        <f t="shared" si="5"/>
        <v/>
      </c>
      <c r="I49" s="229" t="str">
        <f>+Zusammenfassung!T41</f>
        <v/>
      </c>
      <c r="J49" s="230" t="str">
        <f t="shared" si="6"/>
        <v/>
      </c>
      <c r="K49" s="192"/>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4"/>
      <c r="AP49" s="173"/>
      <c r="BK49" s="175"/>
      <c r="BL49" s="175"/>
      <c r="BM49" s="175"/>
      <c r="BN49" s="175"/>
      <c r="BO49" s="175"/>
    </row>
    <row r="50" spans="4:67" x14ac:dyDescent="0.25">
      <c r="D50" s="172"/>
      <c r="E50" s="227" t="str">
        <f>+IF(Mitarbeitende!D44="","",Mitarbeitende!D44)</f>
        <v/>
      </c>
      <c r="F50" s="228" t="str">
        <f>+IF(Mitarbeitende!E44="","",Mitarbeitende!E44&amp;" "&amp;Mitarbeitende!F44)</f>
        <v/>
      </c>
      <c r="G50" s="229" t="str">
        <f>+IF(Mitarbeitende!K44="","",Mitarbeitende!K44)</f>
        <v/>
      </c>
      <c r="H50" s="229" t="str">
        <f t="shared" si="5"/>
        <v/>
      </c>
      <c r="I50" s="229" t="str">
        <f>+Zusammenfassung!T42</f>
        <v/>
      </c>
      <c r="J50" s="230" t="str">
        <f t="shared" si="6"/>
        <v/>
      </c>
      <c r="K50" s="192"/>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4"/>
      <c r="AP50" s="173"/>
      <c r="BK50" s="175"/>
      <c r="BL50" s="175"/>
      <c r="BM50" s="175"/>
      <c r="BN50" s="175"/>
      <c r="BO50" s="175"/>
    </row>
    <row r="51" spans="4:67" x14ac:dyDescent="0.25">
      <c r="D51" s="172"/>
      <c r="E51" s="227" t="str">
        <f>+IF(Mitarbeitende!D45="","",Mitarbeitende!D45)</f>
        <v/>
      </c>
      <c r="F51" s="228" t="str">
        <f>+IF(Mitarbeitende!E45="","",Mitarbeitende!E45&amp;" "&amp;Mitarbeitende!F45)</f>
        <v/>
      </c>
      <c r="G51" s="229" t="str">
        <f>+IF(Mitarbeitende!K45="","",Mitarbeitende!K45)</f>
        <v/>
      </c>
      <c r="H51" s="229" t="str">
        <f t="shared" si="5"/>
        <v/>
      </c>
      <c r="I51" s="229" t="str">
        <f>+Zusammenfassung!T43</f>
        <v/>
      </c>
      <c r="J51" s="230" t="str">
        <f t="shared" si="6"/>
        <v/>
      </c>
      <c r="K51" s="192"/>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4"/>
      <c r="AP51" s="173"/>
      <c r="BK51" s="175"/>
      <c r="BL51" s="175"/>
      <c r="BM51" s="175"/>
      <c r="BN51" s="175"/>
      <c r="BO51" s="175"/>
    </row>
    <row r="52" spans="4:67" x14ac:dyDescent="0.25">
      <c r="D52" s="172"/>
      <c r="E52" s="227" t="str">
        <f>+IF(Mitarbeitende!D46="","",Mitarbeitende!D46)</f>
        <v/>
      </c>
      <c r="F52" s="228" t="str">
        <f>+IF(Mitarbeitende!E46="","",Mitarbeitende!E46&amp;" "&amp;Mitarbeitende!F46)</f>
        <v/>
      </c>
      <c r="G52" s="229" t="str">
        <f>+IF(Mitarbeitende!K46="","",Mitarbeitende!K46)</f>
        <v/>
      </c>
      <c r="H52" s="229" t="str">
        <f t="shared" si="5"/>
        <v/>
      </c>
      <c r="I52" s="229" t="str">
        <f>+Zusammenfassung!T44</f>
        <v/>
      </c>
      <c r="J52" s="230" t="str">
        <f t="shared" si="6"/>
        <v/>
      </c>
      <c r="K52" s="192"/>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4"/>
      <c r="AP52" s="173"/>
      <c r="BK52" s="175"/>
      <c r="BL52" s="175"/>
      <c r="BM52" s="175"/>
      <c r="BN52" s="175"/>
      <c r="BO52" s="175"/>
    </row>
    <row r="53" spans="4:67" ht="13.8" thickBot="1" x14ac:dyDescent="0.3">
      <c r="D53" s="172"/>
      <c r="E53" s="231" t="str">
        <f>+IF(Mitarbeitende!D47="","",Mitarbeitende!D47)</f>
        <v/>
      </c>
      <c r="F53" s="232" t="str">
        <f>+IF(Mitarbeitende!E47="","",Mitarbeitende!E47&amp;" "&amp;Mitarbeitende!F47)</f>
        <v/>
      </c>
      <c r="G53" s="233" t="str">
        <f>+IF(Mitarbeitende!K47="","",Mitarbeitende!K47)</f>
        <v/>
      </c>
      <c r="H53" s="233" t="str">
        <f t="shared" si="5"/>
        <v/>
      </c>
      <c r="I53" s="233" t="str">
        <f>+Zusammenfassung!T45</f>
        <v/>
      </c>
      <c r="J53" s="234" t="str">
        <f t="shared" si="6"/>
        <v/>
      </c>
      <c r="K53" s="195"/>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7"/>
      <c r="AP53" s="173"/>
      <c r="BK53" s="175"/>
      <c r="BL53" s="175"/>
      <c r="BM53" s="175"/>
      <c r="BN53" s="175"/>
      <c r="BO53" s="175"/>
    </row>
    <row r="54" spans="4:67" ht="15" customHeight="1" thickBot="1" x14ac:dyDescent="0.3">
      <c r="D54" s="179"/>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1"/>
    </row>
    <row r="56" spans="4:67" ht="13.8" x14ac:dyDescent="0.25">
      <c r="E56" s="182" t="s">
        <v>46</v>
      </c>
    </row>
    <row r="57" spans="4:67" ht="13.8" x14ac:dyDescent="0.25">
      <c r="E57" s="182" t="s">
        <v>47</v>
      </c>
    </row>
    <row r="58" spans="4:67" ht="13.8" x14ac:dyDescent="0.25">
      <c r="E58" s="182" t="s">
        <v>48</v>
      </c>
    </row>
  </sheetData>
  <sheetProtection sheet="1" selectLockedCells="1"/>
  <mergeCells count="10">
    <mergeCell ref="D3:AP3"/>
    <mergeCell ref="E7:J7"/>
    <mergeCell ref="E8:J8"/>
    <mergeCell ref="AR10:AU10"/>
    <mergeCell ref="E11:E13"/>
    <mergeCell ref="F11:F13"/>
    <mergeCell ref="G11:G13"/>
    <mergeCell ref="H11:H13"/>
    <mergeCell ref="I11:I13"/>
    <mergeCell ref="J11:J13"/>
  </mergeCells>
  <conditionalFormatting sqref="K14:AO53">
    <cfRule type="cellIs" dxfId="39" priority="1" operator="between">
      <formula>0.5</formula>
      <formula>1</formula>
    </cfRule>
    <cfRule type="expression" dxfId="38" priority="3">
      <formula>K$8="J"</formula>
    </cfRule>
    <cfRule type="expression" dxfId="37" priority="4">
      <formula>K$7="N"</formula>
    </cfRule>
  </conditionalFormatting>
  <conditionalFormatting sqref="AM14:AO53">
    <cfRule type="expression" dxfId="36" priority="2">
      <formula>+ISNUMBER(AM$10)=FALSE</formula>
    </cfRule>
  </conditionalFormatting>
  <dataValidations count="2">
    <dataValidation type="date" allowBlank="1" showInputMessage="1" showErrorMessage="1" sqref="AR10:AU10" xr:uid="{FC88631E-B0B0-4059-84D8-493687A53140}">
      <formula1>44562</formula1>
      <formula2>54788</formula2>
    </dataValidation>
    <dataValidation type="list" allowBlank="1" showInputMessage="1" showErrorMessage="1" sqref="K14:AO53" xr:uid="{98AF9497-F9BD-48FC-ADFD-899D5A8965AD}">
      <mc:AlternateContent xmlns:x12ac="http://schemas.microsoft.com/office/spreadsheetml/2011/1/ac" xmlns:mc="http://schemas.openxmlformats.org/markup-compatibility/2006">
        <mc:Choice Requires="x12ac">
          <x12ac:list>"0,5",1</x12ac:list>
        </mc:Choice>
        <mc:Fallback>
          <formula1>"0,5,1"</formula1>
        </mc:Fallback>
      </mc:AlternateContent>
    </dataValidation>
  </dataValidations>
  <pageMargins left="0.51181102362204722" right="0.51181102362204722" top="0.59055118110236227" bottom="0.59055118110236227" header="0.31496062992125984" footer="0.31496062992125984"/>
  <pageSetup paperSize="9" scale="7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C3E416A-A4E9-4C13-8515-3A949D27E053}">
          <x14:formula1>
            <xm:f>'Interne Parmeter'!$C$3:$C$4</xm:f>
          </x14:formula1>
          <xm:sqref>K7:AO8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39A5C-082C-4780-910A-34011BF4E83B}">
  <sheetPr>
    <tabColor rgb="FF00B050"/>
    <pageSetUpPr fitToPage="1"/>
  </sheetPr>
  <dimension ref="A2:BO58"/>
  <sheetViews>
    <sheetView showGridLines="0" topLeftCell="C1" workbookViewId="0">
      <selection activeCell="AE8" sqref="AE8"/>
    </sheetView>
  </sheetViews>
  <sheetFormatPr baseColWidth="10" defaultColWidth="11.44140625" defaultRowHeight="13.2" x14ac:dyDescent="0.25"/>
  <cols>
    <col min="1" max="2" width="11.44140625" style="171" hidden="1" customWidth="1"/>
    <col min="3" max="3" width="5.6640625" style="171" customWidth="1"/>
    <col min="4" max="4" width="1" style="171" customWidth="1"/>
    <col min="5" max="5" width="5.44140625" style="171" customWidth="1"/>
    <col min="6" max="6" width="20.44140625" style="171" customWidth="1"/>
    <col min="7" max="7" width="9" style="171" bestFit="1" customWidth="1"/>
    <col min="8" max="10" width="5.88671875" style="171" bestFit="1" customWidth="1"/>
    <col min="11" max="41" width="3.88671875" style="171" customWidth="1"/>
    <col min="42" max="42" width="1.33203125" style="171" customWidth="1"/>
    <col min="43" max="43" width="11.44140625" style="171"/>
    <col min="44" max="44" width="11.44140625" style="171" hidden="1" customWidth="1"/>
    <col min="45" max="45" width="7.33203125" style="171" hidden="1" customWidth="1"/>
    <col min="46" max="48" width="5.88671875" style="171" hidden="1" customWidth="1"/>
    <col min="49" max="49" width="5.88671875" style="171" customWidth="1"/>
    <col min="50" max="50" width="6.88671875" style="171" customWidth="1"/>
    <col min="51" max="54" width="11.44140625" style="171" customWidth="1"/>
    <col min="55" max="62" width="11.44140625" style="171"/>
    <col min="63" max="63" width="29.5546875" style="171" bestFit="1" customWidth="1"/>
    <col min="64" max="64" width="11.44140625" style="171"/>
    <col min="65" max="65" width="13.5546875" style="171" customWidth="1"/>
    <col min="66" max="66" width="13.88671875" style="171" customWidth="1"/>
    <col min="67" max="16384" width="11.44140625" style="171"/>
  </cols>
  <sheetData>
    <row r="2" spans="4:67" ht="13.8" thickBot="1" x14ac:dyDescent="0.3"/>
    <row r="3" spans="4:67" ht="18" thickBot="1" x14ac:dyDescent="0.35">
      <c r="D3" s="313" t="str">
        <f ca="1">+VLOOKUP(AT11,'Interne Parmeter'!$B$21:$F$32,5,FALSE)</f>
        <v>Urlaubsplanung April</v>
      </c>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5"/>
    </row>
    <row r="4" spans="4:67" ht="13.8" thickBot="1" x14ac:dyDescent="0.3">
      <c r="D4" s="172"/>
      <c r="AP4" s="173"/>
    </row>
    <row r="5" spans="4:67" ht="13.8" hidden="1" thickBot="1" x14ac:dyDescent="0.3">
      <c r="D5" s="172"/>
      <c r="AP5" s="173"/>
      <c r="BB5" s="174"/>
      <c r="BC5" s="174"/>
      <c r="BD5" s="174"/>
      <c r="BK5" s="175"/>
      <c r="BL5" s="176"/>
      <c r="BM5" s="176"/>
      <c r="BN5" s="176"/>
      <c r="BO5" s="175"/>
    </row>
    <row r="6" spans="4:67" ht="14.4" customHeight="1" thickBot="1" x14ac:dyDescent="0.3">
      <c r="D6" s="172"/>
      <c r="E6" s="203" t="str">
        <f>"Arbeitstage im "&amp;VLOOKUP(AS13,'Interne Parmeter'!$B$21:$D$32,3,FALSE)</f>
        <v>Arbeitstage im April</v>
      </c>
      <c r="F6" s="204"/>
      <c r="G6" s="204"/>
      <c r="H6" s="204"/>
      <c r="I6" s="204"/>
      <c r="J6" s="204" t="s">
        <v>147</v>
      </c>
      <c r="K6" s="205">
        <v>1</v>
      </c>
      <c r="L6" s="206">
        <f t="shared" ref="L6:AO6" ca="1" si="0">IF(L11&lt;&gt;"",K6+1,"")</f>
        <v>2</v>
      </c>
      <c r="M6" s="206">
        <f t="shared" ca="1" si="0"/>
        <v>3</v>
      </c>
      <c r="N6" s="206">
        <f t="shared" ca="1" si="0"/>
        <v>4</v>
      </c>
      <c r="O6" s="206">
        <f t="shared" ca="1" si="0"/>
        <v>5</v>
      </c>
      <c r="P6" s="206">
        <f t="shared" ca="1" si="0"/>
        <v>6</v>
      </c>
      <c r="Q6" s="206">
        <f t="shared" ca="1" si="0"/>
        <v>7</v>
      </c>
      <c r="R6" s="206">
        <f t="shared" ca="1" si="0"/>
        <v>8</v>
      </c>
      <c r="S6" s="206">
        <f t="shared" ca="1" si="0"/>
        <v>9</v>
      </c>
      <c r="T6" s="206">
        <f t="shared" ca="1" si="0"/>
        <v>10</v>
      </c>
      <c r="U6" s="206">
        <f t="shared" ca="1" si="0"/>
        <v>11</v>
      </c>
      <c r="V6" s="206">
        <f t="shared" ca="1" si="0"/>
        <v>12</v>
      </c>
      <c r="W6" s="206">
        <f t="shared" ca="1" si="0"/>
        <v>13</v>
      </c>
      <c r="X6" s="206">
        <f t="shared" ca="1" si="0"/>
        <v>14</v>
      </c>
      <c r="Y6" s="206">
        <f t="shared" ca="1" si="0"/>
        <v>15</v>
      </c>
      <c r="Z6" s="206">
        <f t="shared" ca="1" si="0"/>
        <v>16</v>
      </c>
      <c r="AA6" s="206">
        <f t="shared" ca="1" si="0"/>
        <v>17</v>
      </c>
      <c r="AB6" s="206">
        <f t="shared" ca="1" si="0"/>
        <v>18</v>
      </c>
      <c r="AC6" s="206">
        <f t="shared" ca="1" si="0"/>
        <v>19</v>
      </c>
      <c r="AD6" s="206">
        <f t="shared" ca="1" si="0"/>
        <v>20</v>
      </c>
      <c r="AE6" s="206">
        <f t="shared" ca="1" si="0"/>
        <v>21</v>
      </c>
      <c r="AF6" s="206">
        <f t="shared" ca="1" si="0"/>
        <v>22</v>
      </c>
      <c r="AG6" s="206">
        <f t="shared" ca="1" si="0"/>
        <v>23</v>
      </c>
      <c r="AH6" s="206">
        <f t="shared" ca="1" si="0"/>
        <v>24</v>
      </c>
      <c r="AI6" s="206">
        <f t="shared" ca="1" si="0"/>
        <v>25</v>
      </c>
      <c r="AJ6" s="206">
        <f t="shared" ca="1" si="0"/>
        <v>26</v>
      </c>
      <c r="AK6" s="206">
        <f t="shared" ca="1" si="0"/>
        <v>27</v>
      </c>
      <c r="AL6" s="206">
        <f t="shared" ca="1" si="0"/>
        <v>28</v>
      </c>
      <c r="AM6" s="206">
        <f t="shared" ca="1" si="0"/>
        <v>29</v>
      </c>
      <c r="AN6" s="206">
        <f t="shared" ca="1" si="0"/>
        <v>30</v>
      </c>
      <c r="AO6" s="207" t="str">
        <f t="shared" ca="1" si="0"/>
        <v/>
      </c>
      <c r="AP6" s="173"/>
      <c r="BB6" s="174"/>
      <c r="BC6" s="174"/>
      <c r="BD6" s="174"/>
      <c r="BK6" s="175"/>
      <c r="BL6" s="175"/>
      <c r="BM6" s="175"/>
      <c r="BN6" s="175"/>
      <c r="BO6" s="175"/>
    </row>
    <row r="7" spans="4:67" x14ac:dyDescent="0.25">
      <c r="D7" s="172"/>
      <c r="E7" s="320" t="s">
        <v>148</v>
      </c>
      <c r="F7" s="321"/>
      <c r="G7" s="321"/>
      <c r="H7" s="321"/>
      <c r="I7" s="321"/>
      <c r="J7" s="322"/>
      <c r="K7" s="183" t="str">
        <f ca="1">IF(K12="","",+VLOOKUP(K12,'Interne Parmeter'!$C$36:$E$42,3,FALSE))</f>
        <v>J</v>
      </c>
      <c r="L7" s="184" t="str">
        <f ca="1">IF(L12="","",+VLOOKUP(L12,'Interne Parmeter'!$C$36:$E$42,3,FALSE))</f>
        <v>J</v>
      </c>
      <c r="M7" s="184" t="str">
        <f ca="1">IF(M12="","",+VLOOKUP(M12,'Interne Parmeter'!$C$36:$E$42,3,FALSE))</f>
        <v>J</v>
      </c>
      <c r="N7" s="184" t="str">
        <f ca="1">IF(N12="","",+VLOOKUP(N12,'Interne Parmeter'!$C$36:$E$42,3,FALSE))</f>
        <v>J</v>
      </c>
      <c r="O7" s="184" t="str">
        <f ca="1">IF(O12="","",+VLOOKUP(O12,'Interne Parmeter'!$C$36:$E$42,3,FALSE))</f>
        <v>N</v>
      </c>
      <c r="P7" s="184" t="str">
        <f ca="1">IF(P12="","",+VLOOKUP(P12,'Interne Parmeter'!$C$36:$E$42,3,FALSE))</f>
        <v>N</v>
      </c>
      <c r="Q7" s="184" t="str">
        <f ca="1">IF(Q12="","",+VLOOKUP(Q12,'Interne Parmeter'!$C$36:$E$42,3,FALSE))</f>
        <v>J</v>
      </c>
      <c r="R7" s="184" t="str">
        <f ca="1">IF(R12="","",+VLOOKUP(R12,'Interne Parmeter'!$C$36:$E$42,3,FALSE))</f>
        <v>J</v>
      </c>
      <c r="S7" s="184" t="str">
        <f ca="1">IF(S12="","",+VLOOKUP(S12,'Interne Parmeter'!$C$36:$E$42,3,FALSE))</f>
        <v>J</v>
      </c>
      <c r="T7" s="184" t="str">
        <f ca="1">IF(T12="","",+VLOOKUP(T12,'Interne Parmeter'!$C$36:$E$42,3,FALSE))</f>
        <v>J</v>
      </c>
      <c r="U7" s="184" t="str">
        <f ca="1">IF(U12="","",+VLOOKUP(U12,'Interne Parmeter'!$C$36:$E$42,3,FALSE))</f>
        <v>J</v>
      </c>
      <c r="V7" s="184" t="str">
        <f ca="1">IF(V12="","",+VLOOKUP(V12,'Interne Parmeter'!$C$36:$E$42,3,FALSE))</f>
        <v>N</v>
      </c>
      <c r="W7" s="184" t="str">
        <f ca="1">IF(W12="","",+VLOOKUP(W12,'Interne Parmeter'!$C$36:$E$42,3,FALSE))</f>
        <v>N</v>
      </c>
      <c r="X7" s="184" t="str">
        <f ca="1">IF(X12="","",+VLOOKUP(X12,'Interne Parmeter'!$C$36:$E$42,3,FALSE))</f>
        <v>J</v>
      </c>
      <c r="Y7" s="184" t="str">
        <f ca="1">IF(Y12="","",+VLOOKUP(Y12,'Interne Parmeter'!$C$36:$E$42,3,FALSE))</f>
        <v>J</v>
      </c>
      <c r="Z7" s="184" t="str">
        <f ca="1">IF(Z12="","",+VLOOKUP(Z12,'Interne Parmeter'!$C$36:$E$42,3,FALSE))</f>
        <v>J</v>
      </c>
      <c r="AA7" s="184" t="str">
        <f ca="1">IF(AA12="","",+VLOOKUP(AA12,'Interne Parmeter'!$C$36:$E$42,3,FALSE))</f>
        <v>J</v>
      </c>
      <c r="AB7" s="184" t="str">
        <f ca="1">IF(AB12="","",+VLOOKUP(AB12,'Interne Parmeter'!$C$36:$E$42,3,FALSE))</f>
        <v>J</v>
      </c>
      <c r="AC7" s="184" t="str">
        <f ca="1">IF(AC12="","",+VLOOKUP(AC12,'Interne Parmeter'!$C$36:$E$42,3,FALSE))</f>
        <v>N</v>
      </c>
      <c r="AD7" s="184" t="str">
        <f ca="1">IF(AD12="","",+VLOOKUP(AD12,'Interne Parmeter'!$C$36:$E$42,3,FALSE))</f>
        <v>N</v>
      </c>
      <c r="AE7" s="184" t="str">
        <f ca="1">IF(AE12="","",+VLOOKUP(AE12,'Interne Parmeter'!$C$36:$E$42,3,FALSE))</f>
        <v>J</v>
      </c>
      <c r="AF7" s="184" t="str">
        <f ca="1">IF(AF12="","",+VLOOKUP(AF12,'Interne Parmeter'!$C$36:$E$42,3,FALSE))</f>
        <v>J</v>
      </c>
      <c r="AG7" s="184" t="str">
        <f ca="1">IF(AG12="","",+VLOOKUP(AG12,'Interne Parmeter'!$C$36:$E$42,3,FALSE))</f>
        <v>J</v>
      </c>
      <c r="AH7" s="184" t="str">
        <f ca="1">IF(AH12="","",+VLOOKUP(AH12,'Interne Parmeter'!$C$36:$E$42,3,FALSE))</f>
        <v>J</v>
      </c>
      <c r="AI7" s="184" t="str">
        <f ca="1">IF(AI12="","",+VLOOKUP(AI12,'Interne Parmeter'!$C$36:$E$42,3,FALSE))</f>
        <v>J</v>
      </c>
      <c r="AJ7" s="184" t="str">
        <f ca="1">IF(AJ12="","",+VLOOKUP(AJ12,'Interne Parmeter'!$C$36:$E$42,3,FALSE))</f>
        <v>N</v>
      </c>
      <c r="AK7" s="184" t="str">
        <f ca="1">IF(AK12="","",+VLOOKUP(AK12,'Interne Parmeter'!$C$36:$E$42,3,FALSE))</f>
        <v>N</v>
      </c>
      <c r="AL7" s="184" t="str">
        <f ca="1">IF(AL12="","",+VLOOKUP(AL12,'Interne Parmeter'!$C$36:$E$42,3,FALSE))</f>
        <v>J</v>
      </c>
      <c r="AM7" s="184" t="str">
        <f ca="1">IF(AM12="","",+VLOOKUP(AM12,'Interne Parmeter'!$C$36:$E$42,3,FALSE))</f>
        <v>J</v>
      </c>
      <c r="AN7" s="184" t="str">
        <f ca="1">IF(AN12="","",+VLOOKUP(AN12,'Interne Parmeter'!$C$36:$E$42,3,FALSE))</f>
        <v>J</v>
      </c>
      <c r="AO7" s="185"/>
      <c r="AP7" s="173"/>
      <c r="BB7" s="174"/>
      <c r="BC7" s="174"/>
      <c r="BD7" s="174"/>
      <c r="BK7" s="175"/>
      <c r="BL7" s="176"/>
      <c r="BM7" s="176"/>
      <c r="BN7" s="176"/>
      <c r="BO7" s="175"/>
    </row>
    <row r="8" spans="4:67" ht="15.75" customHeight="1" thickBot="1" x14ac:dyDescent="0.3">
      <c r="D8" s="172"/>
      <c r="E8" s="323" t="s">
        <v>149</v>
      </c>
      <c r="F8" s="324"/>
      <c r="G8" s="324"/>
      <c r="H8" s="324"/>
      <c r="I8" s="324"/>
      <c r="J8" s="325"/>
      <c r="K8" s="186" t="s">
        <v>86</v>
      </c>
      <c r="L8" s="187" t="s">
        <v>17</v>
      </c>
      <c r="M8" s="187" t="s">
        <v>17</v>
      </c>
      <c r="N8" s="187" t="s">
        <v>17</v>
      </c>
      <c r="O8" s="187" t="s">
        <v>17</v>
      </c>
      <c r="P8" s="187" t="s">
        <v>17</v>
      </c>
      <c r="Q8" s="187" t="s">
        <v>86</v>
      </c>
      <c r="R8" s="187" t="s">
        <v>17</v>
      </c>
      <c r="S8" s="187" t="s">
        <v>17</v>
      </c>
      <c r="T8" s="187" t="s">
        <v>17</v>
      </c>
      <c r="U8" s="187" t="s">
        <v>17</v>
      </c>
      <c r="V8" s="187" t="s">
        <v>17</v>
      </c>
      <c r="W8" s="187" t="s">
        <v>17</v>
      </c>
      <c r="X8" s="187" t="s">
        <v>17</v>
      </c>
      <c r="Y8" s="187" t="s">
        <v>17</v>
      </c>
      <c r="Z8" s="187" t="s">
        <v>86</v>
      </c>
      <c r="AA8" s="187" t="s">
        <v>17</v>
      </c>
      <c r="AB8" s="187" t="s">
        <v>17</v>
      </c>
      <c r="AC8" s="187" t="s">
        <v>17</v>
      </c>
      <c r="AD8" s="187" t="s">
        <v>17</v>
      </c>
      <c r="AE8" s="187" t="s">
        <v>86</v>
      </c>
      <c r="AF8" s="187" t="s">
        <v>17</v>
      </c>
      <c r="AG8" s="187" t="s">
        <v>17</v>
      </c>
      <c r="AH8" s="187" t="s">
        <v>17</v>
      </c>
      <c r="AI8" s="187" t="s">
        <v>17</v>
      </c>
      <c r="AJ8" s="187" t="s">
        <v>17</v>
      </c>
      <c r="AK8" s="187" t="s">
        <v>17</v>
      </c>
      <c r="AL8" s="187" t="s">
        <v>17</v>
      </c>
      <c r="AM8" s="187" t="s">
        <v>17</v>
      </c>
      <c r="AN8" s="187" t="s">
        <v>17</v>
      </c>
      <c r="AO8" s="188"/>
      <c r="AP8" s="173"/>
      <c r="BB8" s="174"/>
      <c r="BC8" s="174"/>
      <c r="BD8" s="174"/>
      <c r="BK8" s="175"/>
      <c r="BL8" s="176"/>
      <c r="BM8" s="176"/>
      <c r="BN8" s="176"/>
      <c r="BO8" s="175"/>
    </row>
    <row r="9" spans="4:67" ht="13.8" thickBot="1" x14ac:dyDescent="0.3">
      <c r="D9" s="172"/>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3"/>
      <c r="BB9" s="174"/>
      <c r="BC9" s="174"/>
      <c r="BD9" s="174"/>
      <c r="BK9" s="175"/>
      <c r="BL9" s="176"/>
      <c r="BM9" s="176"/>
      <c r="BN9" s="176"/>
      <c r="BO9" s="175"/>
    </row>
    <row r="10" spans="4:67" ht="14.4" customHeight="1" x14ac:dyDescent="0.25">
      <c r="D10" s="172"/>
      <c r="E10" s="208" t="str">
        <f ca="1">+VLOOKUP(AT11,'Interne Parmeter'!$B$21:$G$32,6,FALSE)</f>
        <v>Urlaubsplanung April</v>
      </c>
      <c r="F10" s="209"/>
      <c r="G10" s="209"/>
      <c r="H10" s="209"/>
      <c r="I10" s="209"/>
      <c r="J10" s="210"/>
      <c r="K10" s="211">
        <v>1</v>
      </c>
      <c r="L10" s="212">
        <f ca="1">IF(L11&lt;&gt;"",K10+1,"")</f>
        <v>2</v>
      </c>
      <c r="M10" s="212">
        <f t="shared" ref="M10:AL10" ca="1" si="1">IF(M11&lt;&gt;"",L10+1,"")</f>
        <v>3</v>
      </c>
      <c r="N10" s="212">
        <f t="shared" ca="1" si="1"/>
        <v>4</v>
      </c>
      <c r="O10" s="212">
        <f t="shared" ca="1" si="1"/>
        <v>5</v>
      </c>
      <c r="P10" s="212">
        <f t="shared" ca="1" si="1"/>
        <v>6</v>
      </c>
      <c r="Q10" s="212">
        <f t="shared" ca="1" si="1"/>
        <v>7</v>
      </c>
      <c r="R10" s="212">
        <f t="shared" ca="1" si="1"/>
        <v>8</v>
      </c>
      <c r="S10" s="212">
        <f t="shared" ca="1" si="1"/>
        <v>9</v>
      </c>
      <c r="T10" s="212">
        <f t="shared" ca="1" si="1"/>
        <v>10</v>
      </c>
      <c r="U10" s="212">
        <f t="shared" ca="1" si="1"/>
        <v>11</v>
      </c>
      <c r="V10" s="212">
        <f t="shared" ca="1" si="1"/>
        <v>12</v>
      </c>
      <c r="W10" s="212">
        <f t="shared" ca="1" si="1"/>
        <v>13</v>
      </c>
      <c r="X10" s="212">
        <f t="shared" ca="1" si="1"/>
        <v>14</v>
      </c>
      <c r="Y10" s="212">
        <f t="shared" ca="1" si="1"/>
        <v>15</v>
      </c>
      <c r="Z10" s="212">
        <f t="shared" ca="1" si="1"/>
        <v>16</v>
      </c>
      <c r="AA10" s="212">
        <f t="shared" ca="1" si="1"/>
        <v>17</v>
      </c>
      <c r="AB10" s="212">
        <f t="shared" ca="1" si="1"/>
        <v>18</v>
      </c>
      <c r="AC10" s="212">
        <f t="shared" ca="1" si="1"/>
        <v>19</v>
      </c>
      <c r="AD10" s="212">
        <f t="shared" ca="1" si="1"/>
        <v>20</v>
      </c>
      <c r="AE10" s="212">
        <f t="shared" ca="1" si="1"/>
        <v>21</v>
      </c>
      <c r="AF10" s="212">
        <f t="shared" ca="1" si="1"/>
        <v>22</v>
      </c>
      <c r="AG10" s="212">
        <f t="shared" ca="1" si="1"/>
        <v>23</v>
      </c>
      <c r="AH10" s="212">
        <f t="shared" ca="1" si="1"/>
        <v>24</v>
      </c>
      <c r="AI10" s="212">
        <f t="shared" ca="1" si="1"/>
        <v>25</v>
      </c>
      <c r="AJ10" s="212">
        <f t="shared" ca="1" si="1"/>
        <v>26</v>
      </c>
      <c r="AK10" s="212">
        <f t="shared" ca="1" si="1"/>
        <v>27</v>
      </c>
      <c r="AL10" s="212">
        <f t="shared" ca="1" si="1"/>
        <v>28</v>
      </c>
      <c r="AM10" s="212">
        <f t="shared" ref="AM10:AN10" ca="1" si="2">IF(ISERROR(IF(AM11&lt;&gt;"",AL10+1,"")),"",IF(AM11&lt;&gt;"",AL10+1,""))</f>
        <v>29</v>
      </c>
      <c r="AN10" s="212">
        <f t="shared" ca="1" si="2"/>
        <v>30</v>
      </c>
      <c r="AO10" s="213" t="str">
        <f ca="1">IF(ISERROR(IF(AO11&lt;&gt;"",AN10+1,"")),"",IF(AO11&lt;&gt;"",AN10+1,""))</f>
        <v/>
      </c>
      <c r="AP10" s="173"/>
      <c r="AR10" s="310">
        <f ca="1">+DATE(AS12,AS13,1)</f>
        <v>45748</v>
      </c>
      <c r="AS10" s="311"/>
      <c r="AT10" s="311"/>
      <c r="AU10" s="312"/>
      <c r="BB10" s="174"/>
      <c r="BC10" s="174"/>
      <c r="BD10" s="174"/>
      <c r="BK10" s="175"/>
      <c r="BL10" s="175"/>
      <c r="BM10" s="175"/>
      <c r="BN10" s="175"/>
      <c r="BO10" s="175"/>
    </row>
    <row r="11" spans="4:67" ht="14.4" customHeight="1" x14ac:dyDescent="0.25">
      <c r="D11" s="172"/>
      <c r="E11" s="308" t="s">
        <v>65</v>
      </c>
      <c r="F11" s="316" t="s">
        <v>153</v>
      </c>
      <c r="G11" s="318" t="s">
        <v>64</v>
      </c>
      <c r="H11" s="318" t="s">
        <v>72</v>
      </c>
      <c r="I11" s="318" t="s">
        <v>151</v>
      </c>
      <c r="J11" s="306" t="s">
        <v>66</v>
      </c>
      <c r="K11" s="214">
        <f ca="1">+DATE(AS11,AT11,1)</f>
        <v>45748</v>
      </c>
      <c r="L11" s="215">
        <f t="shared" ref="L11:AL11" ca="1" si="3">IF(MONTH(K11+1)=$AT$11,K11+1,"")</f>
        <v>45749</v>
      </c>
      <c r="M11" s="215">
        <f t="shared" ca="1" si="3"/>
        <v>45750</v>
      </c>
      <c r="N11" s="215">
        <f t="shared" ca="1" si="3"/>
        <v>45751</v>
      </c>
      <c r="O11" s="215">
        <f t="shared" ca="1" si="3"/>
        <v>45752</v>
      </c>
      <c r="P11" s="215">
        <f t="shared" ca="1" si="3"/>
        <v>45753</v>
      </c>
      <c r="Q11" s="215">
        <f t="shared" ca="1" si="3"/>
        <v>45754</v>
      </c>
      <c r="R11" s="215">
        <f t="shared" ca="1" si="3"/>
        <v>45755</v>
      </c>
      <c r="S11" s="215">
        <f t="shared" ca="1" si="3"/>
        <v>45756</v>
      </c>
      <c r="T11" s="215">
        <f t="shared" ca="1" si="3"/>
        <v>45757</v>
      </c>
      <c r="U11" s="215">
        <f t="shared" ca="1" si="3"/>
        <v>45758</v>
      </c>
      <c r="V11" s="215">
        <f t="shared" ca="1" si="3"/>
        <v>45759</v>
      </c>
      <c r="W11" s="215">
        <f t="shared" ca="1" si="3"/>
        <v>45760</v>
      </c>
      <c r="X11" s="215">
        <f t="shared" ca="1" si="3"/>
        <v>45761</v>
      </c>
      <c r="Y11" s="215">
        <f t="shared" ca="1" si="3"/>
        <v>45762</v>
      </c>
      <c r="Z11" s="215">
        <f t="shared" ca="1" si="3"/>
        <v>45763</v>
      </c>
      <c r="AA11" s="215">
        <f t="shared" ca="1" si="3"/>
        <v>45764</v>
      </c>
      <c r="AB11" s="215">
        <f t="shared" ca="1" si="3"/>
        <v>45765</v>
      </c>
      <c r="AC11" s="215">
        <f t="shared" ca="1" si="3"/>
        <v>45766</v>
      </c>
      <c r="AD11" s="215">
        <f t="shared" ca="1" si="3"/>
        <v>45767</v>
      </c>
      <c r="AE11" s="215">
        <f t="shared" ca="1" si="3"/>
        <v>45768</v>
      </c>
      <c r="AF11" s="215">
        <f t="shared" ca="1" si="3"/>
        <v>45769</v>
      </c>
      <c r="AG11" s="215">
        <f t="shared" ca="1" si="3"/>
        <v>45770</v>
      </c>
      <c r="AH11" s="215">
        <f t="shared" ca="1" si="3"/>
        <v>45771</v>
      </c>
      <c r="AI11" s="215">
        <f t="shared" ca="1" si="3"/>
        <v>45772</v>
      </c>
      <c r="AJ11" s="215">
        <f t="shared" ca="1" si="3"/>
        <v>45773</v>
      </c>
      <c r="AK11" s="215">
        <f t="shared" ca="1" si="3"/>
        <v>45774</v>
      </c>
      <c r="AL11" s="215">
        <f t="shared" ca="1" si="3"/>
        <v>45775</v>
      </c>
      <c r="AM11" s="215">
        <f ca="1">IF(ISERROR(IF(MONTH(AL11+1)=$AT$11,AL11+1,"")),"",IF(MONTH(AL11+1)=$AT$11,AL11+1,""))</f>
        <v>45776</v>
      </c>
      <c r="AN11" s="215">
        <f ca="1">IF(ISERROR(IF(MONTH(AM11+1)=$AT$11,AM11+1,"")),"",IF(MONTH(AM11+1)=$AT$11,AM11+1,""))</f>
        <v>45777</v>
      </c>
      <c r="AO11" s="216" t="str">
        <f ca="1">IF(ISERROR(IF(MONTH(AN11+1)=$AT$11,AN11+1,"")),"",IF(MONTH(AN11+1)=$AT$11,AN11+1,""))</f>
        <v/>
      </c>
      <c r="AP11" s="173"/>
      <c r="AR11" s="198">
        <f ca="1">+IF(ISNUMBER(AR10),AR10,TODAY())</f>
        <v>45748</v>
      </c>
      <c r="AS11" s="199">
        <f ca="1">+YEAR(AR11)</f>
        <v>2025</v>
      </c>
      <c r="AT11" s="199">
        <f ca="1">+MONTH(AR11)</f>
        <v>4</v>
      </c>
      <c r="AU11" s="200"/>
      <c r="BK11" s="175"/>
      <c r="BL11" s="175"/>
      <c r="BM11" s="175"/>
      <c r="BN11" s="175"/>
      <c r="BO11" s="175"/>
    </row>
    <row r="12" spans="4:67" ht="14.25" customHeight="1" x14ac:dyDescent="0.25">
      <c r="D12" s="172"/>
      <c r="E12" s="308"/>
      <c r="F12" s="316"/>
      <c r="G12" s="318"/>
      <c r="H12" s="318"/>
      <c r="I12" s="318"/>
      <c r="J12" s="306"/>
      <c r="K12" s="217" t="str">
        <f ca="1">+IF(ISNUMBER(K11),VLOOKUP(WEEKDAY(K11,2),'Interne Parmeter'!$B$36:$C$42,2,FALSE),"")</f>
        <v>Die</v>
      </c>
      <c r="L12" s="218" t="str">
        <f ca="1">+IF(ISNUMBER(L11),VLOOKUP(WEEKDAY(L11,2),'Interne Parmeter'!$B$36:$C$42,2,FALSE),"")</f>
        <v>Mit</v>
      </c>
      <c r="M12" s="218" t="str">
        <f ca="1">+IF(ISNUMBER(M11),VLOOKUP(WEEKDAY(M11,2),'Interne Parmeter'!$B$36:$C$42,2,FALSE),"")</f>
        <v>Do</v>
      </c>
      <c r="N12" s="218" t="str">
        <f ca="1">+IF(ISNUMBER(N11),VLOOKUP(WEEKDAY(N11,2),'Interne Parmeter'!$B$36:$C$42,2,FALSE),"")</f>
        <v>Fr</v>
      </c>
      <c r="O12" s="218" t="str">
        <f ca="1">+IF(ISNUMBER(O11),VLOOKUP(WEEKDAY(O11,2),'Interne Parmeter'!$B$36:$C$42,2,FALSE),"")</f>
        <v>Sa</v>
      </c>
      <c r="P12" s="218" t="str">
        <f ca="1">+IF(ISNUMBER(P11),VLOOKUP(WEEKDAY(P11,2),'Interne Parmeter'!$B$36:$C$42,2,FALSE),"")</f>
        <v>So</v>
      </c>
      <c r="Q12" s="218" t="str">
        <f ca="1">+IF(ISNUMBER(Q11),VLOOKUP(WEEKDAY(Q11,2),'Interne Parmeter'!$B$36:$C$42,2,FALSE),"")</f>
        <v>Mo</v>
      </c>
      <c r="R12" s="218" t="str">
        <f ca="1">+IF(ISNUMBER(R11),VLOOKUP(WEEKDAY(R11,2),'Interne Parmeter'!$B$36:$C$42,2,FALSE),"")</f>
        <v>Die</v>
      </c>
      <c r="S12" s="218" t="str">
        <f ca="1">+IF(ISNUMBER(S11),VLOOKUP(WEEKDAY(S11,2),'Interne Parmeter'!$B$36:$C$42,2,FALSE),"")</f>
        <v>Mit</v>
      </c>
      <c r="T12" s="218" t="str">
        <f ca="1">+IF(ISNUMBER(T11),VLOOKUP(WEEKDAY(T11,2),'Interne Parmeter'!$B$36:$C$42,2,FALSE),"")</f>
        <v>Do</v>
      </c>
      <c r="U12" s="218" t="str">
        <f ca="1">+IF(ISNUMBER(U11),VLOOKUP(WEEKDAY(U11,2),'Interne Parmeter'!$B$36:$C$42,2,FALSE),"")</f>
        <v>Fr</v>
      </c>
      <c r="V12" s="218" t="str">
        <f ca="1">+IF(ISNUMBER(V11),VLOOKUP(WEEKDAY(V11,2),'Interne Parmeter'!$B$36:$C$42,2,FALSE),"")</f>
        <v>Sa</v>
      </c>
      <c r="W12" s="218" t="str">
        <f ca="1">+IF(ISNUMBER(W11),VLOOKUP(WEEKDAY(W11,2),'Interne Parmeter'!$B$36:$C$42,2,FALSE),"")</f>
        <v>So</v>
      </c>
      <c r="X12" s="218" t="str">
        <f ca="1">+IF(ISNUMBER(X11),VLOOKUP(WEEKDAY(X11,2),'Interne Parmeter'!$B$36:$C$42,2,FALSE),"")</f>
        <v>Mo</v>
      </c>
      <c r="Y12" s="218" t="str">
        <f ca="1">+IF(ISNUMBER(Y11),VLOOKUP(WEEKDAY(Y11,2),'Interne Parmeter'!$B$36:$C$42,2,FALSE),"")</f>
        <v>Die</v>
      </c>
      <c r="Z12" s="218" t="str">
        <f ca="1">+IF(ISNUMBER(Z11),VLOOKUP(WEEKDAY(Z11,2),'Interne Parmeter'!$B$36:$C$42,2,FALSE),"")</f>
        <v>Mit</v>
      </c>
      <c r="AA12" s="218" t="str">
        <f ca="1">+IF(ISNUMBER(AA11),VLOOKUP(WEEKDAY(AA11,2),'Interne Parmeter'!$B$36:$C$42,2,FALSE),"")</f>
        <v>Do</v>
      </c>
      <c r="AB12" s="218" t="str">
        <f ca="1">+IF(ISNUMBER(AB11),VLOOKUP(WEEKDAY(AB11,2),'Interne Parmeter'!$B$36:$C$42,2,FALSE),"")</f>
        <v>Fr</v>
      </c>
      <c r="AC12" s="218" t="str">
        <f ca="1">+IF(ISNUMBER(AC11),VLOOKUP(WEEKDAY(AC11,2),'Interne Parmeter'!$B$36:$C$42,2,FALSE),"")</f>
        <v>Sa</v>
      </c>
      <c r="AD12" s="218" t="str">
        <f ca="1">+IF(ISNUMBER(AD11),VLOOKUP(WEEKDAY(AD11,2),'Interne Parmeter'!$B$36:$C$42,2,FALSE),"")</f>
        <v>So</v>
      </c>
      <c r="AE12" s="218" t="str">
        <f ca="1">+IF(ISNUMBER(AE11),VLOOKUP(WEEKDAY(AE11,2),'Interne Parmeter'!$B$36:$C$42,2,FALSE),"")</f>
        <v>Mo</v>
      </c>
      <c r="AF12" s="218" t="str">
        <f ca="1">+IF(ISNUMBER(AF11),VLOOKUP(WEEKDAY(AF11,2),'Interne Parmeter'!$B$36:$C$42,2,FALSE),"")</f>
        <v>Die</v>
      </c>
      <c r="AG12" s="218" t="str">
        <f ca="1">+IF(ISNUMBER(AG11),VLOOKUP(WEEKDAY(AG11,2),'Interne Parmeter'!$B$36:$C$42,2,FALSE),"")</f>
        <v>Mit</v>
      </c>
      <c r="AH12" s="218" t="str">
        <f ca="1">+IF(ISNUMBER(AH11),VLOOKUP(WEEKDAY(AH11,2),'Interne Parmeter'!$B$36:$C$42,2,FALSE),"")</f>
        <v>Do</v>
      </c>
      <c r="AI12" s="218" t="str">
        <f ca="1">+IF(ISNUMBER(AI11),VLOOKUP(WEEKDAY(AI11,2),'Interne Parmeter'!$B$36:$C$42,2,FALSE),"")</f>
        <v>Fr</v>
      </c>
      <c r="AJ12" s="218" t="str">
        <f ca="1">+IF(ISNUMBER(AJ11),VLOOKUP(WEEKDAY(AJ11,2),'Interne Parmeter'!$B$36:$C$42,2,FALSE),"")</f>
        <v>Sa</v>
      </c>
      <c r="AK12" s="218" t="str">
        <f ca="1">+IF(ISNUMBER(AK11),VLOOKUP(WEEKDAY(AK11,2),'Interne Parmeter'!$B$36:$C$42,2,FALSE),"")</f>
        <v>So</v>
      </c>
      <c r="AL12" s="218" t="str">
        <f ca="1">+IF(ISNUMBER(AL11),VLOOKUP(WEEKDAY(AL11,2),'Interne Parmeter'!$B$36:$C$42,2,FALSE),"")</f>
        <v>Mo</v>
      </c>
      <c r="AM12" s="218" t="str">
        <f ca="1">+IF(ISNUMBER(AM11),VLOOKUP(WEEKDAY(AM11,2),'Interne Parmeter'!$B$36:$C$42,2,FALSE),"")</f>
        <v>Die</v>
      </c>
      <c r="AN12" s="218" t="str">
        <f ca="1">+IF(ISNUMBER(AN11),VLOOKUP(WEEKDAY(AN11,2),'Interne Parmeter'!$B$36:$C$42,2,FALSE),"")</f>
        <v>Mit</v>
      </c>
      <c r="AO12" s="219" t="str">
        <f ca="1">+IF(ISNUMBER(AO11),VLOOKUP(WEEKDAY(AO11,2),'Interne Parmeter'!$B$36:$C$42,2,FALSE),"")</f>
        <v/>
      </c>
      <c r="AP12" s="173"/>
      <c r="AR12" s="201" t="s">
        <v>23</v>
      </c>
      <c r="AS12" s="199">
        <f ca="1">+IF(ISNUMBER(Startseite!G27),Startseite!G27,YEAR(TODAY())-1)</f>
        <v>2025</v>
      </c>
      <c r="AT12" s="200"/>
      <c r="AU12" s="200"/>
      <c r="BK12" s="175"/>
      <c r="BL12" s="175"/>
      <c r="BM12" s="175"/>
      <c r="BN12" s="175"/>
      <c r="BO12" s="175"/>
    </row>
    <row r="13" spans="4:67" ht="14.4" customHeight="1" thickBot="1" x14ac:dyDescent="0.3">
      <c r="D13" s="172"/>
      <c r="E13" s="309"/>
      <c r="F13" s="317"/>
      <c r="G13" s="319"/>
      <c r="H13" s="319"/>
      <c r="I13" s="319"/>
      <c r="J13" s="307"/>
      <c r="K13" s="220">
        <f>IF(ISNUMBER(K10),SUM(K14:K53),"")</f>
        <v>0</v>
      </c>
      <c r="L13" s="221">
        <f t="shared" ref="L13:AO13" ca="1" si="4">IF(ISNUMBER(L10),SUM(L14:L53),"")</f>
        <v>0</v>
      </c>
      <c r="M13" s="221">
        <f t="shared" ca="1" si="4"/>
        <v>0</v>
      </c>
      <c r="N13" s="221">
        <f t="shared" ca="1" si="4"/>
        <v>0</v>
      </c>
      <c r="O13" s="221">
        <f t="shared" ca="1" si="4"/>
        <v>0</v>
      </c>
      <c r="P13" s="221">
        <f t="shared" ca="1" si="4"/>
        <v>0</v>
      </c>
      <c r="Q13" s="221">
        <f t="shared" ca="1" si="4"/>
        <v>0</v>
      </c>
      <c r="R13" s="221">
        <f t="shared" ca="1" si="4"/>
        <v>0</v>
      </c>
      <c r="S13" s="221">
        <f t="shared" ca="1" si="4"/>
        <v>0</v>
      </c>
      <c r="T13" s="221">
        <f t="shared" ca="1" si="4"/>
        <v>0</v>
      </c>
      <c r="U13" s="221">
        <f t="shared" ca="1" si="4"/>
        <v>0</v>
      </c>
      <c r="V13" s="221">
        <f t="shared" ca="1" si="4"/>
        <v>0</v>
      </c>
      <c r="W13" s="221">
        <f t="shared" ca="1" si="4"/>
        <v>0</v>
      </c>
      <c r="X13" s="221">
        <f t="shared" ca="1" si="4"/>
        <v>0</v>
      </c>
      <c r="Y13" s="221">
        <f t="shared" ca="1" si="4"/>
        <v>0</v>
      </c>
      <c r="Z13" s="221">
        <f t="shared" ca="1" si="4"/>
        <v>0</v>
      </c>
      <c r="AA13" s="221">
        <f t="shared" ca="1" si="4"/>
        <v>0</v>
      </c>
      <c r="AB13" s="221">
        <f t="shared" ca="1" si="4"/>
        <v>0</v>
      </c>
      <c r="AC13" s="221">
        <f t="shared" ca="1" si="4"/>
        <v>0</v>
      </c>
      <c r="AD13" s="221">
        <f t="shared" ca="1" si="4"/>
        <v>0</v>
      </c>
      <c r="AE13" s="221">
        <f t="shared" ca="1" si="4"/>
        <v>0</v>
      </c>
      <c r="AF13" s="221">
        <f t="shared" ca="1" si="4"/>
        <v>0</v>
      </c>
      <c r="AG13" s="221">
        <f t="shared" ca="1" si="4"/>
        <v>0</v>
      </c>
      <c r="AH13" s="221">
        <f t="shared" ca="1" si="4"/>
        <v>0</v>
      </c>
      <c r="AI13" s="221">
        <f t="shared" ca="1" si="4"/>
        <v>0</v>
      </c>
      <c r="AJ13" s="221">
        <f t="shared" ca="1" si="4"/>
        <v>0</v>
      </c>
      <c r="AK13" s="221">
        <f t="shared" ca="1" si="4"/>
        <v>0</v>
      </c>
      <c r="AL13" s="221">
        <f t="shared" ca="1" si="4"/>
        <v>0</v>
      </c>
      <c r="AM13" s="221">
        <f t="shared" ca="1" si="4"/>
        <v>0</v>
      </c>
      <c r="AN13" s="221">
        <f t="shared" ca="1" si="4"/>
        <v>0</v>
      </c>
      <c r="AO13" s="222" t="str">
        <f t="shared" ca="1" si="4"/>
        <v/>
      </c>
      <c r="AP13" s="173"/>
      <c r="AR13" s="201" t="s">
        <v>0</v>
      </c>
      <c r="AS13" s="202">
        <v>4</v>
      </c>
      <c r="AT13" s="200"/>
      <c r="AU13" s="200"/>
      <c r="BK13" s="175"/>
      <c r="BL13" s="175"/>
      <c r="BM13" s="175"/>
      <c r="BN13" s="175"/>
      <c r="BO13" s="175"/>
    </row>
    <row r="14" spans="4:67" x14ac:dyDescent="0.25">
      <c r="D14" s="172"/>
      <c r="E14" s="223" t="str">
        <f>+IF(Mitarbeitende!D8="","",Mitarbeitende!D8)</f>
        <v/>
      </c>
      <c r="F14" s="224" t="str">
        <f>+IF(Mitarbeitende!E8="","",Mitarbeitende!E8&amp;" "&amp;Mitarbeitende!F8)</f>
        <v/>
      </c>
      <c r="G14" s="225" t="str">
        <f>+IF(Mitarbeitende!K8="","",Mitarbeitende!K8)</f>
        <v/>
      </c>
      <c r="H14" s="225" t="str">
        <f>+IF(E14="","",SUM(K14:AO14))</f>
        <v/>
      </c>
      <c r="I14" s="225" t="str">
        <f>+Zusammenfassung!T6</f>
        <v/>
      </c>
      <c r="J14" s="226" t="str">
        <f>+IF(AND(ISNUMBER(G14),ISNUMBER(I14)),G14-I14,"")</f>
        <v/>
      </c>
      <c r="K14" s="189"/>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1"/>
      <c r="AP14" s="173"/>
      <c r="BK14" s="175"/>
      <c r="BL14" s="175"/>
      <c r="BM14" s="175"/>
      <c r="BN14" s="175"/>
      <c r="BO14" s="175"/>
    </row>
    <row r="15" spans="4:67" x14ac:dyDescent="0.25">
      <c r="D15" s="172"/>
      <c r="E15" s="227" t="str">
        <f>+IF(Mitarbeitende!D9="","",Mitarbeitende!D9)</f>
        <v/>
      </c>
      <c r="F15" s="228" t="str">
        <f>+IF(Mitarbeitende!E9="","",Mitarbeitende!E9&amp;" "&amp;Mitarbeitende!F9)</f>
        <v/>
      </c>
      <c r="G15" s="229" t="str">
        <f>+IF(Mitarbeitende!K9="","",Mitarbeitende!K9)</f>
        <v/>
      </c>
      <c r="H15" s="229" t="str">
        <f t="shared" ref="H15:H53" si="5">+IF(E15="","",SUM(K15:AO15))</f>
        <v/>
      </c>
      <c r="I15" s="229" t="str">
        <f>+Zusammenfassung!T7</f>
        <v/>
      </c>
      <c r="J15" s="230" t="str">
        <f t="shared" ref="J15:J53" si="6">+IF(AND(ISNUMBER(G15),ISNUMBER(I15)),G15-I15,"")</f>
        <v/>
      </c>
      <c r="K15" s="192"/>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4"/>
      <c r="AP15" s="173"/>
      <c r="BK15" s="175"/>
      <c r="BL15" s="175"/>
      <c r="BM15" s="175"/>
      <c r="BN15" s="175"/>
      <c r="BO15" s="175"/>
    </row>
    <row r="16" spans="4:67" x14ac:dyDescent="0.25">
      <c r="D16" s="172"/>
      <c r="E16" s="227" t="str">
        <f>+IF(Mitarbeitende!D10="","",Mitarbeitende!D10)</f>
        <v/>
      </c>
      <c r="F16" s="228" t="str">
        <f>+IF(Mitarbeitende!E10="","",Mitarbeitende!E10&amp;" "&amp;Mitarbeitende!F10)</f>
        <v/>
      </c>
      <c r="G16" s="229" t="str">
        <f>+IF(Mitarbeitende!K10="","",Mitarbeitende!K10)</f>
        <v/>
      </c>
      <c r="H16" s="229" t="str">
        <f t="shared" si="5"/>
        <v/>
      </c>
      <c r="I16" s="229" t="str">
        <f>+Zusammenfassung!T8</f>
        <v/>
      </c>
      <c r="J16" s="230" t="str">
        <f t="shared" si="6"/>
        <v/>
      </c>
      <c r="K16" s="192"/>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4"/>
      <c r="AP16" s="173"/>
      <c r="BK16" s="175"/>
      <c r="BL16" s="175"/>
      <c r="BM16" s="175"/>
      <c r="BN16" s="175"/>
      <c r="BO16" s="175"/>
    </row>
    <row r="17" spans="4:67" x14ac:dyDescent="0.25">
      <c r="D17" s="172"/>
      <c r="E17" s="227" t="str">
        <f>+IF(Mitarbeitende!D11="","",Mitarbeitende!D11)</f>
        <v/>
      </c>
      <c r="F17" s="228" t="str">
        <f>+IF(Mitarbeitende!E11="","",Mitarbeitende!E11&amp;" "&amp;Mitarbeitende!F11)</f>
        <v/>
      </c>
      <c r="G17" s="229" t="str">
        <f>+IF(Mitarbeitende!K11="","",Mitarbeitende!K11)</f>
        <v/>
      </c>
      <c r="H17" s="229" t="str">
        <f t="shared" si="5"/>
        <v/>
      </c>
      <c r="I17" s="229" t="str">
        <f>+Zusammenfassung!T9</f>
        <v/>
      </c>
      <c r="J17" s="230" t="str">
        <f t="shared" si="6"/>
        <v/>
      </c>
      <c r="K17" s="192"/>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4"/>
      <c r="AP17" s="173"/>
      <c r="BK17" s="175"/>
      <c r="BL17" s="175"/>
      <c r="BM17" s="175"/>
      <c r="BN17" s="175"/>
      <c r="BO17" s="175"/>
    </row>
    <row r="18" spans="4:67" x14ac:dyDescent="0.25">
      <c r="D18" s="172"/>
      <c r="E18" s="227" t="str">
        <f>+IF(Mitarbeitende!D12="","",Mitarbeitende!D12)</f>
        <v/>
      </c>
      <c r="F18" s="228" t="str">
        <f>+IF(Mitarbeitende!E12="","",Mitarbeitende!E12&amp;" "&amp;Mitarbeitende!F12)</f>
        <v/>
      </c>
      <c r="G18" s="229" t="str">
        <f>+IF(Mitarbeitende!K12="","",Mitarbeitende!K12)</f>
        <v/>
      </c>
      <c r="H18" s="229" t="str">
        <f t="shared" si="5"/>
        <v/>
      </c>
      <c r="I18" s="229" t="str">
        <f>+Zusammenfassung!T10</f>
        <v/>
      </c>
      <c r="J18" s="230" t="str">
        <f t="shared" si="6"/>
        <v/>
      </c>
      <c r="K18" s="192"/>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4"/>
      <c r="AP18" s="173"/>
      <c r="BK18" s="175"/>
      <c r="BL18" s="175"/>
      <c r="BM18" s="175"/>
      <c r="BN18" s="175"/>
      <c r="BO18" s="175"/>
    </row>
    <row r="19" spans="4:67" x14ac:dyDescent="0.25">
      <c r="D19" s="172"/>
      <c r="E19" s="227" t="str">
        <f>+IF(Mitarbeitende!D13="","",Mitarbeitende!D13)</f>
        <v/>
      </c>
      <c r="F19" s="228" t="str">
        <f>+IF(Mitarbeitende!E13="","",Mitarbeitende!E13&amp;" "&amp;Mitarbeitende!F13)</f>
        <v/>
      </c>
      <c r="G19" s="229" t="str">
        <f>+IF(Mitarbeitende!K13="","",Mitarbeitende!K13)</f>
        <v/>
      </c>
      <c r="H19" s="229" t="str">
        <f t="shared" si="5"/>
        <v/>
      </c>
      <c r="I19" s="229" t="str">
        <f>+Zusammenfassung!T11</f>
        <v/>
      </c>
      <c r="J19" s="230" t="str">
        <f t="shared" si="6"/>
        <v/>
      </c>
      <c r="K19" s="192"/>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4"/>
      <c r="AP19" s="173"/>
      <c r="BK19" s="175"/>
      <c r="BL19" s="175"/>
      <c r="BM19" s="175"/>
      <c r="BN19" s="175"/>
      <c r="BO19" s="175"/>
    </row>
    <row r="20" spans="4:67" x14ac:dyDescent="0.25">
      <c r="D20" s="172"/>
      <c r="E20" s="227" t="str">
        <f>+IF(Mitarbeitende!D14="","",Mitarbeitende!D14)</f>
        <v/>
      </c>
      <c r="F20" s="228" t="str">
        <f>+IF(Mitarbeitende!E14="","",Mitarbeitende!E14&amp;" "&amp;Mitarbeitende!F14)</f>
        <v/>
      </c>
      <c r="G20" s="229" t="str">
        <f>+IF(Mitarbeitende!K14="","",Mitarbeitende!K14)</f>
        <v/>
      </c>
      <c r="H20" s="229" t="str">
        <f t="shared" si="5"/>
        <v/>
      </c>
      <c r="I20" s="229" t="str">
        <f>+Zusammenfassung!T12</f>
        <v/>
      </c>
      <c r="J20" s="230" t="str">
        <f t="shared" si="6"/>
        <v/>
      </c>
      <c r="K20" s="192"/>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4"/>
      <c r="AP20" s="173"/>
      <c r="AR20" s="178"/>
      <c r="BK20" s="175"/>
      <c r="BL20" s="175"/>
      <c r="BM20" s="175"/>
      <c r="BN20" s="175"/>
      <c r="BO20" s="175"/>
    </row>
    <row r="21" spans="4:67" x14ac:dyDescent="0.25">
      <c r="D21" s="172"/>
      <c r="E21" s="227" t="str">
        <f>+IF(Mitarbeitende!D15="","",Mitarbeitende!D15)</f>
        <v/>
      </c>
      <c r="F21" s="228" t="str">
        <f>+IF(Mitarbeitende!E15="","",Mitarbeitende!E15&amp;" "&amp;Mitarbeitende!F15)</f>
        <v/>
      </c>
      <c r="G21" s="229" t="str">
        <f>+IF(Mitarbeitende!K15="","",Mitarbeitende!K15)</f>
        <v/>
      </c>
      <c r="H21" s="229" t="str">
        <f t="shared" si="5"/>
        <v/>
      </c>
      <c r="I21" s="229" t="str">
        <f>+Zusammenfassung!T13</f>
        <v/>
      </c>
      <c r="J21" s="230" t="str">
        <f t="shared" si="6"/>
        <v/>
      </c>
      <c r="K21" s="192"/>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4"/>
      <c r="AP21" s="173"/>
      <c r="BK21" s="175"/>
      <c r="BL21" s="175"/>
      <c r="BM21" s="175"/>
      <c r="BN21" s="175"/>
      <c r="BO21" s="175"/>
    </row>
    <row r="22" spans="4:67" x14ac:dyDescent="0.25">
      <c r="D22" s="172"/>
      <c r="E22" s="227" t="str">
        <f>+IF(Mitarbeitende!D16="","",Mitarbeitende!D16)</f>
        <v/>
      </c>
      <c r="F22" s="228" t="str">
        <f>+IF(Mitarbeitende!E16="","",Mitarbeitende!E16&amp;" "&amp;Mitarbeitende!F16)</f>
        <v/>
      </c>
      <c r="G22" s="229" t="str">
        <f>+IF(Mitarbeitende!K16="","",Mitarbeitende!K16)</f>
        <v/>
      </c>
      <c r="H22" s="229" t="str">
        <f t="shared" si="5"/>
        <v/>
      </c>
      <c r="I22" s="229" t="str">
        <f>+Zusammenfassung!T14</f>
        <v/>
      </c>
      <c r="J22" s="230" t="str">
        <f t="shared" si="6"/>
        <v/>
      </c>
      <c r="K22" s="192"/>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4"/>
      <c r="AP22" s="173"/>
      <c r="BK22" s="175"/>
      <c r="BL22" s="175"/>
      <c r="BM22" s="175"/>
      <c r="BN22" s="175"/>
      <c r="BO22" s="175"/>
    </row>
    <row r="23" spans="4:67" x14ac:dyDescent="0.25">
      <c r="D23" s="172"/>
      <c r="E23" s="227" t="str">
        <f>+IF(Mitarbeitende!D17="","",Mitarbeitende!D17)</f>
        <v/>
      </c>
      <c r="F23" s="228" t="str">
        <f>+IF(Mitarbeitende!E17="","",Mitarbeitende!E17&amp;" "&amp;Mitarbeitende!F17)</f>
        <v/>
      </c>
      <c r="G23" s="229" t="str">
        <f>+IF(Mitarbeitende!K17="","",Mitarbeitende!K17)</f>
        <v/>
      </c>
      <c r="H23" s="229" t="str">
        <f t="shared" si="5"/>
        <v/>
      </c>
      <c r="I23" s="229" t="str">
        <f>+Zusammenfassung!T15</f>
        <v/>
      </c>
      <c r="J23" s="230" t="str">
        <f t="shared" si="6"/>
        <v/>
      </c>
      <c r="K23" s="192"/>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4"/>
      <c r="AP23" s="173"/>
      <c r="BK23" s="175"/>
      <c r="BL23" s="175"/>
      <c r="BM23" s="175"/>
      <c r="BN23" s="175"/>
      <c r="BO23" s="175"/>
    </row>
    <row r="24" spans="4:67" x14ac:dyDescent="0.25">
      <c r="D24" s="172"/>
      <c r="E24" s="227" t="str">
        <f>+IF(Mitarbeitende!D18="","",Mitarbeitende!D18)</f>
        <v/>
      </c>
      <c r="F24" s="228" t="str">
        <f>+IF(Mitarbeitende!E18="","",Mitarbeitende!E18&amp;" "&amp;Mitarbeitende!F18)</f>
        <v/>
      </c>
      <c r="G24" s="229" t="str">
        <f>+IF(Mitarbeitende!K18="","",Mitarbeitende!K18)</f>
        <v/>
      </c>
      <c r="H24" s="229" t="str">
        <f t="shared" si="5"/>
        <v/>
      </c>
      <c r="I24" s="229" t="str">
        <f>+Zusammenfassung!T16</f>
        <v/>
      </c>
      <c r="J24" s="230" t="str">
        <f t="shared" si="6"/>
        <v/>
      </c>
      <c r="K24" s="192"/>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4"/>
      <c r="AP24" s="173"/>
      <c r="BK24" s="175"/>
      <c r="BL24" s="175"/>
      <c r="BM24" s="175"/>
      <c r="BN24" s="175"/>
      <c r="BO24" s="175"/>
    </row>
    <row r="25" spans="4:67" x14ac:dyDescent="0.25">
      <c r="D25" s="172"/>
      <c r="E25" s="227" t="str">
        <f>+IF(Mitarbeitende!D19="","",Mitarbeitende!D19)</f>
        <v/>
      </c>
      <c r="F25" s="228" t="str">
        <f>+IF(Mitarbeitende!E19="","",Mitarbeitende!E19&amp;" "&amp;Mitarbeitende!F19)</f>
        <v/>
      </c>
      <c r="G25" s="229" t="str">
        <f>+IF(Mitarbeitende!K19="","",Mitarbeitende!K19)</f>
        <v/>
      </c>
      <c r="H25" s="229" t="str">
        <f t="shared" si="5"/>
        <v/>
      </c>
      <c r="I25" s="229" t="str">
        <f>+Zusammenfassung!T17</f>
        <v/>
      </c>
      <c r="J25" s="230" t="str">
        <f t="shared" si="6"/>
        <v/>
      </c>
      <c r="K25" s="192"/>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4"/>
      <c r="AP25" s="173"/>
      <c r="BK25" s="175"/>
      <c r="BL25" s="175"/>
      <c r="BM25" s="175"/>
      <c r="BN25" s="175"/>
      <c r="BO25" s="175"/>
    </row>
    <row r="26" spans="4:67" x14ac:dyDescent="0.25">
      <c r="D26" s="172"/>
      <c r="E26" s="227" t="str">
        <f>+IF(Mitarbeitende!D20="","",Mitarbeitende!D20)</f>
        <v/>
      </c>
      <c r="F26" s="228" t="str">
        <f>+IF(Mitarbeitende!E20="","",Mitarbeitende!E20&amp;" "&amp;Mitarbeitende!F20)</f>
        <v/>
      </c>
      <c r="G26" s="229" t="str">
        <f>+IF(Mitarbeitende!K20="","",Mitarbeitende!K20)</f>
        <v/>
      </c>
      <c r="H26" s="229" t="str">
        <f t="shared" si="5"/>
        <v/>
      </c>
      <c r="I26" s="229" t="str">
        <f>+Zusammenfassung!T18</f>
        <v/>
      </c>
      <c r="J26" s="230" t="str">
        <f t="shared" si="6"/>
        <v/>
      </c>
      <c r="K26" s="192"/>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4"/>
      <c r="AP26" s="173"/>
      <c r="BK26" s="175"/>
      <c r="BL26" s="175"/>
      <c r="BM26" s="175"/>
      <c r="BN26" s="175"/>
      <c r="BO26" s="175"/>
    </row>
    <row r="27" spans="4:67" x14ac:dyDescent="0.25">
      <c r="D27" s="172"/>
      <c r="E27" s="227" t="str">
        <f>+IF(Mitarbeitende!D21="","",Mitarbeitende!D21)</f>
        <v/>
      </c>
      <c r="F27" s="228" t="str">
        <f>+IF(Mitarbeitende!E21="","",Mitarbeitende!E21&amp;" "&amp;Mitarbeitende!F21)</f>
        <v/>
      </c>
      <c r="G27" s="229" t="str">
        <f>+IF(Mitarbeitende!K21="","",Mitarbeitende!K21)</f>
        <v/>
      </c>
      <c r="H27" s="229" t="str">
        <f t="shared" si="5"/>
        <v/>
      </c>
      <c r="I27" s="229" t="str">
        <f>+Zusammenfassung!T19</f>
        <v/>
      </c>
      <c r="J27" s="230" t="str">
        <f t="shared" si="6"/>
        <v/>
      </c>
      <c r="K27" s="192"/>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4"/>
      <c r="AP27" s="173"/>
      <c r="BK27" s="175"/>
      <c r="BL27" s="175"/>
      <c r="BM27" s="175"/>
      <c r="BN27" s="175"/>
      <c r="BO27" s="175"/>
    </row>
    <row r="28" spans="4:67" x14ac:dyDescent="0.25">
      <c r="D28" s="172"/>
      <c r="E28" s="227" t="str">
        <f>+IF(Mitarbeitende!D22="","",Mitarbeitende!D22)</f>
        <v/>
      </c>
      <c r="F28" s="228" t="str">
        <f>+IF(Mitarbeitende!E22="","",Mitarbeitende!E22&amp;" "&amp;Mitarbeitende!F22)</f>
        <v/>
      </c>
      <c r="G28" s="229" t="str">
        <f>+IF(Mitarbeitende!K22="","",Mitarbeitende!K22)</f>
        <v/>
      </c>
      <c r="H28" s="229" t="str">
        <f t="shared" si="5"/>
        <v/>
      </c>
      <c r="I28" s="229" t="str">
        <f>+Zusammenfassung!T20</f>
        <v/>
      </c>
      <c r="J28" s="230" t="str">
        <f t="shared" si="6"/>
        <v/>
      </c>
      <c r="K28" s="192"/>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4"/>
      <c r="AP28" s="173"/>
      <c r="BK28" s="175"/>
      <c r="BL28" s="175"/>
      <c r="BM28" s="175"/>
      <c r="BN28" s="175"/>
      <c r="BO28" s="175"/>
    </row>
    <row r="29" spans="4:67" x14ac:dyDescent="0.25">
      <c r="D29" s="172"/>
      <c r="E29" s="227" t="str">
        <f>+IF(Mitarbeitende!D23="","",Mitarbeitende!D23)</f>
        <v/>
      </c>
      <c r="F29" s="228" t="str">
        <f>+IF(Mitarbeitende!E23="","",Mitarbeitende!E23&amp;" "&amp;Mitarbeitende!F23)</f>
        <v/>
      </c>
      <c r="G29" s="229" t="str">
        <f>+IF(Mitarbeitende!K23="","",Mitarbeitende!K23)</f>
        <v/>
      </c>
      <c r="H29" s="229" t="str">
        <f t="shared" si="5"/>
        <v/>
      </c>
      <c r="I29" s="229" t="str">
        <f>+Zusammenfassung!T21</f>
        <v/>
      </c>
      <c r="J29" s="230" t="str">
        <f t="shared" si="6"/>
        <v/>
      </c>
      <c r="K29" s="192"/>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4"/>
      <c r="AP29" s="173"/>
      <c r="BK29" s="175"/>
      <c r="BL29" s="175"/>
      <c r="BM29" s="175"/>
      <c r="BN29" s="175"/>
      <c r="BO29" s="175"/>
    </row>
    <row r="30" spans="4:67" x14ac:dyDescent="0.25">
      <c r="D30" s="172"/>
      <c r="E30" s="227" t="str">
        <f>+IF(Mitarbeitende!D24="","",Mitarbeitende!D24)</f>
        <v/>
      </c>
      <c r="F30" s="228" t="str">
        <f>+IF(Mitarbeitende!E24="","",Mitarbeitende!E24&amp;" "&amp;Mitarbeitende!F24)</f>
        <v/>
      </c>
      <c r="G30" s="229" t="str">
        <f>+IF(Mitarbeitende!K24="","",Mitarbeitende!K24)</f>
        <v/>
      </c>
      <c r="H30" s="229" t="str">
        <f t="shared" si="5"/>
        <v/>
      </c>
      <c r="I30" s="229" t="str">
        <f>+Zusammenfassung!T22</f>
        <v/>
      </c>
      <c r="J30" s="230" t="str">
        <f t="shared" si="6"/>
        <v/>
      </c>
      <c r="K30" s="192"/>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4"/>
      <c r="AP30" s="173"/>
      <c r="BK30" s="175"/>
      <c r="BL30" s="175"/>
      <c r="BM30" s="175"/>
      <c r="BN30" s="175"/>
      <c r="BO30" s="175"/>
    </row>
    <row r="31" spans="4:67" x14ac:dyDescent="0.25">
      <c r="D31" s="172"/>
      <c r="E31" s="227" t="str">
        <f>+IF(Mitarbeitende!D25="","",Mitarbeitende!D25)</f>
        <v/>
      </c>
      <c r="F31" s="228" t="str">
        <f>+IF(Mitarbeitende!E25="","",Mitarbeitende!E25&amp;" "&amp;Mitarbeitende!F25)</f>
        <v/>
      </c>
      <c r="G31" s="229" t="str">
        <f>+IF(Mitarbeitende!K25="","",Mitarbeitende!K25)</f>
        <v/>
      </c>
      <c r="H31" s="229" t="str">
        <f t="shared" si="5"/>
        <v/>
      </c>
      <c r="I31" s="229" t="str">
        <f>+Zusammenfassung!T23</f>
        <v/>
      </c>
      <c r="J31" s="230" t="str">
        <f t="shared" si="6"/>
        <v/>
      </c>
      <c r="K31" s="192"/>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4"/>
      <c r="AP31" s="173"/>
      <c r="BK31" s="175"/>
      <c r="BL31" s="175"/>
      <c r="BM31" s="175"/>
      <c r="BN31" s="175"/>
      <c r="BO31" s="175"/>
    </row>
    <row r="32" spans="4:67" x14ac:dyDescent="0.25">
      <c r="D32" s="172"/>
      <c r="E32" s="227" t="str">
        <f>+IF(Mitarbeitende!D26="","",Mitarbeitende!D26)</f>
        <v/>
      </c>
      <c r="F32" s="228" t="str">
        <f>+IF(Mitarbeitende!E26="","",Mitarbeitende!E26&amp;" "&amp;Mitarbeitende!F26)</f>
        <v/>
      </c>
      <c r="G32" s="229" t="str">
        <f>+IF(Mitarbeitende!K26="","",Mitarbeitende!K26)</f>
        <v/>
      </c>
      <c r="H32" s="229" t="str">
        <f t="shared" si="5"/>
        <v/>
      </c>
      <c r="I32" s="229" t="str">
        <f>+Zusammenfassung!T24</f>
        <v/>
      </c>
      <c r="J32" s="230" t="str">
        <f t="shared" si="6"/>
        <v/>
      </c>
      <c r="K32" s="192"/>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4"/>
      <c r="AP32" s="173"/>
      <c r="BK32" s="175"/>
      <c r="BL32" s="175"/>
      <c r="BM32" s="175"/>
      <c r="BN32" s="175"/>
      <c r="BO32" s="175"/>
    </row>
    <row r="33" spans="4:67" x14ac:dyDescent="0.25">
      <c r="D33" s="172"/>
      <c r="E33" s="227" t="str">
        <f>+IF(Mitarbeitende!D27="","",Mitarbeitende!D27)</f>
        <v/>
      </c>
      <c r="F33" s="228" t="str">
        <f>+IF(Mitarbeitende!E27="","",Mitarbeitende!E27&amp;" "&amp;Mitarbeitende!F27)</f>
        <v/>
      </c>
      <c r="G33" s="229" t="str">
        <f>+IF(Mitarbeitende!K27="","",Mitarbeitende!K27)</f>
        <v/>
      </c>
      <c r="H33" s="229" t="str">
        <f t="shared" si="5"/>
        <v/>
      </c>
      <c r="I33" s="229" t="str">
        <f>+Zusammenfassung!T25</f>
        <v/>
      </c>
      <c r="J33" s="230" t="str">
        <f t="shared" si="6"/>
        <v/>
      </c>
      <c r="K33" s="192"/>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4"/>
      <c r="AP33" s="173"/>
      <c r="BK33" s="175"/>
      <c r="BL33" s="175"/>
      <c r="BM33" s="175"/>
      <c r="BN33" s="175"/>
      <c r="BO33" s="175"/>
    </row>
    <row r="34" spans="4:67" x14ac:dyDescent="0.25">
      <c r="D34" s="172"/>
      <c r="E34" s="227" t="str">
        <f>+IF(Mitarbeitende!D28="","",Mitarbeitende!D28)</f>
        <v/>
      </c>
      <c r="F34" s="228" t="str">
        <f>+IF(Mitarbeitende!E28="","",Mitarbeitende!E28&amp;" "&amp;Mitarbeitende!F28)</f>
        <v/>
      </c>
      <c r="G34" s="229" t="str">
        <f>+IF(Mitarbeitende!K28="","",Mitarbeitende!K28)</f>
        <v/>
      </c>
      <c r="H34" s="229" t="str">
        <f t="shared" si="5"/>
        <v/>
      </c>
      <c r="I34" s="229" t="str">
        <f>+Zusammenfassung!T26</f>
        <v/>
      </c>
      <c r="J34" s="230" t="str">
        <f t="shared" si="6"/>
        <v/>
      </c>
      <c r="K34" s="192"/>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4"/>
      <c r="AP34" s="173"/>
      <c r="BK34" s="175"/>
      <c r="BL34" s="175"/>
      <c r="BM34" s="175"/>
      <c r="BN34" s="175"/>
      <c r="BO34" s="175"/>
    </row>
    <row r="35" spans="4:67" x14ac:dyDescent="0.25">
      <c r="D35" s="172"/>
      <c r="E35" s="227" t="str">
        <f>+IF(Mitarbeitende!D29="","",Mitarbeitende!D29)</f>
        <v/>
      </c>
      <c r="F35" s="228" t="str">
        <f>+IF(Mitarbeitende!E29="","",Mitarbeitende!E29&amp;" "&amp;Mitarbeitende!F29)</f>
        <v/>
      </c>
      <c r="G35" s="229" t="str">
        <f>+IF(Mitarbeitende!K29="","",Mitarbeitende!K29)</f>
        <v/>
      </c>
      <c r="H35" s="229" t="str">
        <f t="shared" si="5"/>
        <v/>
      </c>
      <c r="I35" s="229" t="str">
        <f>+Zusammenfassung!T27</f>
        <v/>
      </c>
      <c r="J35" s="230" t="str">
        <f t="shared" si="6"/>
        <v/>
      </c>
      <c r="K35" s="192"/>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4"/>
      <c r="AP35" s="173"/>
      <c r="BK35" s="175"/>
      <c r="BL35" s="175"/>
      <c r="BM35" s="175"/>
      <c r="BN35" s="175"/>
      <c r="BO35" s="175"/>
    </row>
    <row r="36" spans="4:67" x14ac:dyDescent="0.25">
      <c r="D36" s="172"/>
      <c r="E36" s="227" t="str">
        <f>+IF(Mitarbeitende!D30="","",Mitarbeitende!D30)</f>
        <v/>
      </c>
      <c r="F36" s="228" t="str">
        <f>+IF(Mitarbeitende!E30="","",Mitarbeitende!E30&amp;" "&amp;Mitarbeitende!F30)</f>
        <v/>
      </c>
      <c r="G36" s="229" t="str">
        <f>+IF(Mitarbeitende!K30="","",Mitarbeitende!K30)</f>
        <v/>
      </c>
      <c r="H36" s="229" t="str">
        <f t="shared" si="5"/>
        <v/>
      </c>
      <c r="I36" s="229" t="str">
        <f>+Zusammenfassung!T28</f>
        <v/>
      </c>
      <c r="J36" s="230" t="str">
        <f t="shared" si="6"/>
        <v/>
      </c>
      <c r="K36" s="192"/>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4"/>
      <c r="AP36" s="173"/>
      <c r="BK36" s="175"/>
      <c r="BL36" s="175"/>
      <c r="BM36" s="175"/>
      <c r="BN36" s="175"/>
      <c r="BO36" s="175"/>
    </row>
    <row r="37" spans="4:67" x14ac:dyDescent="0.25">
      <c r="D37" s="172"/>
      <c r="E37" s="227" t="str">
        <f>+IF(Mitarbeitende!D31="","",Mitarbeitende!D31)</f>
        <v/>
      </c>
      <c r="F37" s="228" t="str">
        <f>+IF(Mitarbeitende!E31="","",Mitarbeitende!E31&amp;" "&amp;Mitarbeitende!F31)</f>
        <v/>
      </c>
      <c r="G37" s="229" t="str">
        <f>+IF(Mitarbeitende!K31="","",Mitarbeitende!K31)</f>
        <v/>
      </c>
      <c r="H37" s="229" t="str">
        <f t="shared" si="5"/>
        <v/>
      </c>
      <c r="I37" s="229" t="str">
        <f>+Zusammenfassung!T29</f>
        <v/>
      </c>
      <c r="J37" s="230" t="str">
        <f t="shared" si="6"/>
        <v/>
      </c>
      <c r="K37" s="192"/>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4"/>
      <c r="AP37" s="173"/>
      <c r="BK37" s="175"/>
      <c r="BL37" s="175"/>
      <c r="BM37" s="175"/>
      <c r="BN37" s="175"/>
      <c r="BO37" s="175"/>
    </row>
    <row r="38" spans="4:67" x14ac:dyDescent="0.25">
      <c r="D38" s="172"/>
      <c r="E38" s="227" t="str">
        <f>+IF(Mitarbeitende!D32="","",Mitarbeitende!D32)</f>
        <v/>
      </c>
      <c r="F38" s="228" t="str">
        <f>+IF(Mitarbeitende!E32="","",Mitarbeitende!E32&amp;" "&amp;Mitarbeitende!F32)</f>
        <v/>
      </c>
      <c r="G38" s="229" t="str">
        <f>+IF(Mitarbeitende!K32="","",Mitarbeitende!K32)</f>
        <v/>
      </c>
      <c r="H38" s="229" t="str">
        <f t="shared" si="5"/>
        <v/>
      </c>
      <c r="I38" s="229" t="str">
        <f>+Zusammenfassung!T30</f>
        <v/>
      </c>
      <c r="J38" s="230" t="str">
        <f t="shared" si="6"/>
        <v/>
      </c>
      <c r="K38" s="192"/>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4"/>
      <c r="AP38" s="173"/>
      <c r="BK38" s="175"/>
      <c r="BL38" s="175"/>
      <c r="BM38" s="175"/>
      <c r="BN38" s="175"/>
      <c r="BO38" s="175"/>
    </row>
    <row r="39" spans="4:67" x14ac:dyDescent="0.25">
      <c r="D39" s="172"/>
      <c r="E39" s="227" t="str">
        <f>+IF(Mitarbeitende!D33="","",Mitarbeitende!D33)</f>
        <v/>
      </c>
      <c r="F39" s="228" t="str">
        <f>+IF(Mitarbeitende!E33="","",Mitarbeitende!E33&amp;" "&amp;Mitarbeitende!F33)</f>
        <v/>
      </c>
      <c r="G39" s="229" t="str">
        <f>+IF(Mitarbeitende!K33="","",Mitarbeitende!K33)</f>
        <v/>
      </c>
      <c r="H39" s="229" t="str">
        <f t="shared" si="5"/>
        <v/>
      </c>
      <c r="I39" s="229" t="str">
        <f>+Zusammenfassung!T31</f>
        <v/>
      </c>
      <c r="J39" s="230" t="str">
        <f t="shared" si="6"/>
        <v/>
      </c>
      <c r="K39" s="192"/>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4"/>
      <c r="AP39" s="173"/>
      <c r="BK39" s="175"/>
      <c r="BL39" s="175"/>
      <c r="BM39" s="175"/>
      <c r="BN39" s="175"/>
      <c r="BO39" s="175"/>
    </row>
    <row r="40" spans="4:67" x14ac:dyDescent="0.25">
      <c r="D40" s="172"/>
      <c r="E40" s="227" t="str">
        <f>+IF(Mitarbeitende!D34="","",Mitarbeitende!D34)</f>
        <v/>
      </c>
      <c r="F40" s="228" t="str">
        <f>+IF(Mitarbeitende!E34="","",Mitarbeitende!E34&amp;" "&amp;Mitarbeitende!F34)</f>
        <v/>
      </c>
      <c r="G40" s="229" t="str">
        <f>+IF(Mitarbeitende!K34="","",Mitarbeitende!K34)</f>
        <v/>
      </c>
      <c r="H40" s="229" t="str">
        <f t="shared" si="5"/>
        <v/>
      </c>
      <c r="I40" s="229" t="str">
        <f>+Zusammenfassung!T32</f>
        <v/>
      </c>
      <c r="J40" s="230" t="str">
        <f t="shared" si="6"/>
        <v/>
      </c>
      <c r="K40" s="192"/>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4"/>
      <c r="AP40" s="173"/>
      <c r="BK40" s="175"/>
      <c r="BL40" s="175"/>
      <c r="BM40" s="175"/>
      <c r="BN40" s="175"/>
      <c r="BO40" s="175"/>
    </row>
    <row r="41" spans="4:67" x14ac:dyDescent="0.25">
      <c r="D41" s="172"/>
      <c r="E41" s="227" t="str">
        <f>+IF(Mitarbeitende!D35="","",Mitarbeitende!D35)</f>
        <v/>
      </c>
      <c r="F41" s="228" t="str">
        <f>+IF(Mitarbeitende!E35="","",Mitarbeitende!E35&amp;" "&amp;Mitarbeitende!F35)</f>
        <v/>
      </c>
      <c r="G41" s="229" t="str">
        <f>+IF(Mitarbeitende!K35="","",Mitarbeitende!K35)</f>
        <v/>
      </c>
      <c r="H41" s="229" t="str">
        <f t="shared" si="5"/>
        <v/>
      </c>
      <c r="I41" s="229" t="str">
        <f>+Zusammenfassung!T33</f>
        <v/>
      </c>
      <c r="J41" s="230" t="str">
        <f t="shared" si="6"/>
        <v/>
      </c>
      <c r="K41" s="192"/>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4"/>
      <c r="AP41" s="173"/>
      <c r="BK41" s="175"/>
      <c r="BL41" s="175"/>
      <c r="BM41" s="175"/>
      <c r="BN41" s="175"/>
      <c r="BO41" s="175"/>
    </row>
    <row r="42" spans="4:67" x14ac:dyDescent="0.25">
      <c r="D42" s="172"/>
      <c r="E42" s="227" t="str">
        <f>+IF(Mitarbeitende!D36="","",Mitarbeitende!D36)</f>
        <v/>
      </c>
      <c r="F42" s="228" t="str">
        <f>+IF(Mitarbeitende!E36="","",Mitarbeitende!E36&amp;" "&amp;Mitarbeitende!F36)</f>
        <v/>
      </c>
      <c r="G42" s="229" t="str">
        <f>+IF(Mitarbeitende!K36="","",Mitarbeitende!K36)</f>
        <v/>
      </c>
      <c r="H42" s="229" t="str">
        <f t="shared" si="5"/>
        <v/>
      </c>
      <c r="I42" s="229" t="str">
        <f>+Zusammenfassung!T34</f>
        <v/>
      </c>
      <c r="J42" s="230" t="str">
        <f t="shared" si="6"/>
        <v/>
      </c>
      <c r="K42" s="192"/>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4"/>
      <c r="AP42" s="173"/>
      <c r="BK42" s="175"/>
      <c r="BL42" s="175"/>
      <c r="BM42" s="175"/>
      <c r="BN42" s="175"/>
      <c r="BO42" s="175"/>
    </row>
    <row r="43" spans="4:67" x14ac:dyDescent="0.25">
      <c r="D43" s="172"/>
      <c r="E43" s="227" t="str">
        <f>+IF(Mitarbeitende!D37="","",Mitarbeitende!D37)</f>
        <v/>
      </c>
      <c r="F43" s="228" t="str">
        <f>+IF(Mitarbeitende!E37="","",Mitarbeitende!E37&amp;" "&amp;Mitarbeitende!F37)</f>
        <v/>
      </c>
      <c r="G43" s="229" t="str">
        <f>+IF(Mitarbeitende!K37="","",Mitarbeitende!K37)</f>
        <v/>
      </c>
      <c r="H43" s="229" t="str">
        <f t="shared" si="5"/>
        <v/>
      </c>
      <c r="I43" s="229" t="str">
        <f>+Zusammenfassung!T35</f>
        <v/>
      </c>
      <c r="J43" s="230" t="str">
        <f t="shared" si="6"/>
        <v/>
      </c>
      <c r="K43" s="192"/>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4"/>
      <c r="AP43" s="173"/>
      <c r="BK43" s="175"/>
      <c r="BL43" s="175"/>
      <c r="BM43" s="175"/>
      <c r="BN43" s="175"/>
      <c r="BO43" s="175"/>
    </row>
    <row r="44" spans="4:67" x14ac:dyDescent="0.25">
      <c r="D44" s="172"/>
      <c r="E44" s="227" t="str">
        <f>+IF(Mitarbeitende!D38="","",Mitarbeitende!D38)</f>
        <v/>
      </c>
      <c r="F44" s="228" t="str">
        <f>+IF(Mitarbeitende!E38="","",Mitarbeitende!E38&amp;" "&amp;Mitarbeitende!F38)</f>
        <v/>
      </c>
      <c r="G44" s="229" t="str">
        <f>+IF(Mitarbeitende!K38="","",Mitarbeitende!K38)</f>
        <v/>
      </c>
      <c r="H44" s="229" t="str">
        <f t="shared" si="5"/>
        <v/>
      </c>
      <c r="I44" s="229" t="str">
        <f>+Zusammenfassung!T36</f>
        <v/>
      </c>
      <c r="J44" s="230" t="str">
        <f t="shared" si="6"/>
        <v/>
      </c>
      <c r="K44" s="192"/>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4"/>
      <c r="AP44" s="173"/>
      <c r="BK44" s="175"/>
      <c r="BL44" s="175"/>
      <c r="BM44" s="175"/>
      <c r="BN44" s="175"/>
      <c r="BO44" s="175"/>
    </row>
    <row r="45" spans="4:67" x14ac:dyDescent="0.25">
      <c r="D45" s="172"/>
      <c r="E45" s="227" t="str">
        <f>+IF(Mitarbeitende!D39="","",Mitarbeitende!D39)</f>
        <v/>
      </c>
      <c r="F45" s="228" t="str">
        <f>+IF(Mitarbeitende!E39="","",Mitarbeitende!E39&amp;" "&amp;Mitarbeitende!F39)</f>
        <v/>
      </c>
      <c r="G45" s="229" t="str">
        <f>+IF(Mitarbeitende!K39="","",Mitarbeitende!K39)</f>
        <v/>
      </c>
      <c r="H45" s="229" t="str">
        <f t="shared" si="5"/>
        <v/>
      </c>
      <c r="I45" s="229" t="str">
        <f>+Zusammenfassung!T37</f>
        <v/>
      </c>
      <c r="J45" s="230" t="str">
        <f t="shared" si="6"/>
        <v/>
      </c>
      <c r="K45" s="192"/>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4"/>
      <c r="AP45" s="173"/>
      <c r="BK45" s="175"/>
      <c r="BL45" s="175"/>
      <c r="BM45" s="175"/>
      <c r="BN45" s="175"/>
      <c r="BO45" s="175"/>
    </row>
    <row r="46" spans="4:67" x14ac:dyDescent="0.25">
      <c r="D46" s="172"/>
      <c r="E46" s="227" t="str">
        <f>+IF(Mitarbeitende!D40="","",Mitarbeitende!D40)</f>
        <v/>
      </c>
      <c r="F46" s="228" t="str">
        <f>+IF(Mitarbeitende!E40="","",Mitarbeitende!E40&amp;" "&amp;Mitarbeitende!F40)</f>
        <v/>
      </c>
      <c r="G46" s="229" t="str">
        <f>+IF(Mitarbeitende!K40="","",Mitarbeitende!K40)</f>
        <v/>
      </c>
      <c r="H46" s="229" t="str">
        <f t="shared" si="5"/>
        <v/>
      </c>
      <c r="I46" s="229" t="str">
        <f>+Zusammenfassung!T38</f>
        <v/>
      </c>
      <c r="J46" s="230" t="str">
        <f t="shared" si="6"/>
        <v/>
      </c>
      <c r="K46" s="192"/>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4"/>
      <c r="AP46" s="173"/>
      <c r="BK46" s="175"/>
      <c r="BL46" s="175"/>
      <c r="BM46" s="175"/>
      <c r="BN46" s="175"/>
      <c r="BO46" s="175"/>
    </row>
    <row r="47" spans="4:67" x14ac:dyDescent="0.25">
      <c r="D47" s="172"/>
      <c r="E47" s="227" t="str">
        <f>+IF(Mitarbeitende!D41="","",Mitarbeitende!D41)</f>
        <v/>
      </c>
      <c r="F47" s="228" t="str">
        <f>+IF(Mitarbeitende!E41="","",Mitarbeitende!E41&amp;" "&amp;Mitarbeitende!F41)</f>
        <v/>
      </c>
      <c r="G47" s="229" t="str">
        <f>+IF(Mitarbeitende!K41="","",Mitarbeitende!K41)</f>
        <v/>
      </c>
      <c r="H47" s="229" t="str">
        <f t="shared" si="5"/>
        <v/>
      </c>
      <c r="I47" s="229" t="str">
        <f>+Zusammenfassung!T39</f>
        <v/>
      </c>
      <c r="J47" s="230" t="str">
        <f t="shared" si="6"/>
        <v/>
      </c>
      <c r="K47" s="192"/>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4"/>
      <c r="AP47" s="173"/>
      <c r="BK47" s="175"/>
      <c r="BL47" s="175"/>
      <c r="BM47" s="175"/>
      <c r="BN47" s="175"/>
      <c r="BO47" s="175"/>
    </row>
    <row r="48" spans="4:67" x14ac:dyDescent="0.25">
      <c r="D48" s="172"/>
      <c r="E48" s="227" t="str">
        <f>+IF(Mitarbeitende!D42="","",Mitarbeitende!D42)</f>
        <v/>
      </c>
      <c r="F48" s="228" t="str">
        <f>+IF(Mitarbeitende!E42="","",Mitarbeitende!E42&amp;" "&amp;Mitarbeitende!F42)</f>
        <v/>
      </c>
      <c r="G48" s="229" t="str">
        <f>+IF(Mitarbeitende!K42="","",Mitarbeitende!K42)</f>
        <v/>
      </c>
      <c r="H48" s="229" t="str">
        <f t="shared" si="5"/>
        <v/>
      </c>
      <c r="I48" s="229" t="str">
        <f>+Zusammenfassung!T40</f>
        <v/>
      </c>
      <c r="J48" s="230" t="str">
        <f t="shared" si="6"/>
        <v/>
      </c>
      <c r="K48" s="192"/>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4"/>
      <c r="AP48" s="173"/>
      <c r="BK48" s="175"/>
      <c r="BL48" s="175"/>
      <c r="BM48" s="175"/>
      <c r="BN48" s="175"/>
      <c r="BO48" s="175"/>
    </row>
    <row r="49" spans="4:67" x14ac:dyDescent="0.25">
      <c r="D49" s="172"/>
      <c r="E49" s="227" t="str">
        <f>+IF(Mitarbeitende!D43="","",Mitarbeitende!D43)</f>
        <v/>
      </c>
      <c r="F49" s="228" t="str">
        <f>+IF(Mitarbeitende!E43="","",Mitarbeitende!E43&amp;" "&amp;Mitarbeitende!F43)</f>
        <v/>
      </c>
      <c r="G49" s="229" t="str">
        <f>+IF(Mitarbeitende!K43="","",Mitarbeitende!K43)</f>
        <v/>
      </c>
      <c r="H49" s="229" t="str">
        <f t="shared" si="5"/>
        <v/>
      </c>
      <c r="I49" s="229" t="str">
        <f>+Zusammenfassung!T41</f>
        <v/>
      </c>
      <c r="J49" s="230" t="str">
        <f t="shared" si="6"/>
        <v/>
      </c>
      <c r="K49" s="192"/>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4"/>
      <c r="AP49" s="173"/>
      <c r="BK49" s="175"/>
      <c r="BL49" s="175"/>
      <c r="BM49" s="175"/>
      <c r="BN49" s="175"/>
      <c r="BO49" s="175"/>
    </row>
    <row r="50" spans="4:67" x14ac:dyDescent="0.25">
      <c r="D50" s="172"/>
      <c r="E50" s="227" t="str">
        <f>+IF(Mitarbeitende!D44="","",Mitarbeitende!D44)</f>
        <v/>
      </c>
      <c r="F50" s="228" t="str">
        <f>+IF(Mitarbeitende!E44="","",Mitarbeitende!E44&amp;" "&amp;Mitarbeitende!F44)</f>
        <v/>
      </c>
      <c r="G50" s="229" t="str">
        <f>+IF(Mitarbeitende!K44="","",Mitarbeitende!K44)</f>
        <v/>
      </c>
      <c r="H50" s="229" t="str">
        <f t="shared" si="5"/>
        <v/>
      </c>
      <c r="I50" s="229" t="str">
        <f>+Zusammenfassung!T42</f>
        <v/>
      </c>
      <c r="J50" s="230" t="str">
        <f t="shared" si="6"/>
        <v/>
      </c>
      <c r="K50" s="192"/>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4"/>
      <c r="AP50" s="173"/>
      <c r="BK50" s="175"/>
      <c r="BL50" s="175"/>
      <c r="BM50" s="175"/>
      <c r="BN50" s="175"/>
      <c r="BO50" s="175"/>
    </row>
    <row r="51" spans="4:67" x14ac:dyDescent="0.25">
      <c r="D51" s="172"/>
      <c r="E51" s="227" t="str">
        <f>+IF(Mitarbeitende!D45="","",Mitarbeitende!D45)</f>
        <v/>
      </c>
      <c r="F51" s="228" t="str">
        <f>+IF(Mitarbeitende!E45="","",Mitarbeitende!E45&amp;" "&amp;Mitarbeitende!F45)</f>
        <v/>
      </c>
      <c r="G51" s="229" t="str">
        <f>+IF(Mitarbeitende!K45="","",Mitarbeitende!K45)</f>
        <v/>
      </c>
      <c r="H51" s="229" t="str">
        <f t="shared" si="5"/>
        <v/>
      </c>
      <c r="I51" s="229" t="str">
        <f>+Zusammenfassung!T43</f>
        <v/>
      </c>
      <c r="J51" s="230" t="str">
        <f t="shared" si="6"/>
        <v/>
      </c>
      <c r="K51" s="192"/>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4"/>
      <c r="AP51" s="173"/>
      <c r="BK51" s="175"/>
      <c r="BL51" s="175"/>
      <c r="BM51" s="175"/>
      <c r="BN51" s="175"/>
      <c r="BO51" s="175"/>
    </row>
    <row r="52" spans="4:67" x14ac:dyDescent="0.25">
      <c r="D52" s="172"/>
      <c r="E52" s="227" t="str">
        <f>+IF(Mitarbeitende!D46="","",Mitarbeitende!D46)</f>
        <v/>
      </c>
      <c r="F52" s="228" t="str">
        <f>+IF(Mitarbeitende!E46="","",Mitarbeitende!E46&amp;" "&amp;Mitarbeitende!F46)</f>
        <v/>
      </c>
      <c r="G52" s="229" t="str">
        <f>+IF(Mitarbeitende!K46="","",Mitarbeitende!K46)</f>
        <v/>
      </c>
      <c r="H52" s="229" t="str">
        <f t="shared" si="5"/>
        <v/>
      </c>
      <c r="I52" s="229" t="str">
        <f>+Zusammenfassung!T44</f>
        <v/>
      </c>
      <c r="J52" s="230" t="str">
        <f t="shared" si="6"/>
        <v/>
      </c>
      <c r="K52" s="192"/>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4"/>
      <c r="AP52" s="173"/>
      <c r="BK52" s="175"/>
      <c r="BL52" s="175"/>
      <c r="BM52" s="175"/>
      <c r="BN52" s="175"/>
      <c r="BO52" s="175"/>
    </row>
    <row r="53" spans="4:67" ht="13.8" thickBot="1" x14ac:dyDescent="0.3">
      <c r="D53" s="172"/>
      <c r="E53" s="231" t="str">
        <f>+IF(Mitarbeitende!D47="","",Mitarbeitende!D47)</f>
        <v/>
      </c>
      <c r="F53" s="232" t="str">
        <f>+IF(Mitarbeitende!E47="","",Mitarbeitende!E47&amp;" "&amp;Mitarbeitende!F47)</f>
        <v/>
      </c>
      <c r="G53" s="233" t="str">
        <f>+IF(Mitarbeitende!K47="","",Mitarbeitende!K47)</f>
        <v/>
      </c>
      <c r="H53" s="233" t="str">
        <f t="shared" si="5"/>
        <v/>
      </c>
      <c r="I53" s="233" t="str">
        <f>+Zusammenfassung!T45</f>
        <v/>
      </c>
      <c r="J53" s="234" t="str">
        <f t="shared" si="6"/>
        <v/>
      </c>
      <c r="K53" s="195"/>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7"/>
      <c r="AP53" s="173"/>
      <c r="BK53" s="175"/>
      <c r="BL53" s="175"/>
      <c r="BM53" s="175"/>
      <c r="BN53" s="175"/>
      <c r="BO53" s="175"/>
    </row>
    <row r="54" spans="4:67" ht="15" customHeight="1" thickBot="1" x14ac:dyDescent="0.3">
      <c r="D54" s="179"/>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1"/>
    </row>
    <row r="56" spans="4:67" ht="13.8" x14ac:dyDescent="0.25">
      <c r="E56" s="182" t="s">
        <v>46</v>
      </c>
    </row>
    <row r="57" spans="4:67" ht="13.8" x14ac:dyDescent="0.25">
      <c r="E57" s="182" t="s">
        <v>47</v>
      </c>
    </row>
    <row r="58" spans="4:67" ht="13.8" x14ac:dyDescent="0.25">
      <c r="E58" s="182" t="s">
        <v>48</v>
      </c>
    </row>
  </sheetData>
  <sheetProtection sheet="1" selectLockedCells="1"/>
  <mergeCells count="10">
    <mergeCell ref="D3:AP3"/>
    <mergeCell ref="E7:J7"/>
    <mergeCell ref="E8:J8"/>
    <mergeCell ref="AR10:AU10"/>
    <mergeCell ref="E11:E13"/>
    <mergeCell ref="F11:F13"/>
    <mergeCell ref="G11:G13"/>
    <mergeCell ref="H11:H13"/>
    <mergeCell ref="I11:I13"/>
    <mergeCell ref="J11:J13"/>
  </mergeCells>
  <conditionalFormatting sqref="K14:AO53">
    <cfRule type="cellIs" dxfId="35" priority="1" operator="between">
      <formula>0.5</formula>
      <formula>1</formula>
    </cfRule>
    <cfRule type="expression" dxfId="34" priority="3">
      <formula>K$8="J"</formula>
    </cfRule>
    <cfRule type="expression" dxfId="33" priority="4">
      <formula>K$7="N"</formula>
    </cfRule>
  </conditionalFormatting>
  <conditionalFormatting sqref="AM14:AO53">
    <cfRule type="expression" dxfId="32" priority="2">
      <formula>+ISNUMBER(AM$10)=FALSE</formula>
    </cfRule>
  </conditionalFormatting>
  <dataValidations count="2">
    <dataValidation type="list" allowBlank="1" showInputMessage="1" showErrorMessage="1" sqref="K14:AO53" xr:uid="{2A064047-1DC5-4D7E-A254-79FE4A917786}">
      <mc:AlternateContent xmlns:x12ac="http://schemas.microsoft.com/office/spreadsheetml/2011/1/ac" xmlns:mc="http://schemas.openxmlformats.org/markup-compatibility/2006">
        <mc:Choice Requires="x12ac">
          <x12ac:list>"0,5",1</x12ac:list>
        </mc:Choice>
        <mc:Fallback>
          <formula1>"0,5,1"</formula1>
        </mc:Fallback>
      </mc:AlternateContent>
    </dataValidation>
    <dataValidation type="date" allowBlank="1" showInputMessage="1" showErrorMessage="1" sqref="AR10:AU10" xr:uid="{F99CF65D-D27B-43EE-AE3C-62DC4EFA6A21}">
      <formula1>44562</formula1>
      <formula2>54788</formula2>
    </dataValidation>
  </dataValidations>
  <pageMargins left="0.51181102362204722" right="0.51181102362204722" top="0.59055118110236227" bottom="0.59055118110236227" header="0.31496062992125984" footer="0.31496062992125984"/>
  <pageSetup paperSize="9" scale="7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2F9751A-BDF1-4979-8672-2F8637CC8A20}">
          <x14:formula1>
            <xm:f>'Interne Parmeter'!$C$3:$C$4</xm:f>
          </x14:formula1>
          <xm:sqref>K7:AO8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D0FDE-948D-48FE-85F9-B9F4E4FFE135}">
  <sheetPr>
    <tabColor rgb="FF00B050"/>
    <pageSetUpPr fitToPage="1"/>
  </sheetPr>
  <dimension ref="A2:BO58"/>
  <sheetViews>
    <sheetView showGridLines="0" topLeftCell="C1" workbookViewId="0">
      <selection activeCell="AD8" sqref="AD8"/>
    </sheetView>
  </sheetViews>
  <sheetFormatPr baseColWidth="10" defaultColWidth="11.44140625" defaultRowHeight="13.2" x14ac:dyDescent="0.25"/>
  <cols>
    <col min="1" max="2" width="11.44140625" style="171" hidden="1" customWidth="1"/>
    <col min="3" max="3" width="5.6640625" style="171" customWidth="1"/>
    <col min="4" max="4" width="1" style="171" customWidth="1"/>
    <col min="5" max="5" width="5.44140625" style="171" customWidth="1"/>
    <col min="6" max="6" width="20.44140625" style="171" customWidth="1"/>
    <col min="7" max="7" width="9" style="171" bestFit="1" customWidth="1"/>
    <col min="8" max="10" width="5.88671875" style="171" bestFit="1" customWidth="1"/>
    <col min="11" max="41" width="3.88671875" style="171" customWidth="1"/>
    <col min="42" max="42" width="1.33203125" style="171" customWidth="1"/>
    <col min="43" max="43" width="11.44140625" style="171"/>
    <col min="44" max="44" width="11.44140625" style="171" hidden="1" customWidth="1"/>
    <col min="45" max="45" width="7.33203125" style="171" hidden="1" customWidth="1"/>
    <col min="46" max="48" width="5.88671875" style="171" hidden="1" customWidth="1"/>
    <col min="49" max="49" width="5.88671875" style="171" customWidth="1"/>
    <col min="50" max="50" width="6.88671875" style="171" customWidth="1"/>
    <col min="51" max="54" width="11.44140625" style="171" customWidth="1"/>
    <col min="55" max="62" width="11.44140625" style="171"/>
    <col min="63" max="63" width="29.5546875" style="171" bestFit="1" customWidth="1"/>
    <col min="64" max="64" width="11.44140625" style="171"/>
    <col min="65" max="65" width="13.5546875" style="171" customWidth="1"/>
    <col min="66" max="66" width="13.88671875" style="171" customWidth="1"/>
    <col min="67" max="16384" width="11.44140625" style="171"/>
  </cols>
  <sheetData>
    <row r="2" spans="4:67" ht="13.8" thickBot="1" x14ac:dyDescent="0.3"/>
    <row r="3" spans="4:67" ht="18" thickBot="1" x14ac:dyDescent="0.35">
      <c r="D3" s="313" t="str">
        <f ca="1">+VLOOKUP(AT11,'Interne Parmeter'!$B$21:$F$32,5,FALSE)</f>
        <v>Urlaubsplanung Mai</v>
      </c>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5"/>
    </row>
    <row r="4" spans="4:67" ht="13.8" thickBot="1" x14ac:dyDescent="0.3">
      <c r="D4" s="172"/>
      <c r="AP4" s="173"/>
    </row>
    <row r="5" spans="4:67" ht="13.8" hidden="1" thickBot="1" x14ac:dyDescent="0.3">
      <c r="D5" s="172"/>
      <c r="AP5" s="173"/>
      <c r="BB5" s="174"/>
      <c r="BC5" s="174"/>
      <c r="BD5" s="174"/>
      <c r="BK5" s="175"/>
      <c r="BL5" s="176"/>
      <c r="BM5" s="176"/>
      <c r="BN5" s="176"/>
      <c r="BO5" s="175"/>
    </row>
    <row r="6" spans="4:67" ht="14.4" customHeight="1" thickBot="1" x14ac:dyDescent="0.3">
      <c r="D6" s="172"/>
      <c r="E6" s="203" t="str">
        <f>"Arbeitstage im "&amp;VLOOKUP(AS13,'Interne Parmeter'!$B$21:$D$32,3,FALSE)</f>
        <v>Arbeitstage im Mai</v>
      </c>
      <c r="F6" s="204"/>
      <c r="G6" s="204"/>
      <c r="H6" s="204"/>
      <c r="I6" s="204"/>
      <c r="J6" s="204" t="s">
        <v>147</v>
      </c>
      <c r="K6" s="205">
        <v>1</v>
      </c>
      <c r="L6" s="206">
        <f t="shared" ref="L6:AO6" ca="1" si="0">IF(L11&lt;&gt;"",K6+1,"")</f>
        <v>2</v>
      </c>
      <c r="M6" s="206">
        <f t="shared" ca="1" si="0"/>
        <v>3</v>
      </c>
      <c r="N6" s="206">
        <f t="shared" ca="1" si="0"/>
        <v>4</v>
      </c>
      <c r="O6" s="206">
        <f t="shared" ca="1" si="0"/>
        <v>5</v>
      </c>
      <c r="P6" s="206">
        <f t="shared" ca="1" si="0"/>
        <v>6</v>
      </c>
      <c r="Q6" s="206">
        <f t="shared" ca="1" si="0"/>
        <v>7</v>
      </c>
      <c r="R6" s="206">
        <f t="shared" ca="1" si="0"/>
        <v>8</v>
      </c>
      <c r="S6" s="206">
        <f t="shared" ca="1" si="0"/>
        <v>9</v>
      </c>
      <c r="T6" s="206">
        <f t="shared" ca="1" si="0"/>
        <v>10</v>
      </c>
      <c r="U6" s="206">
        <f t="shared" ca="1" si="0"/>
        <v>11</v>
      </c>
      <c r="V6" s="206">
        <f t="shared" ca="1" si="0"/>
        <v>12</v>
      </c>
      <c r="W6" s="206">
        <f t="shared" ca="1" si="0"/>
        <v>13</v>
      </c>
      <c r="X6" s="206">
        <f t="shared" ca="1" si="0"/>
        <v>14</v>
      </c>
      <c r="Y6" s="206">
        <f t="shared" ca="1" si="0"/>
        <v>15</v>
      </c>
      <c r="Z6" s="206">
        <f t="shared" ca="1" si="0"/>
        <v>16</v>
      </c>
      <c r="AA6" s="206">
        <f t="shared" ca="1" si="0"/>
        <v>17</v>
      </c>
      <c r="AB6" s="206">
        <f t="shared" ca="1" si="0"/>
        <v>18</v>
      </c>
      <c r="AC6" s="206">
        <f t="shared" ca="1" si="0"/>
        <v>19</v>
      </c>
      <c r="AD6" s="206">
        <f t="shared" ca="1" si="0"/>
        <v>20</v>
      </c>
      <c r="AE6" s="206">
        <f t="shared" ca="1" si="0"/>
        <v>21</v>
      </c>
      <c r="AF6" s="206">
        <f t="shared" ca="1" si="0"/>
        <v>22</v>
      </c>
      <c r="AG6" s="206">
        <f t="shared" ca="1" si="0"/>
        <v>23</v>
      </c>
      <c r="AH6" s="206">
        <f t="shared" ca="1" si="0"/>
        <v>24</v>
      </c>
      <c r="AI6" s="206">
        <f t="shared" ca="1" si="0"/>
        <v>25</v>
      </c>
      <c r="AJ6" s="206">
        <f t="shared" ca="1" si="0"/>
        <v>26</v>
      </c>
      <c r="AK6" s="206">
        <f t="shared" ca="1" si="0"/>
        <v>27</v>
      </c>
      <c r="AL6" s="206">
        <f t="shared" ca="1" si="0"/>
        <v>28</v>
      </c>
      <c r="AM6" s="206">
        <f t="shared" ca="1" si="0"/>
        <v>29</v>
      </c>
      <c r="AN6" s="206">
        <f t="shared" ca="1" si="0"/>
        <v>30</v>
      </c>
      <c r="AO6" s="207">
        <f t="shared" ca="1" si="0"/>
        <v>31</v>
      </c>
      <c r="AP6" s="173"/>
      <c r="BB6" s="174"/>
      <c r="BC6" s="174"/>
      <c r="BD6" s="174"/>
      <c r="BK6" s="175"/>
      <c r="BL6" s="175"/>
      <c r="BM6" s="175"/>
      <c r="BN6" s="175"/>
      <c r="BO6" s="175"/>
    </row>
    <row r="7" spans="4:67" x14ac:dyDescent="0.25">
      <c r="D7" s="172"/>
      <c r="E7" s="320" t="s">
        <v>148</v>
      </c>
      <c r="F7" s="321"/>
      <c r="G7" s="321"/>
      <c r="H7" s="321"/>
      <c r="I7" s="321"/>
      <c r="J7" s="322"/>
      <c r="K7" s="183" t="str">
        <f ca="1">IF(K12="","",+VLOOKUP(K12,'Interne Parmeter'!$C$36:$E$42,3,FALSE))</f>
        <v>J</v>
      </c>
      <c r="L7" s="184" t="str">
        <f ca="1">IF(L12="","",+VLOOKUP(L12,'Interne Parmeter'!$C$36:$E$42,3,FALSE))</f>
        <v>J</v>
      </c>
      <c r="M7" s="184" t="str">
        <f ca="1">IF(M12="","",+VLOOKUP(M12,'Interne Parmeter'!$C$36:$E$42,3,FALSE))</f>
        <v>N</v>
      </c>
      <c r="N7" s="184" t="str">
        <f ca="1">IF(N12="","",+VLOOKUP(N12,'Interne Parmeter'!$C$36:$E$42,3,FALSE))</f>
        <v>N</v>
      </c>
      <c r="O7" s="184" t="str">
        <f ca="1">IF(O12="","",+VLOOKUP(O12,'Interne Parmeter'!$C$36:$E$42,3,FALSE))</f>
        <v>J</v>
      </c>
      <c r="P7" s="184" t="str">
        <f ca="1">IF(P12="","",+VLOOKUP(P12,'Interne Parmeter'!$C$36:$E$42,3,FALSE))</f>
        <v>J</v>
      </c>
      <c r="Q7" s="184" t="str">
        <f ca="1">IF(Q12="","",+VLOOKUP(Q12,'Interne Parmeter'!$C$36:$E$42,3,FALSE))</f>
        <v>J</v>
      </c>
      <c r="R7" s="184" t="str">
        <f ca="1">IF(R12="","",+VLOOKUP(R12,'Interne Parmeter'!$C$36:$E$42,3,FALSE))</f>
        <v>J</v>
      </c>
      <c r="S7" s="184" t="str">
        <f ca="1">IF(S12="","",+VLOOKUP(S12,'Interne Parmeter'!$C$36:$E$42,3,FALSE))</f>
        <v>J</v>
      </c>
      <c r="T7" s="184" t="str">
        <f ca="1">IF(T12="","",+VLOOKUP(T12,'Interne Parmeter'!$C$36:$E$42,3,FALSE))</f>
        <v>N</v>
      </c>
      <c r="U7" s="184" t="str">
        <f ca="1">IF(U12="","",+VLOOKUP(U12,'Interne Parmeter'!$C$36:$E$42,3,FALSE))</f>
        <v>N</v>
      </c>
      <c r="V7" s="184" t="str">
        <f ca="1">IF(V12="","",+VLOOKUP(V12,'Interne Parmeter'!$C$36:$E$42,3,FALSE))</f>
        <v>J</v>
      </c>
      <c r="W7" s="184" t="str">
        <f ca="1">IF(W12="","",+VLOOKUP(W12,'Interne Parmeter'!$C$36:$E$42,3,FALSE))</f>
        <v>J</v>
      </c>
      <c r="X7" s="184" t="str">
        <f ca="1">IF(X12="","",+VLOOKUP(X12,'Interne Parmeter'!$C$36:$E$42,3,FALSE))</f>
        <v>J</v>
      </c>
      <c r="Y7" s="184" t="str">
        <f ca="1">IF(Y12="","",+VLOOKUP(Y12,'Interne Parmeter'!$C$36:$E$42,3,FALSE))</f>
        <v>J</v>
      </c>
      <c r="Z7" s="184" t="str">
        <f ca="1">IF(Z12="","",+VLOOKUP(Z12,'Interne Parmeter'!$C$36:$E$42,3,FALSE))</f>
        <v>J</v>
      </c>
      <c r="AA7" s="184" t="str">
        <f ca="1">IF(AA12="","",+VLOOKUP(AA12,'Interne Parmeter'!$C$36:$E$42,3,FALSE))</f>
        <v>N</v>
      </c>
      <c r="AB7" s="184" t="str">
        <f ca="1">IF(AB12="","",+VLOOKUP(AB12,'Interne Parmeter'!$C$36:$E$42,3,FALSE))</f>
        <v>N</v>
      </c>
      <c r="AC7" s="184" t="str">
        <f ca="1">IF(AC12="","",+VLOOKUP(AC12,'Interne Parmeter'!$C$36:$E$42,3,FALSE))</f>
        <v>J</v>
      </c>
      <c r="AD7" s="184" t="str">
        <f ca="1">IF(AD12="","",+VLOOKUP(AD12,'Interne Parmeter'!$C$36:$E$42,3,FALSE))</f>
        <v>J</v>
      </c>
      <c r="AE7" s="184" t="str">
        <f ca="1">IF(AE12="","",+VLOOKUP(AE12,'Interne Parmeter'!$C$36:$E$42,3,FALSE))</f>
        <v>J</v>
      </c>
      <c r="AF7" s="184" t="str">
        <f ca="1">IF(AF12="","",+VLOOKUP(AF12,'Interne Parmeter'!$C$36:$E$42,3,FALSE))</f>
        <v>J</v>
      </c>
      <c r="AG7" s="184" t="str">
        <f ca="1">IF(AG12="","",+VLOOKUP(AG12,'Interne Parmeter'!$C$36:$E$42,3,FALSE))</f>
        <v>J</v>
      </c>
      <c r="AH7" s="184" t="str">
        <f ca="1">IF(AH12="","",+VLOOKUP(AH12,'Interne Parmeter'!$C$36:$E$42,3,FALSE))</f>
        <v>N</v>
      </c>
      <c r="AI7" s="184" t="str">
        <f ca="1">IF(AI12="","",+VLOOKUP(AI12,'Interne Parmeter'!$C$36:$E$42,3,FALSE))</f>
        <v>N</v>
      </c>
      <c r="AJ7" s="184" t="str">
        <f ca="1">IF(AJ12="","",+VLOOKUP(AJ12,'Interne Parmeter'!$C$36:$E$42,3,FALSE))</f>
        <v>J</v>
      </c>
      <c r="AK7" s="184" t="str">
        <f ca="1">IF(AK12="","",+VLOOKUP(AK12,'Interne Parmeter'!$C$36:$E$42,3,FALSE))</f>
        <v>J</v>
      </c>
      <c r="AL7" s="184" t="str">
        <f ca="1">IF(AL12="","",+VLOOKUP(AL12,'Interne Parmeter'!$C$36:$E$42,3,FALSE))</f>
        <v>J</v>
      </c>
      <c r="AM7" s="184" t="str">
        <f ca="1">IF(AM12="","",+VLOOKUP(AM12,'Interne Parmeter'!$C$36:$E$42,3,FALSE))</f>
        <v>J</v>
      </c>
      <c r="AN7" s="184" t="str">
        <f ca="1">IF(AN12="","",+VLOOKUP(AN12,'Interne Parmeter'!$C$36:$E$42,3,FALSE))</f>
        <v>J</v>
      </c>
      <c r="AO7" s="185" t="str">
        <f ca="1">IF(AO12="","",+VLOOKUP(AO12,'Interne Parmeter'!$C$36:$E$42,3,FALSE))</f>
        <v>N</v>
      </c>
      <c r="AP7" s="173"/>
      <c r="BB7" s="174"/>
      <c r="BC7" s="174"/>
      <c r="BD7" s="174"/>
      <c r="BK7" s="175"/>
      <c r="BL7" s="176"/>
      <c r="BM7" s="176"/>
      <c r="BN7" s="176"/>
      <c r="BO7" s="175"/>
    </row>
    <row r="8" spans="4:67" ht="15.75" customHeight="1" thickBot="1" x14ac:dyDescent="0.3">
      <c r="D8" s="172"/>
      <c r="E8" s="323" t="s">
        <v>149</v>
      </c>
      <c r="F8" s="324"/>
      <c r="G8" s="324"/>
      <c r="H8" s="324"/>
      <c r="I8" s="324"/>
      <c r="J8" s="325"/>
      <c r="K8" s="186" t="s">
        <v>86</v>
      </c>
      <c r="L8" s="187" t="s">
        <v>17</v>
      </c>
      <c r="M8" s="187" t="s">
        <v>17</v>
      </c>
      <c r="N8" s="187" t="s">
        <v>17</v>
      </c>
      <c r="O8" s="187" t="s">
        <v>17</v>
      </c>
      <c r="P8" s="187" t="s">
        <v>17</v>
      </c>
      <c r="Q8" s="187" t="s">
        <v>17</v>
      </c>
      <c r="R8" s="187" t="s">
        <v>17</v>
      </c>
      <c r="S8" s="187" t="s">
        <v>86</v>
      </c>
      <c r="T8" s="187" t="s">
        <v>17</v>
      </c>
      <c r="U8" s="187" t="s">
        <v>17</v>
      </c>
      <c r="V8" s="187" t="s">
        <v>17</v>
      </c>
      <c r="W8" s="187" t="s">
        <v>17</v>
      </c>
      <c r="X8" s="187" t="s">
        <v>17</v>
      </c>
      <c r="Y8" s="187" t="s">
        <v>17</v>
      </c>
      <c r="Z8" s="187" t="s">
        <v>17</v>
      </c>
      <c r="AA8" s="187" t="s">
        <v>17</v>
      </c>
      <c r="AB8" s="187" t="s">
        <v>86</v>
      </c>
      <c r="AC8" s="187" t="s">
        <v>17</v>
      </c>
      <c r="AD8" s="187" t="s">
        <v>17</v>
      </c>
      <c r="AE8" s="187" t="s">
        <v>17</v>
      </c>
      <c r="AF8" s="187" t="s">
        <v>17</v>
      </c>
      <c r="AG8" s="187" t="s">
        <v>17</v>
      </c>
      <c r="AH8" s="187" t="s">
        <v>17</v>
      </c>
      <c r="AI8" s="187" t="s">
        <v>17</v>
      </c>
      <c r="AJ8" s="187" t="s">
        <v>17</v>
      </c>
      <c r="AK8" s="187" t="s">
        <v>17</v>
      </c>
      <c r="AL8" s="187" t="s">
        <v>17</v>
      </c>
      <c r="AM8" s="187" t="s">
        <v>86</v>
      </c>
      <c r="AN8" s="187" t="s">
        <v>86</v>
      </c>
      <c r="AO8" s="188" t="s">
        <v>17</v>
      </c>
      <c r="AP8" s="173"/>
      <c r="BB8" s="174"/>
      <c r="BC8" s="174"/>
      <c r="BD8" s="174"/>
      <c r="BK8" s="175"/>
      <c r="BL8" s="176"/>
      <c r="BM8" s="176"/>
      <c r="BN8" s="176"/>
      <c r="BO8" s="175"/>
    </row>
    <row r="9" spans="4:67" ht="13.8" thickBot="1" x14ac:dyDescent="0.3">
      <c r="D9" s="172"/>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3"/>
      <c r="BB9" s="174"/>
      <c r="BC9" s="174"/>
      <c r="BD9" s="174"/>
      <c r="BK9" s="175"/>
      <c r="BL9" s="176"/>
      <c r="BM9" s="176"/>
      <c r="BN9" s="176"/>
      <c r="BO9" s="175"/>
    </row>
    <row r="10" spans="4:67" ht="14.4" customHeight="1" x14ac:dyDescent="0.25">
      <c r="D10" s="172"/>
      <c r="E10" s="208" t="str">
        <f ca="1">+VLOOKUP(AT11,'Interne Parmeter'!$B$21:$G$32,6,FALSE)</f>
        <v>Urlaubsplanung Mai</v>
      </c>
      <c r="F10" s="209"/>
      <c r="G10" s="209"/>
      <c r="H10" s="209"/>
      <c r="I10" s="209"/>
      <c r="J10" s="210"/>
      <c r="K10" s="211">
        <v>1</v>
      </c>
      <c r="L10" s="212">
        <f ca="1">IF(L11&lt;&gt;"",K10+1,"")</f>
        <v>2</v>
      </c>
      <c r="M10" s="212">
        <f t="shared" ref="M10:AL10" ca="1" si="1">IF(M11&lt;&gt;"",L10+1,"")</f>
        <v>3</v>
      </c>
      <c r="N10" s="212">
        <f t="shared" ca="1" si="1"/>
        <v>4</v>
      </c>
      <c r="O10" s="212">
        <f t="shared" ca="1" si="1"/>
        <v>5</v>
      </c>
      <c r="P10" s="212">
        <f t="shared" ca="1" si="1"/>
        <v>6</v>
      </c>
      <c r="Q10" s="212">
        <f t="shared" ca="1" si="1"/>
        <v>7</v>
      </c>
      <c r="R10" s="212">
        <f t="shared" ca="1" si="1"/>
        <v>8</v>
      </c>
      <c r="S10" s="212">
        <f t="shared" ca="1" si="1"/>
        <v>9</v>
      </c>
      <c r="T10" s="212">
        <f t="shared" ca="1" si="1"/>
        <v>10</v>
      </c>
      <c r="U10" s="212">
        <f t="shared" ca="1" si="1"/>
        <v>11</v>
      </c>
      <c r="V10" s="212">
        <f t="shared" ca="1" si="1"/>
        <v>12</v>
      </c>
      <c r="W10" s="212">
        <f t="shared" ca="1" si="1"/>
        <v>13</v>
      </c>
      <c r="X10" s="212">
        <f t="shared" ca="1" si="1"/>
        <v>14</v>
      </c>
      <c r="Y10" s="212">
        <f t="shared" ca="1" si="1"/>
        <v>15</v>
      </c>
      <c r="Z10" s="212">
        <f t="shared" ca="1" si="1"/>
        <v>16</v>
      </c>
      <c r="AA10" s="212">
        <f t="shared" ca="1" si="1"/>
        <v>17</v>
      </c>
      <c r="AB10" s="212">
        <f t="shared" ca="1" si="1"/>
        <v>18</v>
      </c>
      <c r="AC10" s="212">
        <f t="shared" ca="1" si="1"/>
        <v>19</v>
      </c>
      <c r="AD10" s="212">
        <f t="shared" ca="1" si="1"/>
        <v>20</v>
      </c>
      <c r="AE10" s="212">
        <f t="shared" ca="1" si="1"/>
        <v>21</v>
      </c>
      <c r="AF10" s="212">
        <f t="shared" ca="1" si="1"/>
        <v>22</v>
      </c>
      <c r="AG10" s="212">
        <f t="shared" ca="1" si="1"/>
        <v>23</v>
      </c>
      <c r="AH10" s="212">
        <f t="shared" ca="1" si="1"/>
        <v>24</v>
      </c>
      <c r="AI10" s="212">
        <f t="shared" ca="1" si="1"/>
        <v>25</v>
      </c>
      <c r="AJ10" s="212">
        <f t="shared" ca="1" si="1"/>
        <v>26</v>
      </c>
      <c r="AK10" s="212">
        <f t="shared" ca="1" si="1"/>
        <v>27</v>
      </c>
      <c r="AL10" s="212">
        <f t="shared" ca="1" si="1"/>
        <v>28</v>
      </c>
      <c r="AM10" s="212">
        <f t="shared" ref="AM10:AN10" ca="1" si="2">IF(ISERROR(IF(AM11&lt;&gt;"",AL10+1,"")),"",IF(AM11&lt;&gt;"",AL10+1,""))</f>
        <v>29</v>
      </c>
      <c r="AN10" s="212">
        <f t="shared" ca="1" si="2"/>
        <v>30</v>
      </c>
      <c r="AO10" s="213">
        <f ca="1">IF(ISERROR(IF(AO11&lt;&gt;"",AN10+1,"")),"",IF(AO11&lt;&gt;"",AN10+1,""))</f>
        <v>31</v>
      </c>
      <c r="AP10" s="173"/>
      <c r="AR10" s="310">
        <f ca="1">+DATE(AS12,AS13,1)</f>
        <v>45778</v>
      </c>
      <c r="AS10" s="311"/>
      <c r="AT10" s="311"/>
      <c r="AU10" s="312"/>
      <c r="BB10" s="174"/>
      <c r="BC10" s="174"/>
      <c r="BD10" s="174"/>
      <c r="BK10" s="175"/>
      <c r="BL10" s="175"/>
      <c r="BM10" s="175"/>
      <c r="BN10" s="175"/>
      <c r="BO10" s="175"/>
    </row>
    <row r="11" spans="4:67" ht="14.4" customHeight="1" x14ac:dyDescent="0.25">
      <c r="D11" s="172"/>
      <c r="E11" s="308" t="s">
        <v>65</v>
      </c>
      <c r="F11" s="316" t="s">
        <v>153</v>
      </c>
      <c r="G11" s="318" t="s">
        <v>64</v>
      </c>
      <c r="H11" s="318" t="s">
        <v>72</v>
      </c>
      <c r="I11" s="318" t="s">
        <v>151</v>
      </c>
      <c r="J11" s="306" t="s">
        <v>66</v>
      </c>
      <c r="K11" s="214">
        <f ca="1">+DATE(AS11,AT11,1)</f>
        <v>45778</v>
      </c>
      <c r="L11" s="215">
        <f t="shared" ref="L11:AL11" ca="1" si="3">IF(MONTH(K11+1)=$AT$11,K11+1,"")</f>
        <v>45779</v>
      </c>
      <c r="M11" s="215">
        <f t="shared" ca="1" si="3"/>
        <v>45780</v>
      </c>
      <c r="N11" s="215">
        <f t="shared" ca="1" si="3"/>
        <v>45781</v>
      </c>
      <c r="O11" s="215">
        <f t="shared" ca="1" si="3"/>
        <v>45782</v>
      </c>
      <c r="P11" s="215">
        <f t="shared" ca="1" si="3"/>
        <v>45783</v>
      </c>
      <c r="Q11" s="215">
        <f t="shared" ca="1" si="3"/>
        <v>45784</v>
      </c>
      <c r="R11" s="215">
        <f t="shared" ca="1" si="3"/>
        <v>45785</v>
      </c>
      <c r="S11" s="215">
        <f t="shared" ca="1" si="3"/>
        <v>45786</v>
      </c>
      <c r="T11" s="215">
        <f t="shared" ca="1" si="3"/>
        <v>45787</v>
      </c>
      <c r="U11" s="215">
        <f t="shared" ca="1" si="3"/>
        <v>45788</v>
      </c>
      <c r="V11" s="215">
        <f t="shared" ca="1" si="3"/>
        <v>45789</v>
      </c>
      <c r="W11" s="215">
        <f t="shared" ca="1" si="3"/>
        <v>45790</v>
      </c>
      <c r="X11" s="215">
        <f t="shared" ca="1" si="3"/>
        <v>45791</v>
      </c>
      <c r="Y11" s="215">
        <f t="shared" ca="1" si="3"/>
        <v>45792</v>
      </c>
      <c r="Z11" s="215">
        <f t="shared" ca="1" si="3"/>
        <v>45793</v>
      </c>
      <c r="AA11" s="215">
        <f t="shared" ca="1" si="3"/>
        <v>45794</v>
      </c>
      <c r="AB11" s="215">
        <f t="shared" ca="1" si="3"/>
        <v>45795</v>
      </c>
      <c r="AC11" s="215">
        <f t="shared" ca="1" si="3"/>
        <v>45796</v>
      </c>
      <c r="AD11" s="215">
        <f t="shared" ca="1" si="3"/>
        <v>45797</v>
      </c>
      <c r="AE11" s="215">
        <f t="shared" ca="1" si="3"/>
        <v>45798</v>
      </c>
      <c r="AF11" s="215">
        <f t="shared" ca="1" si="3"/>
        <v>45799</v>
      </c>
      <c r="AG11" s="215">
        <f t="shared" ca="1" si="3"/>
        <v>45800</v>
      </c>
      <c r="AH11" s="215">
        <f t="shared" ca="1" si="3"/>
        <v>45801</v>
      </c>
      <c r="AI11" s="215">
        <f t="shared" ca="1" si="3"/>
        <v>45802</v>
      </c>
      <c r="AJ11" s="215">
        <f t="shared" ca="1" si="3"/>
        <v>45803</v>
      </c>
      <c r="AK11" s="215">
        <f t="shared" ca="1" si="3"/>
        <v>45804</v>
      </c>
      <c r="AL11" s="215">
        <f t="shared" ca="1" si="3"/>
        <v>45805</v>
      </c>
      <c r="AM11" s="215">
        <f ca="1">IF(ISERROR(IF(MONTH(AL11+1)=$AT$11,AL11+1,"")),"",IF(MONTH(AL11+1)=$AT$11,AL11+1,""))</f>
        <v>45806</v>
      </c>
      <c r="AN11" s="215">
        <f ca="1">IF(ISERROR(IF(MONTH(AM11+1)=$AT$11,AM11+1,"")),"",IF(MONTH(AM11+1)=$AT$11,AM11+1,""))</f>
        <v>45807</v>
      </c>
      <c r="AO11" s="216">
        <f ca="1">IF(ISERROR(IF(MONTH(AN11+1)=$AT$11,AN11+1,"")),"",IF(MONTH(AN11+1)=$AT$11,AN11+1,""))</f>
        <v>45808</v>
      </c>
      <c r="AP11" s="173"/>
      <c r="AR11" s="198">
        <f ca="1">+IF(ISNUMBER(AR10),AR10,TODAY())</f>
        <v>45778</v>
      </c>
      <c r="AS11" s="199">
        <f ca="1">+YEAR(AR11)</f>
        <v>2025</v>
      </c>
      <c r="AT11" s="199">
        <f ca="1">+MONTH(AR11)</f>
        <v>5</v>
      </c>
      <c r="AU11" s="200"/>
      <c r="BK11" s="175"/>
      <c r="BL11" s="175"/>
      <c r="BM11" s="175"/>
      <c r="BN11" s="175"/>
      <c r="BO11" s="175"/>
    </row>
    <row r="12" spans="4:67" ht="14.25" customHeight="1" x14ac:dyDescent="0.25">
      <c r="D12" s="172"/>
      <c r="E12" s="308"/>
      <c r="F12" s="316"/>
      <c r="G12" s="318"/>
      <c r="H12" s="318"/>
      <c r="I12" s="318"/>
      <c r="J12" s="306"/>
      <c r="K12" s="217" t="str">
        <f ca="1">+IF(ISNUMBER(K11),VLOOKUP(WEEKDAY(K11,2),'Interne Parmeter'!$B$36:$C$42,2,FALSE),"")</f>
        <v>Do</v>
      </c>
      <c r="L12" s="218" t="str">
        <f ca="1">+IF(ISNUMBER(L11),VLOOKUP(WEEKDAY(L11,2),'Interne Parmeter'!$B$36:$C$42,2,FALSE),"")</f>
        <v>Fr</v>
      </c>
      <c r="M12" s="218" t="str">
        <f ca="1">+IF(ISNUMBER(M11),VLOOKUP(WEEKDAY(M11,2),'Interne Parmeter'!$B$36:$C$42,2,FALSE),"")</f>
        <v>Sa</v>
      </c>
      <c r="N12" s="218" t="str">
        <f ca="1">+IF(ISNUMBER(N11),VLOOKUP(WEEKDAY(N11,2),'Interne Parmeter'!$B$36:$C$42,2,FALSE),"")</f>
        <v>So</v>
      </c>
      <c r="O12" s="218" t="str">
        <f ca="1">+IF(ISNUMBER(O11),VLOOKUP(WEEKDAY(O11,2),'Interne Parmeter'!$B$36:$C$42,2,FALSE),"")</f>
        <v>Mo</v>
      </c>
      <c r="P12" s="218" t="str">
        <f ca="1">+IF(ISNUMBER(P11),VLOOKUP(WEEKDAY(P11,2),'Interne Parmeter'!$B$36:$C$42,2,FALSE),"")</f>
        <v>Die</v>
      </c>
      <c r="Q12" s="218" t="str">
        <f ca="1">+IF(ISNUMBER(Q11),VLOOKUP(WEEKDAY(Q11,2),'Interne Parmeter'!$B$36:$C$42,2,FALSE),"")</f>
        <v>Mit</v>
      </c>
      <c r="R12" s="218" t="str">
        <f ca="1">+IF(ISNUMBER(R11),VLOOKUP(WEEKDAY(R11,2),'Interne Parmeter'!$B$36:$C$42,2,FALSE),"")</f>
        <v>Do</v>
      </c>
      <c r="S12" s="218" t="str">
        <f ca="1">+IF(ISNUMBER(S11),VLOOKUP(WEEKDAY(S11,2),'Interne Parmeter'!$B$36:$C$42,2,FALSE),"")</f>
        <v>Fr</v>
      </c>
      <c r="T12" s="218" t="str">
        <f ca="1">+IF(ISNUMBER(T11),VLOOKUP(WEEKDAY(T11,2),'Interne Parmeter'!$B$36:$C$42,2,FALSE),"")</f>
        <v>Sa</v>
      </c>
      <c r="U12" s="218" t="str">
        <f ca="1">+IF(ISNUMBER(U11),VLOOKUP(WEEKDAY(U11,2),'Interne Parmeter'!$B$36:$C$42,2,FALSE),"")</f>
        <v>So</v>
      </c>
      <c r="V12" s="218" t="str">
        <f ca="1">+IF(ISNUMBER(V11),VLOOKUP(WEEKDAY(V11,2),'Interne Parmeter'!$B$36:$C$42,2,FALSE),"")</f>
        <v>Mo</v>
      </c>
      <c r="W12" s="218" t="str">
        <f ca="1">+IF(ISNUMBER(W11),VLOOKUP(WEEKDAY(W11,2),'Interne Parmeter'!$B$36:$C$42,2,FALSE),"")</f>
        <v>Die</v>
      </c>
      <c r="X12" s="218" t="str">
        <f ca="1">+IF(ISNUMBER(X11),VLOOKUP(WEEKDAY(X11,2),'Interne Parmeter'!$B$36:$C$42,2,FALSE),"")</f>
        <v>Mit</v>
      </c>
      <c r="Y12" s="218" t="str">
        <f ca="1">+IF(ISNUMBER(Y11),VLOOKUP(WEEKDAY(Y11,2),'Interne Parmeter'!$B$36:$C$42,2,FALSE),"")</f>
        <v>Do</v>
      </c>
      <c r="Z12" s="218" t="str">
        <f ca="1">+IF(ISNUMBER(Z11),VLOOKUP(WEEKDAY(Z11,2),'Interne Parmeter'!$B$36:$C$42,2,FALSE),"")</f>
        <v>Fr</v>
      </c>
      <c r="AA12" s="218" t="str">
        <f ca="1">+IF(ISNUMBER(AA11),VLOOKUP(WEEKDAY(AA11,2),'Interne Parmeter'!$B$36:$C$42,2,FALSE),"")</f>
        <v>Sa</v>
      </c>
      <c r="AB12" s="218" t="str">
        <f ca="1">+IF(ISNUMBER(AB11),VLOOKUP(WEEKDAY(AB11,2),'Interne Parmeter'!$B$36:$C$42,2,FALSE),"")</f>
        <v>So</v>
      </c>
      <c r="AC12" s="218" t="str">
        <f ca="1">+IF(ISNUMBER(AC11),VLOOKUP(WEEKDAY(AC11,2),'Interne Parmeter'!$B$36:$C$42,2,FALSE),"")</f>
        <v>Mo</v>
      </c>
      <c r="AD12" s="218" t="str">
        <f ca="1">+IF(ISNUMBER(AD11),VLOOKUP(WEEKDAY(AD11,2),'Interne Parmeter'!$B$36:$C$42,2,FALSE),"")</f>
        <v>Die</v>
      </c>
      <c r="AE12" s="218" t="str">
        <f ca="1">+IF(ISNUMBER(AE11),VLOOKUP(WEEKDAY(AE11,2),'Interne Parmeter'!$B$36:$C$42,2,FALSE),"")</f>
        <v>Mit</v>
      </c>
      <c r="AF12" s="218" t="str">
        <f ca="1">+IF(ISNUMBER(AF11),VLOOKUP(WEEKDAY(AF11,2),'Interne Parmeter'!$B$36:$C$42,2,FALSE),"")</f>
        <v>Do</v>
      </c>
      <c r="AG12" s="218" t="str">
        <f ca="1">+IF(ISNUMBER(AG11),VLOOKUP(WEEKDAY(AG11,2),'Interne Parmeter'!$B$36:$C$42,2,FALSE),"")</f>
        <v>Fr</v>
      </c>
      <c r="AH12" s="218" t="str">
        <f ca="1">+IF(ISNUMBER(AH11),VLOOKUP(WEEKDAY(AH11,2),'Interne Parmeter'!$B$36:$C$42,2,FALSE),"")</f>
        <v>Sa</v>
      </c>
      <c r="AI12" s="218" t="str">
        <f ca="1">+IF(ISNUMBER(AI11),VLOOKUP(WEEKDAY(AI11,2),'Interne Parmeter'!$B$36:$C$42,2,FALSE),"")</f>
        <v>So</v>
      </c>
      <c r="AJ12" s="218" t="str">
        <f ca="1">+IF(ISNUMBER(AJ11),VLOOKUP(WEEKDAY(AJ11,2),'Interne Parmeter'!$B$36:$C$42,2,FALSE),"")</f>
        <v>Mo</v>
      </c>
      <c r="AK12" s="218" t="str">
        <f ca="1">+IF(ISNUMBER(AK11),VLOOKUP(WEEKDAY(AK11,2),'Interne Parmeter'!$B$36:$C$42,2,FALSE),"")</f>
        <v>Die</v>
      </c>
      <c r="AL12" s="218" t="str">
        <f ca="1">+IF(ISNUMBER(AL11),VLOOKUP(WEEKDAY(AL11,2),'Interne Parmeter'!$B$36:$C$42,2,FALSE),"")</f>
        <v>Mit</v>
      </c>
      <c r="AM12" s="218" t="str">
        <f ca="1">+IF(ISNUMBER(AM11),VLOOKUP(WEEKDAY(AM11,2),'Interne Parmeter'!$B$36:$C$42,2,FALSE),"")</f>
        <v>Do</v>
      </c>
      <c r="AN12" s="218" t="str">
        <f ca="1">+IF(ISNUMBER(AN11),VLOOKUP(WEEKDAY(AN11,2),'Interne Parmeter'!$B$36:$C$42,2,FALSE),"")</f>
        <v>Fr</v>
      </c>
      <c r="AO12" s="219" t="str">
        <f ca="1">+IF(ISNUMBER(AO11),VLOOKUP(WEEKDAY(AO11,2),'Interne Parmeter'!$B$36:$C$42,2,FALSE),"")</f>
        <v>Sa</v>
      </c>
      <c r="AP12" s="173"/>
      <c r="AR12" s="201" t="s">
        <v>23</v>
      </c>
      <c r="AS12" s="199">
        <f ca="1">+IF(ISNUMBER(Startseite!G27),Startseite!G27,YEAR(TODAY())-1)</f>
        <v>2025</v>
      </c>
      <c r="AT12" s="200"/>
      <c r="AU12" s="200"/>
      <c r="BK12" s="175"/>
      <c r="BL12" s="175"/>
      <c r="BM12" s="175"/>
      <c r="BN12" s="175"/>
      <c r="BO12" s="175"/>
    </row>
    <row r="13" spans="4:67" ht="14.4" customHeight="1" thickBot="1" x14ac:dyDescent="0.3">
      <c r="D13" s="172"/>
      <c r="E13" s="309"/>
      <c r="F13" s="317"/>
      <c r="G13" s="319"/>
      <c r="H13" s="319"/>
      <c r="I13" s="319"/>
      <c r="J13" s="307"/>
      <c r="K13" s="220">
        <f>IF(ISNUMBER(K10),SUM(K14:K53),"")</f>
        <v>0</v>
      </c>
      <c r="L13" s="221">
        <f t="shared" ref="L13:AO13" ca="1" si="4">IF(ISNUMBER(L10),SUM(L14:L53),"")</f>
        <v>0</v>
      </c>
      <c r="M13" s="221">
        <f t="shared" ca="1" si="4"/>
        <v>0</v>
      </c>
      <c r="N13" s="221">
        <f t="shared" ca="1" si="4"/>
        <v>0</v>
      </c>
      <c r="O13" s="221">
        <f t="shared" ca="1" si="4"/>
        <v>0</v>
      </c>
      <c r="P13" s="221">
        <f t="shared" ca="1" si="4"/>
        <v>0</v>
      </c>
      <c r="Q13" s="221">
        <f t="shared" ca="1" si="4"/>
        <v>0</v>
      </c>
      <c r="R13" s="221">
        <f t="shared" ca="1" si="4"/>
        <v>0</v>
      </c>
      <c r="S13" s="221">
        <f t="shared" ca="1" si="4"/>
        <v>0</v>
      </c>
      <c r="T13" s="221">
        <f t="shared" ca="1" si="4"/>
        <v>0</v>
      </c>
      <c r="U13" s="221">
        <f t="shared" ca="1" si="4"/>
        <v>0</v>
      </c>
      <c r="V13" s="221">
        <f t="shared" ca="1" si="4"/>
        <v>0</v>
      </c>
      <c r="W13" s="221">
        <f t="shared" ca="1" si="4"/>
        <v>0</v>
      </c>
      <c r="X13" s="221">
        <f t="shared" ca="1" si="4"/>
        <v>0</v>
      </c>
      <c r="Y13" s="221">
        <f t="shared" ca="1" si="4"/>
        <v>0</v>
      </c>
      <c r="Z13" s="221">
        <f t="shared" ca="1" si="4"/>
        <v>0</v>
      </c>
      <c r="AA13" s="221">
        <f t="shared" ca="1" si="4"/>
        <v>0</v>
      </c>
      <c r="AB13" s="221">
        <f t="shared" ca="1" si="4"/>
        <v>0</v>
      </c>
      <c r="AC13" s="221">
        <f t="shared" ca="1" si="4"/>
        <v>0</v>
      </c>
      <c r="AD13" s="221">
        <f t="shared" ca="1" si="4"/>
        <v>0</v>
      </c>
      <c r="AE13" s="221">
        <f t="shared" ca="1" si="4"/>
        <v>0</v>
      </c>
      <c r="AF13" s="221">
        <f t="shared" ca="1" si="4"/>
        <v>0</v>
      </c>
      <c r="AG13" s="221">
        <f t="shared" ca="1" si="4"/>
        <v>0</v>
      </c>
      <c r="AH13" s="221">
        <f t="shared" ca="1" si="4"/>
        <v>0</v>
      </c>
      <c r="AI13" s="221">
        <f t="shared" ca="1" si="4"/>
        <v>0</v>
      </c>
      <c r="AJ13" s="221">
        <f t="shared" ca="1" si="4"/>
        <v>0</v>
      </c>
      <c r="AK13" s="221">
        <f t="shared" ca="1" si="4"/>
        <v>0</v>
      </c>
      <c r="AL13" s="221">
        <f t="shared" ca="1" si="4"/>
        <v>0</v>
      </c>
      <c r="AM13" s="221">
        <f t="shared" ca="1" si="4"/>
        <v>0</v>
      </c>
      <c r="AN13" s="221">
        <f t="shared" ca="1" si="4"/>
        <v>0</v>
      </c>
      <c r="AO13" s="222">
        <f t="shared" ca="1" si="4"/>
        <v>0</v>
      </c>
      <c r="AP13" s="173"/>
      <c r="AR13" s="201" t="s">
        <v>0</v>
      </c>
      <c r="AS13" s="202">
        <v>5</v>
      </c>
      <c r="AT13" s="200"/>
      <c r="AU13" s="200"/>
      <c r="BK13" s="175"/>
      <c r="BL13" s="175"/>
      <c r="BM13" s="175"/>
      <c r="BN13" s="175"/>
      <c r="BO13" s="175"/>
    </row>
    <row r="14" spans="4:67" x14ac:dyDescent="0.25">
      <c r="D14" s="172"/>
      <c r="E14" s="223" t="str">
        <f>+IF(Mitarbeitende!D8="","",Mitarbeitende!D8)</f>
        <v/>
      </c>
      <c r="F14" s="224" t="str">
        <f>+IF(Mitarbeitende!E8="","",Mitarbeitende!E8&amp;" "&amp;Mitarbeitende!F8)</f>
        <v/>
      </c>
      <c r="G14" s="225" t="str">
        <f>+IF(Mitarbeitende!K8="","",Mitarbeitende!K8)</f>
        <v/>
      </c>
      <c r="H14" s="225" t="str">
        <f>+IF(E14="","",SUM(K14:AO14))</f>
        <v/>
      </c>
      <c r="I14" s="225" t="str">
        <f>+Zusammenfassung!T6</f>
        <v/>
      </c>
      <c r="J14" s="226" t="str">
        <f>+IF(AND(ISNUMBER(G14),ISNUMBER(I14)),G14-I14,"")</f>
        <v/>
      </c>
      <c r="K14" s="189"/>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1"/>
      <c r="AP14" s="173"/>
      <c r="BK14" s="175"/>
      <c r="BL14" s="175"/>
      <c r="BM14" s="175"/>
      <c r="BN14" s="175"/>
      <c r="BO14" s="175"/>
    </row>
    <row r="15" spans="4:67" x14ac:dyDescent="0.25">
      <c r="D15" s="172"/>
      <c r="E15" s="227" t="str">
        <f>+IF(Mitarbeitende!D9="","",Mitarbeitende!D9)</f>
        <v/>
      </c>
      <c r="F15" s="228" t="str">
        <f>+IF(Mitarbeitende!E9="","",Mitarbeitende!E9&amp;" "&amp;Mitarbeitende!F9)</f>
        <v/>
      </c>
      <c r="G15" s="229" t="str">
        <f>+IF(Mitarbeitende!K9="","",Mitarbeitende!K9)</f>
        <v/>
      </c>
      <c r="H15" s="229" t="str">
        <f t="shared" ref="H15:H53" si="5">+IF(E15="","",SUM(K15:AO15))</f>
        <v/>
      </c>
      <c r="I15" s="229" t="str">
        <f>+Zusammenfassung!T7</f>
        <v/>
      </c>
      <c r="J15" s="230" t="str">
        <f t="shared" ref="J15:J53" si="6">+IF(AND(ISNUMBER(G15),ISNUMBER(I15)),G15-I15,"")</f>
        <v/>
      </c>
      <c r="K15" s="192"/>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4"/>
      <c r="AP15" s="173"/>
      <c r="BK15" s="175"/>
      <c r="BL15" s="175"/>
      <c r="BM15" s="175"/>
      <c r="BN15" s="175"/>
      <c r="BO15" s="175"/>
    </row>
    <row r="16" spans="4:67" x14ac:dyDescent="0.25">
      <c r="D16" s="172"/>
      <c r="E16" s="227" t="str">
        <f>+IF(Mitarbeitende!D10="","",Mitarbeitende!D10)</f>
        <v/>
      </c>
      <c r="F16" s="228" t="str">
        <f>+IF(Mitarbeitende!E10="","",Mitarbeitende!E10&amp;" "&amp;Mitarbeitende!F10)</f>
        <v/>
      </c>
      <c r="G16" s="229" t="str">
        <f>+IF(Mitarbeitende!K10="","",Mitarbeitende!K10)</f>
        <v/>
      </c>
      <c r="H16" s="229" t="str">
        <f t="shared" si="5"/>
        <v/>
      </c>
      <c r="I16" s="229" t="str">
        <f>+Zusammenfassung!T8</f>
        <v/>
      </c>
      <c r="J16" s="230" t="str">
        <f t="shared" si="6"/>
        <v/>
      </c>
      <c r="K16" s="192"/>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4"/>
      <c r="AP16" s="173"/>
      <c r="BK16" s="175"/>
      <c r="BL16" s="175"/>
      <c r="BM16" s="175"/>
      <c r="BN16" s="175"/>
      <c r="BO16" s="175"/>
    </row>
    <row r="17" spans="4:67" x14ac:dyDescent="0.25">
      <c r="D17" s="172"/>
      <c r="E17" s="227" t="str">
        <f>+IF(Mitarbeitende!D11="","",Mitarbeitende!D11)</f>
        <v/>
      </c>
      <c r="F17" s="228" t="str">
        <f>+IF(Mitarbeitende!E11="","",Mitarbeitende!E11&amp;" "&amp;Mitarbeitende!F11)</f>
        <v/>
      </c>
      <c r="G17" s="229" t="str">
        <f>+IF(Mitarbeitende!K11="","",Mitarbeitende!K11)</f>
        <v/>
      </c>
      <c r="H17" s="229" t="str">
        <f t="shared" si="5"/>
        <v/>
      </c>
      <c r="I17" s="229" t="str">
        <f>+Zusammenfassung!T9</f>
        <v/>
      </c>
      <c r="J17" s="230" t="str">
        <f t="shared" si="6"/>
        <v/>
      </c>
      <c r="K17" s="192"/>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4"/>
      <c r="AP17" s="173"/>
      <c r="BK17" s="175"/>
      <c r="BL17" s="175"/>
      <c r="BM17" s="175"/>
      <c r="BN17" s="175"/>
      <c r="BO17" s="175"/>
    </row>
    <row r="18" spans="4:67" x14ac:dyDescent="0.25">
      <c r="D18" s="172"/>
      <c r="E18" s="227" t="str">
        <f>+IF(Mitarbeitende!D12="","",Mitarbeitende!D12)</f>
        <v/>
      </c>
      <c r="F18" s="228" t="str">
        <f>+IF(Mitarbeitende!E12="","",Mitarbeitende!E12&amp;" "&amp;Mitarbeitende!F12)</f>
        <v/>
      </c>
      <c r="G18" s="229" t="str">
        <f>+IF(Mitarbeitende!K12="","",Mitarbeitende!K12)</f>
        <v/>
      </c>
      <c r="H18" s="229" t="str">
        <f t="shared" si="5"/>
        <v/>
      </c>
      <c r="I18" s="229" t="str">
        <f>+Zusammenfassung!T10</f>
        <v/>
      </c>
      <c r="J18" s="230" t="str">
        <f t="shared" si="6"/>
        <v/>
      </c>
      <c r="K18" s="192"/>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4"/>
      <c r="AP18" s="173"/>
      <c r="BK18" s="175"/>
      <c r="BL18" s="175"/>
      <c r="BM18" s="175"/>
      <c r="BN18" s="175"/>
      <c r="BO18" s="175"/>
    </row>
    <row r="19" spans="4:67" x14ac:dyDescent="0.25">
      <c r="D19" s="172"/>
      <c r="E19" s="227" t="str">
        <f>+IF(Mitarbeitende!D13="","",Mitarbeitende!D13)</f>
        <v/>
      </c>
      <c r="F19" s="228" t="str">
        <f>+IF(Mitarbeitende!E13="","",Mitarbeitende!E13&amp;" "&amp;Mitarbeitende!F13)</f>
        <v/>
      </c>
      <c r="G19" s="229" t="str">
        <f>+IF(Mitarbeitende!K13="","",Mitarbeitende!K13)</f>
        <v/>
      </c>
      <c r="H19" s="229" t="str">
        <f t="shared" si="5"/>
        <v/>
      </c>
      <c r="I19" s="229" t="str">
        <f>+Zusammenfassung!T11</f>
        <v/>
      </c>
      <c r="J19" s="230" t="str">
        <f t="shared" si="6"/>
        <v/>
      </c>
      <c r="K19" s="192"/>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4"/>
      <c r="AP19" s="173"/>
      <c r="BK19" s="175"/>
      <c r="BL19" s="175"/>
      <c r="BM19" s="175"/>
      <c r="BN19" s="175"/>
      <c r="BO19" s="175"/>
    </row>
    <row r="20" spans="4:67" x14ac:dyDescent="0.25">
      <c r="D20" s="172"/>
      <c r="E20" s="227" t="str">
        <f>+IF(Mitarbeitende!D14="","",Mitarbeitende!D14)</f>
        <v/>
      </c>
      <c r="F20" s="228" t="str">
        <f>+IF(Mitarbeitende!E14="","",Mitarbeitende!E14&amp;" "&amp;Mitarbeitende!F14)</f>
        <v/>
      </c>
      <c r="G20" s="229" t="str">
        <f>+IF(Mitarbeitende!K14="","",Mitarbeitende!K14)</f>
        <v/>
      </c>
      <c r="H20" s="229" t="str">
        <f t="shared" si="5"/>
        <v/>
      </c>
      <c r="I20" s="229" t="str">
        <f>+Zusammenfassung!T12</f>
        <v/>
      </c>
      <c r="J20" s="230" t="str">
        <f t="shared" si="6"/>
        <v/>
      </c>
      <c r="K20" s="192"/>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4"/>
      <c r="AP20" s="173"/>
      <c r="AR20" s="178"/>
      <c r="BK20" s="175"/>
      <c r="BL20" s="175"/>
      <c r="BM20" s="175"/>
      <c r="BN20" s="175"/>
      <c r="BO20" s="175"/>
    </row>
    <row r="21" spans="4:67" x14ac:dyDescent="0.25">
      <c r="D21" s="172"/>
      <c r="E21" s="227" t="str">
        <f>+IF(Mitarbeitende!D15="","",Mitarbeitende!D15)</f>
        <v/>
      </c>
      <c r="F21" s="228" t="str">
        <f>+IF(Mitarbeitende!E15="","",Mitarbeitende!E15&amp;" "&amp;Mitarbeitende!F15)</f>
        <v/>
      </c>
      <c r="G21" s="229" t="str">
        <f>+IF(Mitarbeitende!K15="","",Mitarbeitende!K15)</f>
        <v/>
      </c>
      <c r="H21" s="229" t="str">
        <f t="shared" si="5"/>
        <v/>
      </c>
      <c r="I21" s="229" t="str">
        <f>+Zusammenfassung!T13</f>
        <v/>
      </c>
      <c r="J21" s="230" t="str">
        <f t="shared" si="6"/>
        <v/>
      </c>
      <c r="K21" s="192"/>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4"/>
      <c r="AP21" s="173"/>
      <c r="BK21" s="175"/>
      <c r="BL21" s="175"/>
      <c r="BM21" s="175"/>
      <c r="BN21" s="175"/>
      <c r="BO21" s="175"/>
    </row>
    <row r="22" spans="4:67" x14ac:dyDescent="0.25">
      <c r="D22" s="172"/>
      <c r="E22" s="227" t="str">
        <f>+IF(Mitarbeitende!D16="","",Mitarbeitende!D16)</f>
        <v/>
      </c>
      <c r="F22" s="228" t="str">
        <f>+IF(Mitarbeitende!E16="","",Mitarbeitende!E16&amp;" "&amp;Mitarbeitende!F16)</f>
        <v/>
      </c>
      <c r="G22" s="229" t="str">
        <f>+IF(Mitarbeitende!K16="","",Mitarbeitende!K16)</f>
        <v/>
      </c>
      <c r="H22" s="229" t="str">
        <f t="shared" si="5"/>
        <v/>
      </c>
      <c r="I22" s="229" t="str">
        <f>+Zusammenfassung!T14</f>
        <v/>
      </c>
      <c r="J22" s="230" t="str">
        <f t="shared" si="6"/>
        <v/>
      </c>
      <c r="K22" s="192"/>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4"/>
      <c r="AP22" s="173"/>
      <c r="BK22" s="175"/>
      <c r="BL22" s="175"/>
      <c r="BM22" s="175"/>
      <c r="BN22" s="175"/>
      <c r="BO22" s="175"/>
    </row>
    <row r="23" spans="4:67" x14ac:dyDescent="0.25">
      <c r="D23" s="172"/>
      <c r="E23" s="227" t="str">
        <f>+IF(Mitarbeitende!D17="","",Mitarbeitende!D17)</f>
        <v/>
      </c>
      <c r="F23" s="228" t="str">
        <f>+IF(Mitarbeitende!E17="","",Mitarbeitende!E17&amp;" "&amp;Mitarbeitende!F17)</f>
        <v/>
      </c>
      <c r="G23" s="229" t="str">
        <f>+IF(Mitarbeitende!K17="","",Mitarbeitende!K17)</f>
        <v/>
      </c>
      <c r="H23" s="229" t="str">
        <f t="shared" si="5"/>
        <v/>
      </c>
      <c r="I23" s="229" t="str">
        <f>+Zusammenfassung!T15</f>
        <v/>
      </c>
      <c r="J23" s="230" t="str">
        <f t="shared" si="6"/>
        <v/>
      </c>
      <c r="K23" s="192"/>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4"/>
      <c r="AP23" s="173"/>
      <c r="BK23" s="175"/>
      <c r="BL23" s="175"/>
      <c r="BM23" s="175"/>
      <c r="BN23" s="175"/>
      <c r="BO23" s="175"/>
    </row>
    <row r="24" spans="4:67" x14ac:dyDescent="0.25">
      <c r="D24" s="172"/>
      <c r="E24" s="227" t="str">
        <f>+IF(Mitarbeitende!D18="","",Mitarbeitende!D18)</f>
        <v/>
      </c>
      <c r="F24" s="228" t="str">
        <f>+IF(Mitarbeitende!E18="","",Mitarbeitende!E18&amp;" "&amp;Mitarbeitende!F18)</f>
        <v/>
      </c>
      <c r="G24" s="229" t="str">
        <f>+IF(Mitarbeitende!K18="","",Mitarbeitende!K18)</f>
        <v/>
      </c>
      <c r="H24" s="229" t="str">
        <f t="shared" si="5"/>
        <v/>
      </c>
      <c r="I24" s="229" t="str">
        <f>+Zusammenfassung!T16</f>
        <v/>
      </c>
      <c r="J24" s="230" t="str">
        <f t="shared" si="6"/>
        <v/>
      </c>
      <c r="K24" s="192"/>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4"/>
      <c r="AP24" s="173"/>
      <c r="BK24" s="175"/>
      <c r="BL24" s="175"/>
      <c r="BM24" s="175"/>
      <c r="BN24" s="175"/>
      <c r="BO24" s="175"/>
    </row>
    <row r="25" spans="4:67" x14ac:dyDescent="0.25">
      <c r="D25" s="172"/>
      <c r="E25" s="227" t="str">
        <f>+IF(Mitarbeitende!D19="","",Mitarbeitende!D19)</f>
        <v/>
      </c>
      <c r="F25" s="228" t="str">
        <f>+IF(Mitarbeitende!E19="","",Mitarbeitende!E19&amp;" "&amp;Mitarbeitende!F19)</f>
        <v/>
      </c>
      <c r="G25" s="229" t="str">
        <f>+IF(Mitarbeitende!K19="","",Mitarbeitende!K19)</f>
        <v/>
      </c>
      <c r="H25" s="229" t="str">
        <f t="shared" si="5"/>
        <v/>
      </c>
      <c r="I25" s="229" t="str">
        <f>+Zusammenfassung!T17</f>
        <v/>
      </c>
      <c r="J25" s="230" t="str">
        <f t="shared" si="6"/>
        <v/>
      </c>
      <c r="K25" s="192"/>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4"/>
      <c r="AP25" s="173"/>
      <c r="BK25" s="175"/>
      <c r="BL25" s="175"/>
      <c r="BM25" s="175"/>
      <c r="BN25" s="175"/>
      <c r="BO25" s="175"/>
    </row>
    <row r="26" spans="4:67" x14ac:dyDescent="0.25">
      <c r="D26" s="172"/>
      <c r="E26" s="227" t="str">
        <f>+IF(Mitarbeitende!D20="","",Mitarbeitende!D20)</f>
        <v/>
      </c>
      <c r="F26" s="228" t="str">
        <f>+IF(Mitarbeitende!E20="","",Mitarbeitende!E20&amp;" "&amp;Mitarbeitende!F20)</f>
        <v/>
      </c>
      <c r="G26" s="229" t="str">
        <f>+IF(Mitarbeitende!K20="","",Mitarbeitende!K20)</f>
        <v/>
      </c>
      <c r="H26" s="229" t="str">
        <f t="shared" si="5"/>
        <v/>
      </c>
      <c r="I26" s="229" t="str">
        <f>+Zusammenfassung!T18</f>
        <v/>
      </c>
      <c r="J26" s="230" t="str">
        <f t="shared" si="6"/>
        <v/>
      </c>
      <c r="K26" s="192"/>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4"/>
      <c r="AP26" s="173"/>
      <c r="BK26" s="175"/>
      <c r="BL26" s="175"/>
      <c r="BM26" s="175"/>
      <c r="BN26" s="175"/>
      <c r="BO26" s="175"/>
    </row>
    <row r="27" spans="4:67" x14ac:dyDescent="0.25">
      <c r="D27" s="172"/>
      <c r="E27" s="227" t="str">
        <f>+IF(Mitarbeitende!D21="","",Mitarbeitende!D21)</f>
        <v/>
      </c>
      <c r="F27" s="228" t="str">
        <f>+IF(Mitarbeitende!E21="","",Mitarbeitende!E21&amp;" "&amp;Mitarbeitende!F21)</f>
        <v/>
      </c>
      <c r="G27" s="229" t="str">
        <f>+IF(Mitarbeitende!K21="","",Mitarbeitende!K21)</f>
        <v/>
      </c>
      <c r="H27" s="229" t="str">
        <f t="shared" si="5"/>
        <v/>
      </c>
      <c r="I27" s="229" t="str">
        <f>+Zusammenfassung!T19</f>
        <v/>
      </c>
      <c r="J27" s="230" t="str">
        <f t="shared" si="6"/>
        <v/>
      </c>
      <c r="K27" s="192"/>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4"/>
      <c r="AP27" s="173"/>
      <c r="BK27" s="175"/>
      <c r="BL27" s="175"/>
      <c r="BM27" s="175"/>
      <c r="BN27" s="175"/>
      <c r="BO27" s="175"/>
    </row>
    <row r="28" spans="4:67" x14ac:dyDescent="0.25">
      <c r="D28" s="172"/>
      <c r="E28" s="227" t="str">
        <f>+IF(Mitarbeitende!D22="","",Mitarbeitende!D22)</f>
        <v/>
      </c>
      <c r="F28" s="228" t="str">
        <f>+IF(Mitarbeitende!E22="","",Mitarbeitende!E22&amp;" "&amp;Mitarbeitende!F22)</f>
        <v/>
      </c>
      <c r="G28" s="229" t="str">
        <f>+IF(Mitarbeitende!K22="","",Mitarbeitende!K22)</f>
        <v/>
      </c>
      <c r="H28" s="229" t="str">
        <f t="shared" si="5"/>
        <v/>
      </c>
      <c r="I28" s="229" t="str">
        <f>+Zusammenfassung!T20</f>
        <v/>
      </c>
      <c r="J28" s="230" t="str">
        <f t="shared" si="6"/>
        <v/>
      </c>
      <c r="K28" s="192"/>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4"/>
      <c r="AP28" s="173"/>
      <c r="BK28" s="175"/>
      <c r="BL28" s="175"/>
      <c r="BM28" s="175"/>
      <c r="BN28" s="175"/>
      <c r="BO28" s="175"/>
    </row>
    <row r="29" spans="4:67" x14ac:dyDescent="0.25">
      <c r="D29" s="172"/>
      <c r="E29" s="227" t="str">
        <f>+IF(Mitarbeitende!D23="","",Mitarbeitende!D23)</f>
        <v/>
      </c>
      <c r="F29" s="228" t="str">
        <f>+IF(Mitarbeitende!E23="","",Mitarbeitende!E23&amp;" "&amp;Mitarbeitende!F23)</f>
        <v/>
      </c>
      <c r="G29" s="229" t="str">
        <f>+IF(Mitarbeitende!K23="","",Mitarbeitende!K23)</f>
        <v/>
      </c>
      <c r="H29" s="229" t="str">
        <f t="shared" si="5"/>
        <v/>
      </c>
      <c r="I29" s="229" t="str">
        <f>+Zusammenfassung!T21</f>
        <v/>
      </c>
      <c r="J29" s="230" t="str">
        <f t="shared" si="6"/>
        <v/>
      </c>
      <c r="K29" s="192"/>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4"/>
      <c r="AP29" s="173"/>
      <c r="BK29" s="175"/>
      <c r="BL29" s="175"/>
      <c r="BM29" s="175"/>
      <c r="BN29" s="175"/>
      <c r="BO29" s="175"/>
    </row>
    <row r="30" spans="4:67" x14ac:dyDescent="0.25">
      <c r="D30" s="172"/>
      <c r="E30" s="227" t="str">
        <f>+IF(Mitarbeitende!D24="","",Mitarbeitende!D24)</f>
        <v/>
      </c>
      <c r="F30" s="228" t="str">
        <f>+IF(Mitarbeitende!E24="","",Mitarbeitende!E24&amp;" "&amp;Mitarbeitende!F24)</f>
        <v/>
      </c>
      <c r="G30" s="229" t="str">
        <f>+IF(Mitarbeitende!K24="","",Mitarbeitende!K24)</f>
        <v/>
      </c>
      <c r="H30" s="229" t="str">
        <f t="shared" si="5"/>
        <v/>
      </c>
      <c r="I30" s="229" t="str">
        <f>+Zusammenfassung!T22</f>
        <v/>
      </c>
      <c r="J30" s="230" t="str">
        <f t="shared" si="6"/>
        <v/>
      </c>
      <c r="K30" s="192"/>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4"/>
      <c r="AP30" s="173"/>
      <c r="BK30" s="175"/>
      <c r="BL30" s="175"/>
      <c r="BM30" s="175"/>
      <c r="BN30" s="175"/>
      <c r="BO30" s="175"/>
    </row>
    <row r="31" spans="4:67" x14ac:dyDescent="0.25">
      <c r="D31" s="172"/>
      <c r="E31" s="227" t="str">
        <f>+IF(Mitarbeitende!D25="","",Mitarbeitende!D25)</f>
        <v/>
      </c>
      <c r="F31" s="228" t="str">
        <f>+IF(Mitarbeitende!E25="","",Mitarbeitende!E25&amp;" "&amp;Mitarbeitende!F25)</f>
        <v/>
      </c>
      <c r="G31" s="229" t="str">
        <f>+IF(Mitarbeitende!K25="","",Mitarbeitende!K25)</f>
        <v/>
      </c>
      <c r="H31" s="229" t="str">
        <f t="shared" si="5"/>
        <v/>
      </c>
      <c r="I31" s="229" t="str">
        <f>+Zusammenfassung!T23</f>
        <v/>
      </c>
      <c r="J31" s="230" t="str">
        <f t="shared" si="6"/>
        <v/>
      </c>
      <c r="K31" s="192"/>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4"/>
      <c r="AP31" s="173"/>
      <c r="BK31" s="175"/>
      <c r="BL31" s="175"/>
      <c r="BM31" s="175"/>
      <c r="BN31" s="175"/>
      <c r="BO31" s="175"/>
    </row>
    <row r="32" spans="4:67" x14ac:dyDescent="0.25">
      <c r="D32" s="172"/>
      <c r="E32" s="227" t="str">
        <f>+IF(Mitarbeitende!D26="","",Mitarbeitende!D26)</f>
        <v/>
      </c>
      <c r="F32" s="228" t="str">
        <f>+IF(Mitarbeitende!E26="","",Mitarbeitende!E26&amp;" "&amp;Mitarbeitende!F26)</f>
        <v/>
      </c>
      <c r="G32" s="229" t="str">
        <f>+IF(Mitarbeitende!K26="","",Mitarbeitende!K26)</f>
        <v/>
      </c>
      <c r="H32" s="229" t="str">
        <f t="shared" si="5"/>
        <v/>
      </c>
      <c r="I32" s="229" t="str">
        <f>+Zusammenfassung!T24</f>
        <v/>
      </c>
      <c r="J32" s="230" t="str">
        <f t="shared" si="6"/>
        <v/>
      </c>
      <c r="K32" s="192"/>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4"/>
      <c r="AP32" s="173"/>
      <c r="BK32" s="175"/>
      <c r="BL32" s="175"/>
      <c r="BM32" s="175"/>
      <c r="BN32" s="175"/>
      <c r="BO32" s="175"/>
    </row>
    <row r="33" spans="4:67" x14ac:dyDescent="0.25">
      <c r="D33" s="172"/>
      <c r="E33" s="227" t="str">
        <f>+IF(Mitarbeitende!D27="","",Mitarbeitende!D27)</f>
        <v/>
      </c>
      <c r="F33" s="228" t="str">
        <f>+IF(Mitarbeitende!E27="","",Mitarbeitende!E27&amp;" "&amp;Mitarbeitende!F27)</f>
        <v/>
      </c>
      <c r="G33" s="229" t="str">
        <f>+IF(Mitarbeitende!K27="","",Mitarbeitende!K27)</f>
        <v/>
      </c>
      <c r="H33" s="229" t="str">
        <f t="shared" si="5"/>
        <v/>
      </c>
      <c r="I33" s="229" t="str">
        <f>+Zusammenfassung!T25</f>
        <v/>
      </c>
      <c r="J33" s="230" t="str">
        <f t="shared" si="6"/>
        <v/>
      </c>
      <c r="K33" s="192"/>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4"/>
      <c r="AP33" s="173"/>
      <c r="BK33" s="175"/>
      <c r="BL33" s="175"/>
      <c r="BM33" s="175"/>
      <c r="BN33" s="175"/>
      <c r="BO33" s="175"/>
    </row>
    <row r="34" spans="4:67" x14ac:dyDescent="0.25">
      <c r="D34" s="172"/>
      <c r="E34" s="227" t="str">
        <f>+IF(Mitarbeitende!D28="","",Mitarbeitende!D28)</f>
        <v/>
      </c>
      <c r="F34" s="228" t="str">
        <f>+IF(Mitarbeitende!E28="","",Mitarbeitende!E28&amp;" "&amp;Mitarbeitende!F28)</f>
        <v/>
      </c>
      <c r="G34" s="229" t="str">
        <f>+IF(Mitarbeitende!K28="","",Mitarbeitende!K28)</f>
        <v/>
      </c>
      <c r="H34" s="229" t="str">
        <f t="shared" si="5"/>
        <v/>
      </c>
      <c r="I34" s="229" t="str">
        <f>+Zusammenfassung!T26</f>
        <v/>
      </c>
      <c r="J34" s="230" t="str">
        <f t="shared" si="6"/>
        <v/>
      </c>
      <c r="K34" s="192"/>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4"/>
      <c r="AP34" s="173"/>
      <c r="BK34" s="175"/>
      <c r="BL34" s="175"/>
      <c r="BM34" s="175"/>
      <c r="BN34" s="175"/>
      <c r="BO34" s="175"/>
    </row>
    <row r="35" spans="4:67" x14ac:dyDescent="0.25">
      <c r="D35" s="172"/>
      <c r="E35" s="227" t="str">
        <f>+IF(Mitarbeitende!D29="","",Mitarbeitende!D29)</f>
        <v/>
      </c>
      <c r="F35" s="228" t="str">
        <f>+IF(Mitarbeitende!E29="","",Mitarbeitende!E29&amp;" "&amp;Mitarbeitende!F29)</f>
        <v/>
      </c>
      <c r="G35" s="229" t="str">
        <f>+IF(Mitarbeitende!K29="","",Mitarbeitende!K29)</f>
        <v/>
      </c>
      <c r="H35" s="229" t="str">
        <f t="shared" si="5"/>
        <v/>
      </c>
      <c r="I35" s="229" t="str">
        <f>+Zusammenfassung!T27</f>
        <v/>
      </c>
      <c r="J35" s="230" t="str">
        <f t="shared" si="6"/>
        <v/>
      </c>
      <c r="K35" s="192"/>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4"/>
      <c r="AP35" s="173"/>
      <c r="BK35" s="175"/>
      <c r="BL35" s="175"/>
      <c r="BM35" s="175"/>
      <c r="BN35" s="175"/>
      <c r="BO35" s="175"/>
    </row>
    <row r="36" spans="4:67" x14ac:dyDescent="0.25">
      <c r="D36" s="172"/>
      <c r="E36" s="227" t="str">
        <f>+IF(Mitarbeitende!D30="","",Mitarbeitende!D30)</f>
        <v/>
      </c>
      <c r="F36" s="228" t="str">
        <f>+IF(Mitarbeitende!E30="","",Mitarbeitende!E30&amp;" "&amp;Mitarbeitende!F30)</f>
        <v/>
      </c>
      <c r="G36" s="229" t="str">
        <f>+IF(Mitarbeitende!K30="","",Mitarbeitende!K30)</f>
        <v/>
      </c>
      <c r="H36" s="229" t="str">
        <f t="shared" si="5"/>
        <v/>
      </c>
      <c r="I36" s="229" t="str">
        <f>+Zusammenfassung!T28</f>
        <v/>
      </c>
      <c r="J36" s="230" t="str">
        <f t="shared" si="6"/>
        <v/>
      </c>
      <c r="K36" s="192"/>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4"/>
      <c r="AP36" s="173"/>
      <c r="BK36" s="175"/>
      <c r="BL36" s="175"/>
      <c r="BM36" s="175"/>
      <c r="BN36" s="175"/>
      <c r="BO36" s="175"/>
    </row>
    <row r="37" spans="4:67" x14ac:dyDescent="0.25">
      <c r="D37" s="172"/>
      <c r="E37" s="227" t="str">
        <f>+IF(Mitarbeitende!D31="","",Mitarbeitende!D31)</f>
        <v/>
      </c>
      <c r="F37" s="228" t="str">
        <f>+IF(Mitarbeitende!E31="","",Mitarbeitende!E31&amp;" "&amp;Mitarbeitende!F31)</f>
        <v/>
      </c>
      <c r="G37" s="229" t="str">
        <f>+IF(Mitarbeitende!K31="","",Mitarbeitende!K31)</f>
        <v/>
      </c>
      <c r="H37" s="229" t="str">
        <f t="shared" si="5"/>
        <v/>
      </c>
      <c r="I37" s="229" t="str">
        <f>+Zusammenfassung!T29</f>
        <v/>
      </c>
      <c r="J37" s="230" t="str">
        <f t="shared" si="6"/>
        <v/>
      </c>
      <c r="K37" s="192"/>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4"/>
      <c r="AP37" s="173"/>
      <c r="BK37" s="175"/>
      <c r="BL37" s="175"/>
      <c r="BM37" s="175"/>
      <c r="BN37" s="175"/>
      <c r="BO37" s="175"/>
    </row>
    <row r="38" spans="4:67" x14ac:dyDescent="0.25">
      <c r="D38" s="172"/>
      <c r="E38" s="227" t="str">
        <f>+IF(Mitarbeitende!D32="","",Mitarbeitende!D32)</f>
        <v/>
      </c>
      <c r="F38" s="228" t="str">
        <f>+IF(Mitarbeitende!E32="","",Mitarbeitende!E32&amp;" "&amp;Mitarbeitende!F32)</f>
        <v/>
      </c>
      <c r="G38" s="229" t="str">
        <f>+IF(Mitarbeitende!K32="","",Mitarbeitende!K32)</f>
        <v/>
      </c>
      <c r="H38" s="229" t="str">
        <f t="shared" si="5"/>
        <v/>
      </c>
      <c r="I38" s="229" t="str">
        <f>+Zusammenfassung!T30</f>
        <v/>
      </c>
      <c r="J38" s="230" t="str">
        <f t="shared" si="6"/>
        <v/>
      </c>
      <c r="K38" s="192"/>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4"/>
      <c r="AP38" s="173"/>
      <c r="BK38" s="175"/>
      <c r="BL38" s="175"/>
      <c r="BM38" s="175"/>
      <c r="BN38" s="175"/>
      <c r="BO38" s="175"/>
    </row>
    <row r="39" spans="4:67" x14ac:dyDescent="0.25">
      <c r="D39" s="172"/>
      <c r="E39" s="227" t="str">
        <f>+IF(Mitarbeitende!D33="","",Mitarbeitende!D33)</f>
        <v/>
      </c>
      <c r="F39" s="228" t="str">
        <f>+IF(Mitarbeitende!E33="","",Mitarbeitende!E33&amp;" "&amp;Mitarbeitende!F33)</f>
        <v/>
      </c>
      <c r="G39" s="229" t="str">
        <f>+IF(Mitarbeitende!K33="","",Mitarbeitende!K33)</f>
        <v/>
      </c>
      <c r="H39" s="229" t="str">
        <f t="shared" si="5"/>
        <v/>
      </c>
      <c r="I39" s="229" t="str">
        <f>+Zusammenfassung!T31</f>
        <v/>
      </c>
      <c r="J39" s="230" t="str">
        <f t="shared" si="6"/>
        <v/>
      </c>
      <c r="K39" s="192"/>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4"/>
      <c r="AP39" s="173"/>
      <c r="BK39" s="175"/>
      <c r="BL39" s="175"/>
      <c r="BM39" s="175"/>
      <c r="BN39" s="175"/>
      <c r="BO39" s="175"/>
    </row>
    <row r="40" spans="4:67" x14ac:dyDescent="0.25">
      <c r="D40" s="172"/>
      <c r="E40" s="227" t="str">
        <f>+IF(Mitarbeitende!D34="","",Mitarbeitende!D34)</f>
        <v/>
      </c>
      <c r="F40" s="228" t="str">
        <f>+IF(Mitarbeitende!E34="","",Mitarbeitende!E34&amp;" "&amp;Mitarbeitende!F34)</f>
        <v/>
      </c>
      <c r="G40" s="229" t="str">
        <f>+IF(Mitarbeitende!K34="","",Mitarbeitende!K34)</f>
        <v/>
      </c>
      <c r="H40" s="229" t="str">
        <f t="shared" si="5"/>
        <v/>
      </c>
      <c r="I40" s="229" t="str">
        <f>+Zusammenfassung!T32</f>
        <v/>
      </c>
      <c r="J40" s="230" t="str">
        <f t="shared" si="6"/>
        <v/>
      </c>
      <c r="K40" s="192"/>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4"/>
      <c r="AP40" s="173"/>
      <c r="BK40" s="175"/>
      <c r="BL40" s="175"/>
      <c r="BM40" s="175"/>
      <c r="BN40" s="175"/>
      <c r="BO40" s="175"/>
    </row>
    <row r="41" spans="4:67" x14ac:dyDescent="0.25">
      <c r="D41" s="172"/>
      <c r="E41" s="227" t="str">
        <f>+IF(Mitarbeitende!D35="","",Mitarbeitende!D35)</f>
        <v/>
      </c>
      <c r="F41" s="228" t="str">
        <f>+IF(Mitarbeitende!E35="","",Mitarbeitende!E35&amp;" "&amp;Mitarbeitende!F35)</f>
        <v/>
      </c>
      <c r="G41" s="229" t="str">
        <f>+IF(Mitarbeitende!K35="","",Mitarbeitende!K35)</f>
        <v/>
      </c>
      <c r="H41" s="229" t="str">
        <f t="shared" si="5"/>
        <v/>
      </c>
      <c r="I41" s="229" t="str">
        <f>+Zusammenfassung!T33</f>
        <v/>
      </c>
      <c r="J41" s="230" t="str">
        <f t="shared" si="6"/>
        <v/>
      </c>
      <c r="K41" s="192"/>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4"/>
      <c r="AP41" s="173"/>
      <c r="BK41" s="175"/>
      <c r="BL41" s="175"/>
      <c r="BM41" s="175"/>
      <c r="BN41" s="175"/>
      <c r="BO41" s="175"/>
    </row>
    <row r="42" spans="4:67" x14ac:dyDescent="0.25">
      <c r="D42" s="172"/>
      <c r="E42" s="227" t="str">
        <f>+IF(Mitarbeitende!D36="","",Mitarbeitende!D36)</f>
        <v/>
      </c>
      <c r="F42" s="228" t="str">
        <f>+IF(Mitarbeitende!E36="","",Mitarbeitende!E36&amp;" "&amp;Mitarbeitende!F36)</f>
        <v/>
      </c>
      <c r="G42" s="229" t="str">
        <f>+IF(Mitarbeitende!K36="","",Mitarbeitende!K36)</f>
        <v/>
      </c>
      <c r="H42" s="229" t="str">
        <f t="shared" si="5"/>
        <v/>
      </c>
      <c r="I42" s="229" t="str">
        <f>+Zusammenfassung!T34</f>
        <v/>
      </c>
      <c r="J42" s="230" t="str">
        <f t="shared" si="6"/>
        <v/>
      </c>
      <c r="K42" s="192"/>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4"/>
      <c r="AP42" s="173"/>
      <c r="BK42" s="175"/>
      <c r="BL42" s="175"/>
      <c r="BM42" s="175"/>
      <c r="BN42" s="175"/>
      <c r="BO42" s="175"/>
    </row>
    <row r="43" spans="4:67" x14ac:dyDescent="0.25">
      <c r="D43" s="172"/>
      <c r="E43" s="227" t="str">
        <f>+IF(Mitarbeitende!D37="","",Mitarbeitende!D37)</f>
        <v/>
      </c>
      <c r="F43" s="228" t="str">
        <f>+IF(Mitarbeitende!E37="","",Mitarbeitende!E37&amp;" "&amp;Mitarbeitende!F37)</f>
        <v/>
      </c>
      <c r="G43" s="229" t="str">
        <f>+IF(Mitarbeitende!K37="","",Mitarbeitende!K37)</f>
        <v/>
      </c>
      <c r="H43" s="229" t="str">
        <f t="shared" si="5"/>
        <v/>
      </c>
      <c r="I43" s="229" t="str">
        <f>+Zusammenfassung!T35</f>
        <v/>
      </c>
      <c r="J43" s="230" t="str">
        <f t="shared" si="6"/>
        <v/>
      </c>
      <c r="K43" s="192"/>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4"/>
      <c r="AP43" s="173"/>
      <c r="BK43" s="175"/>
      <c r="BL43" s="175"/>
      <c r="BM43" s="175"/>
      <c r="BN43" s="175"/>
      <c r="BO43" s="175"/>
    </row>
    <row r="44" spans="4:67" x14ac:dyDescent="0.25">
      <c r="D44" s="172"/>
      <c r="E44" s="227" t="str">
        <f>+IF(Mitarbeitende!D38="","",Mitarbeitende!D38)</f>
        <v/>
      </c>
      <c r="F44" s="228" t="str">
        <f>+IF(Mitarbeitende!E38="","",Mitarbeitende!E38&amp;" "&amp;Mitarbeitende!F38)</f>
        <v/>
      </c>
      <c r="G44" s="229" t="str">
        <f>+IF(Mitarbeitende!K38="","",Mitarbeitende!K38)</f>
        <v/>
      </c>
      <c r="H44" s="229" t="str">
        <f t="shared" si="5"/>
        <v/>
      </c>
      <c r="I44" s="229" t="str">
        <f>+Zusammenfassung!T36</f>
        <v/>
      </c>
      <c r="J44" s="230" t="str">
        <f t="shared" si="6"/>
        <v/>
      </c>
      <c r="K44" s="192"/>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4"/>
      <c r="AP44" s="173"/>
      <c r="BK44" s="175"/>
      <c r="BL44" s="175"/>
      <c r="BM44" s="175"/>
      <c r="BN44" s="175"/>
      <c r="BO44" s="175"/>
    </row>
    <row r="45" spans="4:67" x14ac:dyDescent="0.25">
      <c r="D45" s="172"/>
      <c r="E45" s="227" t="str">
        <f>+IF(Mitarbeitende!D39="","",Mitarbeitende!D39)</f>
        <v/>
      </c>
      <c r="F45" s="228" t="str">
        <f>+IF(Mitarbeitende!E39="","",Mitarbeitende!E39&amp;" "&amp;Mitarbeitende!F39)</f>
        <v/>
      </c>
      <c r="G45" s="229" t="str">
        <f>+IF(Mitarbeitende!K39="","",Mitarbeitende!K39)</f>
        <v/>
      </c>
      <c r="H45" s="229" t="str">
        <f t="shared" si="5"/>
        <v/>
      </c>
      <c r="I45" s="229" t="str">
        <f>+Zusammenfassung!T37</f>
        <v/>
      </c>
      <c r="J45" s="230" t="str">
        <f t="shared" si="6"/>
        <v/>
      </c>
      <c r="K45" s="192"/>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4"/>
      <c r="AP45" s="173"/>
      <c r="BK45" s="175"/>
      <c r="BL45" s="175"/>
      <c r="BM45" s="175"/>
      <c r="BN45" s="175"/>
      <c r="BO45" s="175"/>
    </row>
    <row r="46" spans="4:67" x14ac:dyDescent="0.25">
      <c r="D46" s="172"/>
      <c r="E46" s="227" t="str">
        <f>+IF(Mitarbeitende!D40="","",Mitarbeitende!D40)</f>
        <v/>
      </c>
      <c r="F46" s="228" t="str">
        <f>+IF(Mitarbeitende!E40="","",Mitarbeitende!E40&amp;" "&amp;Mitarbeitende!F40)</f>
        <v/>
      </c>
      <c r="G46" s="229" t="str">
        <f>+IF(Mitarbeitende!K40="","",Mitarbeitende!K40)</f>
        <v/>
      </c>
      <c r="H46" s="229" t="str">
        <f t="shared" si="5"/>
        <v/>
      </c>
      <c r="I46" s="229" t="str">
        <f>+Zusammenfassung!T38</f>
        <v/>
      </c>
      <c r="J46" s="230" t="str">
        <f t="shared" si="6"/>
        <v/>
      </c>
      <c r="K46" s="192"/>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4"/>
      <c r="AP46" s="173"/>
      <c r="BK46" s="175"/>
      <c r="BL46" s="175"/>
      <c r="BM46" s="175"/>
      <c r="BN46" s="175"/>
      <c r="BO46" s="175"/>
    </row>
    <row r="47" spans="4:67" x14ac:dyDescent="0.25">
      <c r="D47" s="172"/>
      <c r="E47" s="227" t="str">
        <f>+IF(Mitarbeitende!D41="","",Mitarbeitende!D41)</f>
        <v/>
      </c>
      <c r="F47" s="228" t="str">
        <f>+IF(Mitarbeitende!E41="","",Mitarbeitende!E41&amp;" "&amp;Mitarbeitende!F41)</f>
        <v/>
      </c>
      <c r="G47" s="229" t="str">
        <f>+IF(Mitarbeitende!K41="","",Mitarbeitende!K41)</f>
        <v/>
      </c>
      <c r="H47" s="229" t="str">
        <f t="shared" si="5"/>
        <v/>
      </c>
      <c r="I47" s="229" t="str">
        <f>+Zusammenfassung!T39</f>
        <v/>
      </c>
      <c r="J47" s="230" t="str">
        <f t="shared" si="6"/>
        <v/>
      </c>
      <c r="K47" s="192"/>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4"/>
      <c r="AP47" s="173"/>
      <c r="BK47" s="175"/>
      <c r="BL47" s="175"/>
      <c r="BM47" s="175"/>
      <c r="BN47" s="175"/>
      <c r="BO47" s="175"/>
    </row>
    <row r="48" spans="4:67" x14ac:dyDescent="0.25">
      <c r="D48" s="172"/>
      <c r="E48" s="227" t="str">
        <f>+IF(Mitarbeitende!D42="","",Mitarbeitende!D42)</f>
        <v/>
      </c>
      <c r="F48" s="228" t="str">
        <f>+IF(Mitarbeitende!E42="","",Mitarbeitende!E42&amp;" "&amp;Mitarbeitende!F42)</f>
        <v/>
      </c>
      <c r="G48" s="229" t="str">
        <f>+IF(Mitarbeitende!K42="","",Mitarbeitende!K42)</f>
        <v/>
      </c>
      <c r="H48" s="229" t="str">
        <f t="shared" si="5"/>
        <v/>
      </c>
      <c r="I48" s="229" t="str">
        <f>+Zusammenfassung!T40</f>
        <v/>
      </c>
      <c r="J48" s="230" t="str">
        <f t="shared" si="6"/>
        <v/>
      </c>
      <c r="K48" s="192"/>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4"/>
      <c r="AP48" s="173"/>
      <c r="BK48" s="175"/>
      <c r="BL48" s="175"/>
      <c r="BM48" s="175"/>
      <c r="BN48" s="175"/>
      <c r="BO48" s="175"/>
    </row>
    <row r="49" spans="4:67" x14ac:dyDescent="0.25">
      <c r="D49" s="172"/>
      <c r="E49" s="227" t="str">
        <f>+IF(Mitarbeitende!D43="","",Mitarbeitende!D43)</f>
        <v/>
      </c>
      <c r="F49" s="228" t="str">
        <f>+IF(Mitarbeitende!E43="","",Mitarbeitende!E43&amp;" "&amp;Mitarbeitende!F43)</f>
        <v/>
      </c>
      <c r="G49" s="229" t="str">
        <f>+IF(Mitarbeitende!K43="","",Mitarbeitende!K43)</f>
        <v/>
      </c>
      <c r="H49" s="229" t="str">
        <f t="shared" si="5"/>
        <v/>
      </c>
      <c r="I49" s="229" t="str">
        <f>+Zusammenfassung!T41</f>
        <v/>
      </c>
      <c r="J49" s="230" t="str">
        <f t="shared" si="6"/>
        <v/>
      </c>
      <c r="K49" s="192"/>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4"/>
      <c r="AP49" s="173"/>
      <c r="BK49" s="175"/>
      <c r="BL49" s="175"/>
      <c r="BM49" s="175"/>
      <c r="BN49" s="175"/>
      <c r="BO49" s="175"/>
    </row>
    <row r="50" spans="4:67" x14ac:dyDescent="0.25">
      <c r="D50" s="172"/>
      <c r="E50" s="227" t="str">
        <f>+IF(Mitarbeitende!D44="","",Mitarbeitende!D44)</f>
        <v/>
      </c>
      <c r="F50" s="228" t="str">
        <f>+IF(Mitarbeitende!E44="","",Mitarbeitende!E44&amp;" "&amp;Mitarbeitende!F44)</f>
        <v/>
      </c>
      <c r="G50" s="229" t="str">
        <f>+IF(Mitarbeitende!K44="","",Mitarbeitende!K44)</f>
        <v/>
      </c>
      <c r="H50" s="229" t="str">
        <f t="shared" si="5"/>
        <v/>
      </c>
      <c r="I50" s="229" t="str">
        <f>+Zusammenfassung!T42</f>
        <v/>
      </c>
      <c r="J50" s="230" t="str">
        <f t="shared" si="6"/>
        <v/>
      </c>
      <c r="K50" s="192"/>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4"/>
      <c r="AP50" s="173"/>
      <c r="BK50" s="175"/>
      <c r="BL50" s="175"/>
      <c r="BM50" s="175"/>
      <c r="BN50" s="175"/>
      <c r="BO50" s="175"/>
    </row>
    <row r="51" spans="4:67" x14ac:dyDescent="0.25">
      <c r="D51" s="172"/>
      <c r="E51" s="227" t="str">
        <f>+IF(Mitarbeitende!D45="","",Mitarbeitende!D45)</f>
        <v/>
      </c>
      <c r="F51" s="228" t="str">
        <f>+IF(Mitarbeitende!E45="","",Mitarbeitende!E45&amp;" "&amp;Mitarbeitende!F45)</f>
        <v/>
      </c>
      <c r="G51" s="229" t="str">
        <f>+IF(Mitarbeitende!K45="","",Mitarbeitende!K45)</f>
        <v/>
      </c>
      <c r="H51" s="229" t="str">
        <f t="shared" si="5"/>
        <v/>
      </c>
      <c r="I51" s="229" t="str">
        <f>+Zusammenfassung!T43</f>
        <v/>
      </c>
      <c r="J51" s="230" t="str">
        <f t="shared" si="6"/>
        <v/>
      </c>
      <c r="K51" s="192"/>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4"/>
      <c r="AP51" s="173"/>
      <c r="BK51" s="175"/>
      <c r="BL51" s="175"/>
      <c r="BM51" s="175"/>
      <c r="BN51" s="175"/>
      <c r="BO51" s="175"/>
    </row>
    <row r="52" spans="4:67" x14ac:dyDescent="0.25">
      <c r="D52" s="172"/>
      <c r="E52" s="227" t="str">
        <f>+IF(Mitarbeitende!D46="","",Mitarbeitende!D46)</f>
        <v/>
      </c>
      <c r="F52" s="228" t="str">
        <f>+IF(Mitarbeitende!E46="","",Mitarbeitende!E46&amp;" "&amp;Mitarbeitende!F46)</f>
        <v/>
      </c>
      <c r="G52" s="229" t="str">
        <f>+IF(Mitarbeitende!K46="","",Mitarbeitende!K46)</f>
        <v/>
      </c>
      <c r="H52" s="229" t="str">
        <f t="shared" si="5"/>
        <v/>
      </c>
      <c r="I52" s="229" t="str">
        <f>+Zusammenfassung!T44</f>
        <v/>
      </c>
      <c r="J52" s="230" t="str">
        <f t="shared" si="6"/>
        <v/>
      </c>
      <c r="K52" s="192"/>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4"/>
      <c r="AP52" s="173"/>
      <c r="BK52" s="175"/>
      <c r="BL52" s="175"/>
      <c r="BM52" s="175"/>
      <c r="BN52" s="175"/>
      <c r="BO52" s="175"/>
    </row>
    <row r="53" spans="4:67" ht="13.8" thickBot="1" x14ac:dyDescent="0.3">
      <c r="D53" s="172"/>
      <c r="E53" s="231" t="str">
        <f>+IF(Mitarbeitende!D47="","",Mitarbeitende!D47)</f>
        <v/>
      </c>
      <c r="F53" s="232" t="str">
        <f>+IF(Mitarbeitende!E47="","",Mitarbeitende!E47&amp;" "&amp;Mitarbeitende!F47)</f>
        <v/>
      </c>
      <c r="G53" s="233" t="str">
        <f>+IF(Mitarbeitende!K47="","",Mitarbeitende!K47)</f>
        <v/>
      </c>
      <c r="H53" s="233" t="str">
        <f t="shared" si="5"/>
        <v/>
      </c>
      <c r="I53" s="233" t="str">
        <f>+Zusammenfassung!T45</f>
        <v/>
      </c>
      <c r="J53" s="234" t="str">
        <f t="shared" si="6"/>
        <v/>
      </c>
      <c r="K53" s="195"/>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7"/>
      <c r="AP53" s="173"/>
      <c r="BK53" s="175"/>
      <c r="BL53" s="175"/>
      <c r="BM53" s="175"/>
      <c r="BN53" s="175"/>
      <c r="BO53" s="175"/>
    </row>
    <row r="54" spans="4:67" ht="15" customHeight="1" thickBot="1" x14ac:dyDescent="0.3">
      <c r="D54" s="179"/>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1"/>
    </row>
    <row r="56" spans="4:67" ht="13.8" x14ac:dyDescent="0.25">
      <c r="E56" s="182" t="s">
        <v>46</v>
      </c>
    </row>
    <row r="57" spans="4:67" ht="13.8" x14ac:dyDescent="0.25">
      <c r="E57" s="182" t="s">
        <v>47</v>
      </c>
    </row>
    <row r="58" spans="4:67" ht="13.8" x14ac:dyDescent="0.25">
      <c r="E58" s="182" t="s">
        <v>48</v>
      </c>
    </row>
  </sheetData>
  <sheetProtection sheet="1" selectLockedCells="1"/>
  <mergeCells count="10">
    <mergeCell ref="D3:AP3"/>
    <mergeCell ref="E7:J7"/>
    <mergeCell ref="E8:J8"/>
    <mergeCell ref="AR10:AU10"/>
    <mergeCell ref="E11:E13"/>
    <mergeCell ref="F11:F13"/>
    <mergeCell ref="G11:G13"/>
    <mergeCell ref="H11:H13"/>
    <mergeCell ref="I11:I13"/>
    <mergeCell ref="J11:J13"/>
  </mergeCells>
  <conditionalFormatting sqref="K14:AO53">
    <cfRule type="cellIs" dxfId="31" priority="1" operator="between">
      <formula>0.5</formula>
      <formula>1</formula>
    </cfRule>
    <cfRule type="expression" dxfId="30" priority="3">
      <formula>K$8="J"</formula>
    </cfRule>
    <cfRule type="expression" dxfId="29" priority="4">
      <formula>K$7="N"</formula>
    </cfRule>
  </conditionalFormatting>
  <conditionalFormatting sqref="AM14:AO53">
    <cfRule type="expression" dxfId="28" priority="2">
      <formula>+ISNUMBER(AM$10)=FALSE</formula>
    </cfRule>
  </conditionalFormatting>
  <dataValidations count="2">
    <dataValidation type="date" allowBlank="1" showInputMessage="1" showErrorMessage="1" sqref="AR10:AU10" xr:uid="{386A304E-8B26-41C8-81FE-BB39C16ADA49}">
      <formula1>44562</formula1>
      <formula2>54788</formula2>
    </dataValidation>
    <dataValidation type="list" allowBlank="1" showInputMessage="1" showErrorMessage="1" sqref="K14:AO53" xr:uid="{F5C58B70-1AF0-4259-9807-69189FB43D93}">
      <mc:AlternateContent xmlns:x12ac="http://schemas.microsoft.com/office/spreadsheetml/2011/1/ac" xmlns:mc="http://schemas.openxmlformats.org/markup-compatibility/2006">
        <mc:Choice Requires="x12ac">
          <x12ac:list>"0,5",1</x12ac:list>
        </mc:Choice>
        <mc:Fallback>
          <formula1>"0,5,1"</formula1>
        </mc:Fallback>
      </mc:AlternateContent>
    </dataValidation>
  </dataValidations>
  <pageMargins left="0.51181102362204722" right="0.51181102362204722" top="0.59055118110236227" bottom="0.59055118110236227" header="0.31496062992125984" footer="0.31496062992125984"/>
  <pageSetup paperSize="9" scale="7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CCB3E10-32A8-40E5-930A-0DE8B75AEDCD}">
          <x14:formula1>
            <xm:f>'Interne Parmeter'!$C$3:$C$4</xm:f>
          </x14:formula1>
          <xm:sqref>K7:AO8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93ED3-6B31-4262-B9EE-8AB6FC93D390}">
  <sheetPr>
    <tabColor rgb="FF00B050"/>
    <pageSetUpPr fitToPage="1"/>
  </sheetPr>
  <dimension ref="A2:BO58"/>
  <sheetViews>
    <sheetView showGridLines="0" topLeftCell="C1" workbookViewId="0">
      <selection activeCell="P18" sqref="P18"/>
    </sheetView>
  </sheetViews>
  <sheetFormatPr baseColWidth="10" defaultColWidth="11.44140625" defaultRowHeight="13.2" x14ac:dyDescent="0.25"/>
  <cols>
    <col min="1" max="2" width="11.44140625" style="171" hidden="1" customWidth="1"/>
    <col min="3" max="3" width="5.6640625" style="171" customWidth="1"/>
    <col min="4" max="4" width="1" style="171" customWidth="1"/>
    <col min="5" max="5" width="5.44140625" style="171" customWidth="1"/>
    <col min="6" max="6" width="20.44140625" style="171" customWidth="1"/>
    <col min="7" max="7" width="9" style="171" bestFit="1" customWidth="1"/>
    <col min="8" max="10" width="5.88671875" style="171" bestFit="1" customWidth="1"/>
    <col min="11" max="41" width="3.88671875" style="171" customWidth="1"/>
    <col min="42" max="42" width="1.33203125" style="171" customWidth="1"/>
    <col min="43" max="43" width="11.44140625" style="171"/>
    <col min="44" max="44" width="11.44140625" style="171" hidden="1" customWidth="1"/>
    <col min="45" max="45" width="7.33203125" style="171" hidden="1" customWidth="1"/>
    <col min="46" max="48" width="5.88671875" style="171" hidden="1" customWidth="1"/>
    <col min="49" max="49" width="5.88671875" style="171" customWidth="1"/>
    <col min="50" max="50" width="6.88671875" style="171" customWidth="1"/>
    <col min="51" max="54" width="11.44140625" style="171" customWidth="1"/>
    <col min="55" max="62" width="11.44140625" style="171"/>
    <col min="63" max="63" width="29.5546875" style="171" bestFit="1" customWidth="1"/>
    <col min="64" max="64" width="11.44140625" style="171"/>
    <col min="65" max="65" width="13.5546875" style="171" customWidth="1"/>
    <col min="66" max="66" width="13.88671875" style="171" customWidth="1"/>
    <col min="67" max="16384" width="11.44140625" style="171"/>
  </cols>
  <sheetData>
    <row r="2" spans="4:67" ht="13.8" thickBot="1" x14ac:dyDescent="0.3"/>
    <row r="3" spans="4:67" ht="18" thickBot="1" x14ac:dyDescent="0.35">
      <c r="D3" s="313" t="str">
        <f ca="1">+VLOOKUP(AT11,'Interne Parmeter'!$B$21:$F$32,5,FALSE)</f>
        <v>Urlaubsplanung Juni</v>
      </c>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5"/>
    </row>
    <row r="4" spans="4:67" ht="13.8" thickBot="1" x14ac:dyDescent="0.3">
      <c r="D4" s="172"/>
      <c r="AP4" s="173"/>
    </row>
    <row r="5" spans="4:67" ht="13.8" hidden="1" thickBot="1" x14ac:dyDescent="0.3">
      <c r="D5" s="172"/>
      <c r="AP5" s="173"/>
      <c r="BB5" s="174"/>
      <c r="BC5" s="174"/>
      <c r="BD5" s="174"/>
      <c r="BK5" s="175"/>
      <c r="BL5" s="176"/>
      <c r="BM5" s="176"/>
      <c r="BN5" s="176"/>
      <c r="BO5" s="175"/>
    </row>
    <row r="6" spans="4:67" ht="14.4" customHeight="1" thickBot="1" x14ac:dyDescent="0.3">
      <c r="D6" s="172"/>
      <c r="E6" s="203" t="str">
        <f>"Arbeitstage im "&amp;VLOOKUP(AS13,'Interne Parmeter'!$B$21:$D$32,3,FALSE)</f>
        <v>Arbeitstage im Juni</v>
      </c>
      <c r="F6" s="204"/>
      <c r="G6" s="204"/>
      <c r="H6" s="204"/>
      <c r="I6" s="204"/>
      <c r="J6" s="204" t="s">
        <v>147</v>
      </c>
      <c r="K6" s="205">
        <v>1</v>
      </c>
      <c r="L6" s="206">
        <f t="shared" ref="L6:AO6" ca="1" si="0">IF(L11&lt;&gt;"",K6+1,"")</f>
        <v>2</v>
      </c>
      <c r="M6" s="206">
        <f t="shared" ca="1" si="0"/>
        <v>3</v>
      </c>
      <c r="N6" s="206">
        <f t="shared" ca="1" si="0"/>
        <v>4</v>
      </c>
      <c r="O6" s="206">
        <f t="shared" ca="1" si="0"/>
        <v>5</v>
      </c>
      <c r="P6" s="206">
        <f t="shared" ca="1" si="0"/>
        <v>6</v>
      </c>
      <c r="Q6" s="206">
        <f t="shared" ca="1" si="0"/>
        <v>7</v>
      </c>
      <c r="R6" s="206">
        <f t="shared" ca="1" si="0"/>
        <v>8</v>
      </c>
      <c r="S6" s="206">
        <f t="shared" ca="1" si="0"/>
        <v>9</v>
      </c>
      <c r="T6" s="206">
        <f t="shared" ca="1" si="0"/>
        <v>10</v>
      </c>
      <c r="U6" s="206">
        <f t="shared" ca="1" si="0"/>
        <v>11</v>
      </c>
      <c r="V6" s="206">
        <f t="shared" ca="1" si="0"/>
        <v>12</v>
      </c>
      <c r="W6" s="206">
        <f t="shared" ca="1" si="0"/>
        <v>13</v>
      </c>
      <c r="X6" s="206">
        <f t="shared" ca="1" si="0"/>
        <v>14</v>
      </c>
      <c r="Y6" s="206">
        <f t="shared" ca="1" si="0"/>
        <v>15</v>
      </c>
      <c r="Z6" s="206">
        <f t="shared" ca="1" si="0"/>
        <v>16</v>
      </c>
      <c r="AA6" s="206">
        <f t="shared" ca="1" si="0"/>
        <v>17</v>
      </c>
      <c r="AB6" s="206">
        <f t="shared" ca="1" si="0"/>
        <v>18</v>
      </c>
      <c r="AC6" s="206">
        <f t="shared" ca="1" si="0"/>
        <v>19</v>
      </c>
      <c r="AD6" s="206">
        <f t="shared" ca="1" si="0"/>
        <v>20</v>
      </c>
      <c r="AE6" s="206">
        <f t="shared" ca="1" si="0"/>
        <v>21</v>
      </c>
      <c r="AF6" s="206">
        <f t="shared" ca="1" si="0"/>
        <v>22</v>
      </c>
      <c r="AG6" s="206">
        <f t="shared" ca="1" si="0"/>
        <v>23</v>
      </c>
      <c r="AH6" s="206">
        <f t="shared" ca="1" si="0"/>
        <v>24</v>
      </c>
      <c r="AI6" s="206">
        <f t="shared" ca="1" si="0"/>
        <v>25</v>
      </c>
      <c r="AJ6" s="206">
        <f t="shared" ca="1" si="0"/>
        <v>26</v>
      </c>
      <c r="AK6" s="206">
        <f t="shared" ca="1" si="0"/>
        <v>27</v>
      </c>
      <c r="AL6" s="206">
        <f t="shared" ca="1" si="0"/>
        <v>28</v>
      </c>
      <c r="AM6" s="206">
        <f t="shared" ca="1" si="0"/>
        <v>29</v>
      </c>
      <c r="AN6" s="206">
        <f t="shared" ca="1" si="0"/>
        <v>30</v>
      </c>
      <c r="AO6" s="207" t="str">
        <f t="shared" ca="1" si="0"/>
        <v/>
      </c>
      <c r="AP6" s="173"/>
      <c r="BB6" s="174"/>
      <c r="BC6" s="174"/>
      <c r="BD6" s="174"/>
      <c r="BK6" s="175"/>
      <c r="BL6" s="175"/>
      <c r="BM6" s="175"/>
      <c r="BN6" s="175"/>
      <c r="BO6" s="175"/>
    </row>
    <row r="7" spans="4:67" x14ac:dyDescent="0.25">
      <c r="D7" s="172"/>
      <c r="E7" s="320" t="s">
        <v>148</v>
      </c>
      <c r="F7" s="321"/>
      <c r="G7" s="321"/>
      <c r="H7" s="321"/>
      <c r="I7" s="321"/>
      <c r="J7" s="322"/>
      <c r="K7" s="183" t="str">
        <f ca="1">IF(K12="","",+VLOOKUP(K12,'Interne Parmeter'!$C$36:$E$42,3,FALSE))</f>
        <v>N</v>
      </c>
      <c r="L7" s="184" t="str">
        <f ca="1">IF(L12="","",+VLOOKUP(L12,'Interne Parmeter'!$C$36:$E$42,3,FALSE))</f>
        <v>J</v>
      </c>
      <c r="M7" s="184" t="str">
        <f ca="1">IF(M12="","",+VLOOKUP(M12,'Interne Parmeter'!$C$36:$E$42,3,FALSE))</f>
        <v>J</v>
      </c>
      <c r="N7" s="184" t="str">
        <f ca="1">IF(N12="","",+VLOOKUP(N12,'Interne Parmeter'!$C$36:$E$42,3,FALSE))</f>
        <v>J</v>
      </c>
      <c r="O7" s="184" t="str">
        <f ca="1">IF(O12="","",+VLOOKUP(O12,'Interne Parmeter'!$C$36:$E$42,3,FALSE))</f>
        <v>J</v>
      </c>
      <c r="P7" s="184" t="str">
        <f ca="1">IF(P12="","",+VLOOKUP(P12,'Interne Parmeter'!$C$36:$E$42,3,FALSE))</f>
        <v>J</v>
      </c>
      <c r="Q7" s="184" t="str">
        <f ca="1">IF(Q12="","",+VLOOKUP(Q12,'Interne Parmeter'!$C$36:$E$42,3,FALSE))</f>
        <v>N</v>
      </c>
      <c r="R7" s="184" t="str">
        <f ca="1">IF(R12="","",+VLOOKUP(R12,'Interne Parmeter'!$C$36:$E$42,3,FALSE))</f>
        <v>N</v>
      </c>
      <c r="S7" s="184" t="str">
        <f ca="1">IF(S12="","",+VLOOKUP(S12,'Interne Parmeter'!$C$36:$E$42,3,FALSE))</f>
        <v>J</v>
      </c>
      <c r="T7" s="184" t="str">
        <f ca="1">IF(T12="","",+VLOOKUP(T12,'Interne Parmeter'!$C$36:$E$42,3,FALSE))</f>
        <v>J</v>
      </c>
      <c r="U7" s="184" t="str">
        <f ca="1">IF(U12="","",+VLOOKUP(U12,'Interne Parmeter'!$C$36:$E$42,3,FALSE))</f>
        <v>J</v>
      </c>
      <c r="V7" s="184" t="str">
        <f ca="1">IF(V12="","",+VLOOKUP(V12,'Interne Parmeter'!$C$36:$E$42,3,FALSE))</f>
        <v>J</v>
      </c>
      <c r="W7" s="184" t="str">
        <f ca="1">IF(W12="","",+VLOOKUP(W12,'Interne Parmeter'!$C$36:$E$42,3,FALSE))</f>
        <v>J</v>
      </c>
      <c r="X7" s="184" t="str">
        <f ca="1">IF(X12="","",+VLOOKUP(X12,'Interne Parmeter'!$C$36:$E$42,3,FALSE))</f>
        <v>N</v>
      </c>
      <c r="Y7" s="184" t="str">
        <f ca="1">IF(Y12="","",+VLOOKUP(Y12,'Interne Parmeter'!$C$36:$E$42,3,FALSE))</f>
        <v>N</v>
      </c>
      <c r="Z7" s="184" t="str">
        <f ca="1">IF(Z12="","",+VLOOKUP(Z12,'Interne Parmeter'!$C$36:$E$42,3,FALSE))</f>
        <v>J</v>
      </c>
      <c r="AA7" s="184" t="str">
        <f ca="1">IF(AA12="","",+VLOOKUP(AA12,'Interne Parmeter'!$C$36:$E$42,3,FALSE))</f>
        <v>J</v>
      </c>
      <c r="AB7" s="184" t="str">
        <f ca="1">IF(AB12="","",+VLOOKUP(AB12,'Interne Parmeter'!$C$36:$E$42,3,FALSE))</f>
        <v>J</v>
      </c>
      <c r="AC7" s="184" t="str">
        <f ca="1">IF(AC12="","",+VLOOKUP(AC12,'Interne Parmeter'!$C$36:$E$42,3,FALSE))</f>
        <v>J</v>
      </c>
      <c r="AD7" s="184" t="str">
        <f ca="1">IF(AD12="","",+VLOOKUP(AD12,'Interne Parmeter'!$C$36:$E$42,3,FALSE))</f>
        <v>J</v>
      </c>
      <c r="AE7" s="184" t="str">
        <f ca="1">IF(AE12="","",+VLOOKUP(AE12,'Interne Parmeter'!$C$36:$E$42,3,FALSE))</f>
        <v>N</v>
      </c>
      <c r="AF7" s="184" t="str">
        <f ca="1">IF(AF12="","",+VLOOKUP(AF12,'Interne Parmeter'!$C$36:$E$42,3,FALSE))</f>
        <v>N</v>
      </c>
      <c r="AG7" s="184" t="str">
        <f ca="1">IF(AG12="","",+VLOOKUP(AG12,'Interne Parmeter'!$C$36:$E$42,3,FALSE))</f>
        <v>J</v>
      </c>
      <c r="AH7" s="184" t="str">
        <f ca="1">IF(AH12="","",+VLOOKUP(AH12,'Interne Parmeter'!$C$36:$E$42,3,FALSE))</f>
        <v>J</v>
      </c>
      <c r="AI7" s="184" t="str">
        <f ca="1">IF(AI12="","",+VLOOKUP(AI12,'Interne Parmeter'!$C$36:$E$42,3,FALSE))</f>
        <v>J</v>
      </c>
      <c r="AJ7" s="184" t="str">
        <f ca="1">IF(AJ12="","",+VLOOKUP(AJ12,'Interne Parmeter'!$C$36:$E$42,3,FALSE))</f>
        <v>J</v>
      </c>
      <c r="AK7" s="184" t="str">
        <f ca="1">IF(AK12="","",+VLOOKUP(AK12,'Interne Parmeter'!$C$36:$E$42,3,FALSE))</f>
        <v>J</v>
      </c>
      <c r="AL7" s="184" t="str">
        <f ca="1">IF(AL12="","",+VLOOKUP(AL12,'Interne Parmeter'!$C$36:$E$42,3,FALSE))</f>
        <v>N</v>
      </c>
      <c r="AM7" s="184" t="str">
        <f ca="1">IF(AM12="","",+VLOOKUP(AM12,'Interne Parmeter'!$C$36:$E$42,3,FALSE))</f>
        <v>N</v>
      </c>
      <c r="AN7" s="184" t="str">
        <f ca="1">IF(AN12="","",+VLOOKUP(AN12,'Interne Parmeter'!$C$36:$E$42,3,FALSE))</f>
        <v>J</v>
      </c>
      <c r="AO7" s="185"/>
      <c r="AP7" s="173"/>
      <c r="BB7" s="174"/>
      <c r="BC7" s="174"/>
      <c r="BD7" s="174"/>
      <c r="BK7" s="175"/>
      <c r="BL7" s="176"/>
      <c r="BM7" s="176"/>
      <c r="BN7" s="176"/>
      <c r="BO7" s="175"/>
    </row>
    <row r="8" spans="4:67" ht="15.75" customHeight="1" thickBot="1" x14ac:dyDescent="0.3">
      <c r="D8" s="172"/>
      <c r="E8" s="323" t="s">
        <v>149</v>
      </c>
      <c r="F8" s="324"/>
      <c r="G8" s="324"/>
      <c r="H8" s="324"/>
      <c r="I8" s="324"/>
      <c r="J8" s="325"/>
      <c r="K8" s="186" t="s">
        <v>17</v>
      </c>
      <c r="L8" s="187" t="s">
        <v>17</v>
      </c>
      <c r="M8" s="187" t="s">
        <v>17</v>
      </c>
      <c r="N8" s="187" t="s">
        <v>17</v>
      </c>
      <c r="O8" s="187" t="s">
        <v>17</v>
      </c>
      <c r="P8" s="187" t="s">
        <v>17</v>
      </c>
      <c r="Q8" s="187" t="s">
        <v>17</v>
      </c>
      <c r="R8" s="187" t="s">
        <v>86</v>
      </c>
      <c r="S8" s="187" t="s">
        <v>86</v>
      </c>
      <c r="T8" s="187" t="s">
        <v>17</v>
      </c>
      <c r="U8" s="187" t="s">
        <v>17</v>
      </c>
      <c r="V8" s="187" t="s">
        <v>17</v>
      </c>
      <c r="W8" s="187" t="s">
        <v>17</v>
      </c>
      <c r="X8" s="187" t="s">
        <v>17</v>
      </c>
      <c r="Y8" s="187" t="s">
        <v>17</v>
      </c>
      <c r="Z8" s="187" t="s">
        <v>17</v>
      </c>
      <c r="AA8" s="187" t="s">
        <v>17</v>
      </c>
      <c r="AB8" s="187" t="s">
        <v>17</v>
      </c>
      <c r="AC8" s="187" t="s">
        <v>86</v>
      </c>
      <c r="AD8" s="187" t="s">
        <v>17</v>
      </c>
      <c r="AE8" s="187" t="s">
        <v>17</v>
      </c>
      <c r="AF8" s="187" t="s">
        <v>17</v>
      </c>
      <c r="AG8" s="187" t="s">
        <v>17</v>
      </c>
      <c r="AH8" s="187" t="s">
        <v>17</v>
      </c>
      <c r="AI8" s="187" t="s">
        <v>17</v>
      </c>
      <c r="AJ8" s="187" t="s">
        <v>17</v>
      </c>
      <c r="AK8" s="187" t="s">
        <v>17</v>
      </c>
      <c r="AL8" s="187" t="s">
        <v>17</v>
      </c>
      <c r="AM8" s="187" t="s">
        <v>17</v>
      </c>
      <c r="AN8" s="187" t="s">
        <v>17</v>
      </c>
      <c r="AO8" s="188"/>
      <c r="AP8" s="173"/>
      <c r="BB8" s="174"/>
      <c r="BC8" s="174"/>
      <c r="BD8" s="174"/>
      <c r="BK8" s="175"/>
      <c r="BL8" s="176"/>
      <c r="BM8" s="176"/>
      <c r="BN8" s="176"/>
      <c r="BO8" s="175"/>
    </row>
    <row r="9" spans="4:67" ht="13.8" thickBot="1" x14ac:dyDescent="0.3">
      <c r="D9" s="172"/>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3"/>
      <c r="BB9" s="174"/>
      <c r="BC9" s="174"/>
      <c r="BD9" s="174"/>
      <c r="BK9" s="175"/>
      <c r="BL9" s="176"/>
      <c r="BM9" s="176"/>
      <c r="BN9" s="176"/>
      <c r="BO9" s="175"/>
    </row>
    <row r="10" spans="4:67" ht="14.4" customHeight="1" x14ac:dyDescent="0.25">
      <c r="D10" s="172"/>
      <c r="E10" s="208" t="str">
        <f ca="1">+VLOOKUP(AT11,'Interne Parmeter'!$B$21:$G$32,6,FALSE)</f>
        <v>Urlaubsplanung Juni</v>
      </c>
      <c r="F10" s="209"/>
      <c r="G10" s="209"/>
      <c r="H10" s="209"/>
      <c r="I10" s="209"/>
      <c r="J10" s="210"/>
      <c r="K10" s="211">
        <v>1</v>
      </c>
      <c r="L10" s="212">
        <f ca="1">IF(L11&lt;&gt;"",K10+1,"")</f>
        <v>2</v>
      </c>
      <c r="M10" s="212">
        <f t="shared" ref="M10:AL10" ca="1" si="1">IF(M11&lt;&gt;"",L10+1,"")</f>
        <v>3</v>
      </c>
      <c r="N10" s="212">
        <f t="shared" ca="1" si="1"/>
        <v>4</v>
      </c>
      <c r="O10" s="212">
        <f t="shared" ca="1" si="1"/>
        <v>5</v>
      </c>
      <c r="P10" s="212">
        <f t="shared" ca="1" si="1"/>
        <v>6</v>
      </c>
      <c r="Q10" s="212">
        <f t="shared" ca="1" si="1"/>
        <v>7</v>
      </c>
      <c r="R10" s="212">
        <f t="shared" ca="1" si="1"/>
        <v>8</v>
      </c>
      <c r="S10" s="212">
        <f t="shared" ca="1" si="1"/>
        <v>9</v>
      </c>
      <c r="T10" s="212">
        <f t="shared" ca="1" si="1"/>
        <v>10</v>
      </c>
      <c r="U10" s="212">
        <f t="shared" ca="1" si="1"/>
        <v>11</v>
      </c>
      <c r="V10" s="212">
        <f t="shared" ca="1" si="1"/>
        <v>12</v>
      </c>
      <c r="W10" s="212">
        <f t="shared" ca="1" si="1"/>
        <v>13</v>
      </c>
      <c r="X10" s="212">
        <f t="shared" ca="1" si="1"/>
        <v>14</v>
      </c>
      <c r="Y10" s="212">
        <f t="shared" ca="1" si="1"/>
        <v>15</v>
      </c>
      <c r="Z10" s="212">
        <f t="shared" ca="1" si="1"/>
        <v>16</v>
      </c>
      <c r="AA10" s="212">
        <f t="shared" ca="1" si="1"/>
        <v>17</v>
      </c>
      <c r="AB10" s="212">
        <f t="shared" ca="1" si="1"/>
        <v>18</v>
      </c>
      <c r="AC10" s="212">
        <f t="shared" ca="1" si="1"/>
        <v>19</v>
      </c>
      <c r="AD10" s="212">
        <f t="shared" ca="1" si="1"/>
        <v>20</v>
      </c>
      <c r="AE10" s="212">
        <f t="shared" ca="1" si="1"/>
        <v>21</v>
      </c>
      <c r="AF10" s="212">
        <f t="shared" ca="1" si="1"/>
        <v>22</v>
      </c>
      <c r="AG10" s="212">
        <f t="shared" ca="1" si="1"/>
        <v>23</v>
      </c>
      <c r="AH10" s="212">
        <f t="shared" ca="1" si="1"/>
        <v>24</v>
      </c>
      <c r="AI10" s="212">
        <f t="shared" ca="1" si="1"/>
        <v>25</v>
      </c>
      <c r="AJ10" s="212">
        <f t="shared" ca="1" si="1"/>
        <v>26</v>
      </c>
      <c r="AK10" s="212">
        <f t="shared" ca="1" si="1"/>
        <v>27</v>
      </c>
      <c r="AL10" s="212">
        <f t="shared" ca="1" si="1"/>
        <v>28</v>
      </c>
      <c r="AM10" s="212">
        <f t="shared" ref="AM10:AN10" ca="1" si="2">IF(ISERROR(IF(AM11&lt;&gt;"",AL10+1,"")),"",IF(AM11&lt;&gt;"",AL10+1,""))</f>
        <v>29</v>
      </c>
      <c r="AN10" s="212">
        <f t="shared" ca="1" si="2"/>
        <v>30</v>
      </c>
      <c r="AO10" s="213" t="str">
        <f ca="1">IF(ISERROR(IF(AO11&lt;&gt;"",AN10+1,"")),"",IF(AO11&lt;&gt;"",AN10+1,""))</f>
        <v/>
      </c>
      <c r="AP10" s="173"/>
      <c r="AR10" s="310">
        <f ca="1">+DATE(AS12,AS13,1)</f>
        <v>45809</v>
      </c>
      <c r="AS10" s="311"/>
      <c r="AT10" s="311"/>
      <c r="AU10" s="312"/>
      <c r="BB10" s="174"/>
      <c r="BC10" s="174"/>
      <c r="BD10" s="174"/>
      <c r="BK10" s="175"/>
      <c r="BL10" s="175"/>
      <c r="BM10" s="175"/>
      <c r="BN10" s="175"/>
      <c r="BO10" s="175"/>
    </row>
    <row r="11" spans="4:67" ht="14.4" customHeight="1" x14ac:dyDescent="0.25">
      <c r="D11" s="172"/>
      <c r="E11" s="308" t="s">
        <v>65</v>
      </c>
      <c r="F11" s="316" t="s">
        <v>153</v>
      </c>
      <c r="G11" s="318" t="s">
        <v>64</v>
      </c>
      <c r="H11" s="318" t="s">
        <v>72</v>
      </c>
      <c r="I11" s="318" t="s">
        <v>151</v>
      </c>
      <c r="J11" s="306" t="s">
        <v>66</v>
      </c>
      <c r="K11" s="214">
        <f ca="1">+DATE(AS11,AT11,1)</f>
        <v>45809</v>
      </c>
      <c r="L11" s="215">
        <f t="shared" ref="L11:AL11" ca="1" si="3">IF(MONTH(K11+1)=$AT$11,K11+1,"")</f>
        <v>45810</v>
      </c>
      <c r="M11" s="215">
        <f t="shared" ca="1" si="3"/>
        <v>45811</v>
      </c>
      <c r="N11" s="215">
        <f t="shared" ca="1" si="3"/>
        <v>45812</v>
      </c>
      <c r="O11" s="215">
        <f t="shared" ca="1" si="3"/>
        <v>45813</v>
      </c>
      <c r="P11" s="215">
        <f t="shared" ca="1" si="3"/>
        <v>45814</v>
      </c>
      <c r="Q11" s="215">
        <f t="shared" ca="1" si="3"/>
        <v>45815</v>
      </c>
      <c r="R11" s="215">
        <f t="shared" ca="1" si="3"/>
        <v>45816</v>
      </c>
      <c r="S11" s="215">
        <f t="shared" ca="1" si="3"/>
        <v>45817</v>
      </c>
      <c r="T11" s="215">
        <f t="shared" ca="1" si="3"/>
        <v>45818</v>
      </c>
      <c r="U11" s="215">
        <f t="shared" ca="1" si="3"/>
        <v>45819</v>
      </c>
      <c r="V11" s="215">
        <f t="shared" ca="1" si="3"/>
        <v>45820</v>
      </c>
      <c r="W11" s="215">
        <f t="shared" ca="1" si="3"/>
        <v>45821</v>
      </c>
      <c r="X11" s="215">
        <f t="shared" ca="1" si="3"/>
        <v>45822</v>
      </c>
      <c r="Y11" s="215">
        <f t="shared" ca="1" si="3"/>
        <v>45823</v>
      </c>
      <c r="Z11" s="215">
        <f t="shared" ca="1" si="3"/>
        <v>45824</v>
      </c>
      <c r="AA11" s="215">
        <f t="shared" ca="1" si="3"/>
        <v>45825</v>
      </c>
      <c r="AB11" s="215">
        <f t="shared" ca="1" si="3"/>
        <v>45826</v>
      </c>
      <c r="AC11" s="215">
        <f t="shared" ca="1" si="3"/>
        <v>45827</v>
      </c>
      <c r="AD11" s="215">
        <f t="shared" ca="1" si="3"/>
        <v>45828</v>
      </c>
      <c r="AE11" s="215">
        <f t="shared" ca="1" si="3"/>
        <v>45829</v>
      </c>
      <c r="AF11" s="215">
        <f t="shared" ca="1" si="3"/>
        <v>45830</v>
      </c>
      <c r="AG11" s="215">
        <f t="shared" ca="1" si="3"/>
        <v>45831</v>
      </c>
      <c r="AH11" s="215">
        <f t="shared" ca="1" si="3"/>
        <v>45832</v>
      </c>
      <c r="AI11" s="215">
        <f t="shared" ca="1" si="3"/>
        <v>45833</v>
      </c>
      <c r="AJ11" s="215">
        <f t="shared" ca="1" si="3"/>
        <v>45834</v>
      </c>
      <c r="AK11" s="215">
        <f t="shared" ca="1" si="3"/>
        <v>45835</v>
      </c>
      <c r="AL11" s="215">
        <f t="shared" ca="1" si="3"/>
        <v>45836</v>
      </c>
      <c r="AM11" s="215">
        <f ca="1">IF(ISERROR(IF(MONTH(AL11+1)=$AT$11,AL11+1,"")),"",IF(MONTH(AL11+1)=$AT$11,AL11+1,""))</f>
        <v>45837</v>
      </c>
      <c r="AN11" s="215">
        <f ca="1">IF(ISERROR(IF(MONTH(AM11+1)=$AT$11,AM11+1,"")),"",IF(MONTH(AM11+1)=$AT$11,AM11+1,""))</f>
        <v>45838</v>
      </c>
      <c r="AO11" s="216" t="str">
        <f ca="1">IF(ISERROR(IF(MONTH(AN11+1)=$AT$11,AN11+1,"")),"",IF(MONTH(AN11+1)=$AT$11,AN11+1,""))</f>
        <v/>
      </c>
      <c r="AP11" s="173"/>
      <c r="AR11" s="198">
        <f ca="1">+IF(ISNUMBER(AR10),AR10,TODAY())</f>
        <v>45809</v>
      </c>
      <c r="AS11" s="199">
        <f ca="1">+YEAR(AR11)</f>
        <v>2025</v>
      </c>
      <c r="AT11" s="199">
        <f ca="1">+MONTH(AR11)</f>
        <v>6</v>
      </c>
      <c r="AU11" s="200"/>
      <c r="BK11" s="175"/>
      <c r="BL11" s="175"/>
      <c r="BM11" s="175"/>
      <c r="BN11" s="175"/>
      <c r="BO11" s="175"/>
    </row>
    <row r="12" spans="4:67" ht="14.25" customHeight="1" x14ac:dyDescent="0.25">
      <c r="D12" s="172"/>
      <c r="E12" s="308"/>
      <c r="F12" s="316"/>
      <c r="G12" s="318"/>
      <c r="H12" s="318"/>
      <c r="I12" s="318"/>
      <c r="J12" s="306"/>
      <c r="K12" s="217" t="str">
        <f ca="1">+IF(ISNUMBER(K11),VLOOKUP(WEEKDAY(K11,2),'Interne Parmeter'!$B$36:$C$42,2,FALSE),"")</f>
        <v>So</v>
      </c>
      <c r="L12" s="218" t="str">
        <f ca="1">+IF(ISNUMBER(L11),VLOOKUP(WEEKDAY(L11,2),'Interne Parmeter'!$B$36:$C$42,2,FALSE),"")</f>
        <v>Mo</v>
      </c>
      <c r="M12" s="218" t="str">
        <f ca="1">+IF(ISNUMBER(M11),VLOOKUP(WEEKDAY(M11,2),'Interne Parmeter'!$B$36:$C$42,2,FALSE),"")</f>
        <v>Die</v>
      </c>
      <c r="N12" s="218" t="str">
        <f ca="1">+IF(ISNUMBER(N11),VLOOKUP(WEEKDAY(N11,2),'Interne Parmeter'!$B$36:$C$42,2,FALSE),"")</f>
        <v>Mit</v>
      </c>
      <c r="O12" s="218" t="str">
        <f ca="1">+IF(ISNUMBER(O11),VLOOKUP(WEEKDAY(O11,2),'Interne Parmeter'!$B$36:$C$42,2,FALSE),"")</f>
        <v>Do</v>
      </c>
      <c r="P12" s="218" t="str">
        <f ca="1">+IF(ISNUMBER(P11),VLOOKUP(WEEKDAY(P11,2),'Interne Parmeter'!$B$36:$C$42,2,FALSE),"")</f>
        <v>Fr</v>
      </c>
      <c r="Q12" s="218" t="str">
        <f ca="1">+IF(ISNUMBER(Q11),VLOOKUP(WEEKDAY(Q11,2),'Interne Parmeter'!$B$36:$C$42,2,FALSE),"")</f>
        <v>Sa</v>
      </c>
      <c r="R12" s="218" t="str">
        <f ca="1">+IF(ISNUMBER(R11),VLOOKUP(WEEKDAY(R11,2),'Interne Parmeter'!$B$36:$C$42,2,FALSE),"")</f>
        <v>So</v>
      </c>
      <c r="S12" s="218" t="str">
        <f ca="1">+IF(ISNUMBER(S11),VLOOKUP(WEEKDAY(S11,2),'Interne Parmeter'!$B$36:$C$42,2,FALSE),"")</f>
        <v>Mo</v>
      </c>
      <c r="T12" s="218" t="str">
        <f ca="1">+IF(ISNUMBER(T11),VLOOKUP(WEEKDAY(T11,2),'Interne Parmeter'!$B$36:$C$42,2,FALSE),"")</f>
        <v>Die</v>
      </c>
      <c r="U12" s="218" t="str">
        <f ca="1">+IF(ISNUMBER(U11),VLOOKUP(WEEKDAY(U11,2),'Interne Parmeter'!$B$36:$C$42,2,FALSE),"")</f>
        <v>Mit</v>
      </c>
      <c r="V12" s="218" t="str">
        <f ca="1">+IF(ISNUMBER(V11),VLOOKUP(WEEKDAY(V11,2),'Interne Parmeter'!$B$36:$C$42,2,FALSE),"")</f>
        <v>Do</v>
      </c>
      <c r="W12" s="218" t="str">
        <f ca="1">+IF(ISNUMBER(W11),VLOOKUP(WEEKDAY(W11,2),'Interne Parmeter'!$B$36:$C$42,2,FALSE),"")</f>
        <v>Fr</v>
      </c>
      <c r="X12" s="218" t="str">
        <f ca="1">+IF(ISNUMBER(X11),VLOOKUP(WEEKDAY(X11,2),'Interne Parmeter'!$B$36:$C$42,2,FALSE),"")</f>
        <v>Sa</v>
      </c>
      <c r="Y12" s="218" t="str">
        <f ca="1">+IF(ISNUMBER(Y11),VLOOKUP(WEEKDAY(Y11,2),'Interne Parmeter'!$B$36:$C$42,2,FALSE),"")</f>
        <v>So</v>
      </c>
      <c r="Z12" s="218" t="str">
        <f ca="1">+IF(ISNUMBER(Z11),VLOOKUP(WEEKDAY(Z11,2),'Interne Parmeter'!$B$36:$C$42,2,FALSE),"")</f>
        <v>Mo</v>
      </c>
      <c r="AA12" s="218" t="str">
        <f ca="1">+IF(ISNUMBER(AA11),VLOOKUP(WEEKDAY(AA11,2),'Interne Parmeter'!$B$36:$C$42,2,FALSE),"")</f>
        <v>Die</v>
      </c>
      <c r="AB12" s="218" t="str">
        <f ca="1">+IF(ISNUMBER(AB11),VLOOKUP(WEEKDAY(AB11,2),'Interne Parmeter'!$B$36:$C$42,2,FALSE),"")</f>
        <v>Mit</v>
      </c>
      <c r="AC12" s="218" t="str">
        <f ca="1">+IF(ISNUMBER(AC11),VLOOKUP(WEEKDAY(AC11,2),'Interne Parmeter'!$B$36:$C$42,2,FALSE),"")</f>
        <v>Do</v>
      </c>
      <c r="AD12" s="218" t="str">
        <f ca="1">+IF(ISNUMBER(AD11),VLOOKUP(WEEKDAY(AD11,2),'Interne Parmeter'!$B$36:$C$42,2,FALSE),"")</f>
        <v>Fr</v>
      </c>
      <c r="AE12" s="218" t="str">
        <f ca="1">+IF(ISNUMBER(AE11),VLOOKUP(WEEKDAY(AE11,2),'Interne Parmeter'!$B$36:$C$42,2,FALSE),"")</f>
        <v>Sa</v>
      </c>
      <c r="AF12" s="218" t="str">
        <f ca="1">+IF(ISNUMBER(AF11),VLOOKUP(WEEKDAY(AF11,2),'Interne Parmeter'!$B$36:$C$42,2,FALSE),"")</f>
        <v>So</v>
      </c>
      <c r="AG12" s="218" t="str">
        <f ca="1">+IF(ISNUMBER(AG11),VLOOKUP(WEEKDAY(AG11,2),'Interne Parmeter'!$B$36:$C$42,2,FALSE),"")</f>
        <v>Mo</v>
      </c>
      <c r="AH12" s="218" t="str">
        <f ca="1">+IF(ISNUMBER(AH11),VLOOKUP(WEEKDAY(AH11,2),'Interne Parmeter'!$B$36:$C$42,2,FALSE),"")</f>
        <v>Die</v>
      </c>
      <c r="AI12" s="218" t="str">
        <f ca="1">+IF(ISNUMBER(AI11),VLOOKUP(WEEKDAY(AI11,2),'Interne Parmeter'!$B$36:$C$42,2,FALSE),"")</f>
        <v>Mit</v>
      </c>
      <c r="AJ12" s="218" t="str">
        <f ca="1">+IF(ISNUMBER(AJ11),VLOOKUP(WEEKDAY(AJ11,2),'Interne Parmeter'!$B$36:$C$42,2,FALSE),"")</f>
        <v>Do</v>
      </c>
      <c r="AK12" s="218" t="str">
        <f ca="1">+IF(ISNUMBER(AK11),VLOOKUP(WEEKDAY(AK11,2),'Interne Parmeter'!$B$36:$C$42,2,FALSE),"")</f>
        <v>Fr</v>
      </c>
      <c r="AL12" s="218" t="str">
        <f ca="1">+IF(ISNUMBER(AL11),VLOOKUP(WEEKDAY(AL11,2),'Interne Parmeter'!$B$36:$C$42,2,FALSE),"")</f>
        <v>Sa</v>
      </c>
      <c r="AM12" s="218" t="str">
        <f ca="1">+IF(ISNUMBER(AM11),VLOOKUP(WEEKDAY(AM11,2),'Interne Parmeter'!$B$36:$C$42,2,FALSE),"")</f>
        <v>So</v>
      </c>
      <c r="AN12" s="218" t="str">
        <f ca="1">+IF(ISNUMBER(AN11),VLOOKUP(WEEKDAY(AN11,2),'Interne Parmeter'!$B$36:$C$42,2,FALSE),"")</f>
        <v>Mo</v>
      </c>
      <c r="AO12" s="219" t="str">
        <f ca="1">+IF(ISNUMBER(AO11),VLOOKUP(WEEKDAY(AO11,2),'Interne Parmeter'!$B$36:$C$42,2,FALSE),"")</f>
        <v/>
      </c>
      <c r="AP12" s="173"/>
      <c r="AR12" s="201" t="s">
        <v>23</v>
      </c>
      <c r="AS12" s="199">
        <f ca="1">+IF(ISNUMBER(Startseite!G27),Startseite!G27,YEAR(TODAY())-1)</f>
        <v>2025</v>
      </c>
      <c r="AT12" s="200"/>
      <c r="AU12" s="200"/>
      <c r="BK12" s="175"/>
      <c r="BL12" s="175"/>
      <c r="BM12" s="175"/>
      <c r="BN12" s="175"/>
      <c r="BO12" s="175"/>
    </row>
    <row r="13" spans="4:67" ht="14.4" customHeight="1" thickBot="1" x14ac:dyDescent="0.3">
      <c r="D13" s="172"/>
      <c r="E13" s="309"/>
      <c r="F13" s="317"/>
      <c r="G13" s="319"/>
      <c r="H13" s="319"/>
      <c r="I13" s="319"/>
      <c r="J13" s="307"/>
      <c r="K13" s="220">
        <f>IF(ISNUMBER(K10),SUM(K14:K53),"")</f>
        <v>0</v>
      </c>
      <c r="L13" s="221">
        <f t="shared" ref="L13:AO13" ca="1" si="4">IF(ISNUMBER(L10),SUM(L14:L53),"")</f>
        <v>0</v>
      </c>
      <c r="M13" s="221">
        <f t="shared" ca="1" si="4"/>
        <v>0</v>
      </c>
      <c r="N13" s="221">
        <f t="shared" ca="1" si="4"/>
        <v>0</v>
      </c>
      <c r="O13" s="221">
        <f t="shared" ca="1" si="4"/>
        <v>0</v>
      </c>
      <c r="P13" s="221">
        <f t="shared" ca="1" si="4"/>
        <v>0</v>
      </c>
      <c r="Q13" s="221">
        <f t="shared" ca="1" si="4"/>
        <v>0</v>
      </c>
      <c r="R13" s="221">
        <f t="shared" ca="1" si="4"/>
        <v>0</v>
      </c>
      <c r="S13" s="221">
        <f t="shared" ca="1" si="4"/>
        <v>0</v>
      </c>
      <c r="T13" s="221">
        <f t="shared" ca="1" si="4"/>
        <v>0</v>
      </c>
      <c r="U13" s="221">
        <f t="shared" ca="1" si="4"/>
        <v>0</v>
      </c>
      <c r="V13" s="221">
        <f t="shared" ca="1" si="4"/>
        <v>0</v>
      </c>
      <c r="W13" s="221">
        <f t="shared" ca="1" si="4"/>
        <v>0</v>
      </c>
      <c r="X13" s="221">
        <f t="shared" ca="1" si="4"/>
        <v>0</v>
      </c>
      <c r="Y13" s="221">
        <f t="shared" ca="1" si="4"/>
        <v>0</v>
      </c>
      <c r="Z13" s="221">
        <f t="shared" ca="1" si="4"/>
        <v>0</v>
      </c>
      <c r="AA13" s="221">
        <f t="shared" ca="1" si="4"/>
        <v>0</v>
      </c>
      <c r="AB13" s="221">
        <f t="shared" ca="1" si="4"/>
        <v>0</v>
      </c>
      <c r="AC13" s="221">
        <f t="shared" ca="1" si="4"/>
        <v>0</v>
      </c>
      <c r="AD13" s="221">
        <f t="shared" ca="1" si="4"/>
        <v>0</v>
      </c>
      <c r="AE13" s="221">
        <f t="shared" ca="1" si="4"/>
        <v>0</v>
      </c>
      <c r="AF13" s="221">
        <f t="shared" ca="1" si="4"/>
        <v>0</v>
      </c>
      <c r="AG13" s="221">
        <f t="shared" ca="1" si="4"/>
        <v>0</v>
      </c>
      <c r="AH13" s="221">
        <f t="shared" ca="1" si="4"/>
        <v>0</v>
      </c>
      <c r="AI13" s="221">
        <f t="shared" ca="1" si="4"/>
        <v>0</v>
      </c>
      <c r="AJ13" s="221">
        <f t="shared" ca="1" si="4"/>
        <v>0</v>
      </c>
      <c r="AK13" s="221">
        <f t="shared" ca="1" si="4"/>
        <v>0</v>
      </c>
      <c r="AL13" s="221">
        <f t="shared" ca="1" si="4"/>
        <v>0</v>
      </c>
      <c r="AM13" s="221">
        <f t="shared" ca="1" si="4"/>
        <v>0</v>
      </c>
      <c r="AN13" s="221">
        <f t="shared" ca="1" si="4"/>
        <v>0</v>
      </c>
      <c r="AO13" s="222" t="str">
        <f t="shared" ca="1" si="4"/>
        <v/>
      </c>
      <c r="AP13" s="173"/>
      <c r="AR13" s="201" t="s">
        <v>0</v>
      </c>
      <c r="AS13" s="202">
        <v>6</v>
      </c>
      <c r="AT13" s="200"/>
      <c r="AU13" s="200"/>
      <c r="BK13" s="175"/>
      <c r="BL13" s="175"/>
      <c r="BM13" s="175"/>
      <c r="BN13" s="175"/>
      <c r="BO13" s="175"/>
    </row>
    <row r="14" spans="4:67" x14ac:dyDescent="0.25">
      <c r="D14" s="172"/>
      <c r="E14" s="223" t="str">
        <f>+IF(Mitarbeitende!D8="","",Mitarbeitende!D8)</f>
        <v/>
      </c>
      <c r="F14" s="224" t="str">
        <f>+IF(Mitarbeitende!E8="","",Mitarbeitende!E8&amp;" "&amp;Mitarbeitende!F8)</f>
        <v/>
      </c>
      <c r="G14" s="225" t="str">
        <f>+IF(Mitarbeitende!K8="","",Mitarbeitende!K8)</f>
        <v/>
      </c>
      <c r="H14" s="225" t="str">
        <f>+IF(E14="","",SUM(K14:AO14))</f>
        <v/>
      </c>
      <c r="I14" s="225" t="str">
        <f>+Zusammenfassung!T6</f>
        <v/>
      </c>
      <c r="J14" s="226" t="str">
        <f>+IF(AND(ISNUMBER(G14),ISNUMBER(I14)),G14-I14,"")</f>
        <v/>
      </c>
      <c r="K14" s="189"/>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1"/>
      <c r="AP14" s="173"/>
      <c r="BK14" s="175"/>
      <c r="BL14" s="175"/>
      <c r="BM14" s="175"/>
      <c r="BN14" s="175"/>
      <c r="BO14" s="175"/>
    </row>
    <row r="15" spans="4:67" x14ac:dyDescent="0.25">
      <c r="D15" s="172"/>
      <c r="E15" s="227" t="str">
        <f>+IF(Mitarbeitende!D9="","",Mitarbeitende!D9)</f>
        <v/>
      </c>
      <c r="F15" s="228" t="str">
        <f>+IF(Mitarbeitende!E9="","",Mitarbeitende!E9&amp;" "&amp;Mitarbeitende!F9)</f>
        <v/>
      </c>
      <c r="G15" s="229" t="str">
        <f>+IF(Mitarbeitende!K9="","",Mitarbeitende!K9)</f>
        <v/>
      </c>
      <c r="H15" s="229" t="str">
        <f t="shared" ref="H15:H53" si="5">+IF(E15="","",SUM(K15:AO15))</f>
        <v/>
      </c>
      <c r="I15" s="229" t="str">
        <f>+Zusammenfassung!T7</f>
        <v/>
      </c>
      <c r="J15" s="230" t="str">
        <f t="shared" ref="J15:J53" si="6">+IF(AND(ISNUMBER(G15),ISNUMBER(I15)),G15-I15,"")</f>
        <v/>
      </c>
      <c r="K15" s="192"/>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4"/>
      <c r="AP15" s="173"/>
      <c r="BK15" s="175"/>
      <c r="BL15" s="175"/>
      <c r="BM15" s="175"/>
      <c r="BN15" s="175"/>
      <c r="BO15" s="175"/>
    </row>
    <row r="16" spans="4:67" x14ac:dyDescent="0.25">
      <c r="D16" s="172"/>
      <c r="E16" s="227" t="str">
        <f>+IF(Mitarbeitende!D10="","",Mitarbeitende!D10)</f>
        <v/>
      </c>
      <c r="F16" s="228" t="str">
        <f>+IF(Mitarbeitende!E10="","",Mitarbeitende!E10&amp;" "&amp;Mitarbeitende!F10)</f>
        <v/>
      </c>
      <c r="G16" s="229" t="str">
        <f>+IF(Mitarbeitende!K10="","",Mitarbeitende!K10)</f>
        <v/>
      </c>
      <c r="H16" s="229" t="str">
        <f t="shared" si="5"/>
        <v/>
      </c>
      <c r="I16" s="229" t="str">
        <f>+Zusammenfassung!T8</f>
        <v/>
      </c>
      <c r="J16" s="230" t="str">
        <f t="shared" si="6"/>
        <v/>
      </c>
      <c r="K16" s="192"/>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4"/>
      <c r="AP16" s="173"/>
      <c r="BK16" s="175"/>
      <c r="BL16" s="175"/>
      <c r="BM16" s="175"/>
      <c r="BN16" s="175"/>
      <c r="BO16" s="175"/>
    </row>
    <row r="17" spans="4:67" x14ac:dyDescent="0.25">
      <c r="D17" s="172"/>
      <c r="E17" s="227" t="str">
        <f>+IF(Mitarbeitende!D11="","",Mitarbeitende!D11)</f>
        <v/>
      </c>
      <c r="F17" s="228" t="str">
        <f>+IF(Mitarbeitende!E11="","",Mitarbeitende!E11&amp;" "&amp;Mitarbeitende!F11)</f>
        <v/>
      </c>
      <c r="G17" s="229" t="str">
        <f>+IF(Mitarbeitende!K11="","",Mitarbeitende!K11)</f>
        <v/>
      </c>
      <c r="H17" s="229" t="str">
        <f t="shared" si="5"/>
        <v/>
      </c>
      <c r="I17" s="229" t="str">
        <f>+Zusammenfassung!T9</f>
        <v/>
      </c>
      <c r="J17" s="230" t="str">
        <f t="shared" si="6"/>
        <v/>
      </c>
      <c r="K17" s="192"/>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4"/>
      <c r="AP17" s="173"/>
      <c r="BK17" s="175"/>
      <c r="BL17" s="175"/>
      <c r="BM17" s="175"/>
      <c r="BN17" s="175"/>
      <c r="BO17" s="175"/>
    </row>
    <row r="18" spans="4:67" x14ac:dyDescent="0.25">
      <c r="D18" s="172"/>
      <c r="E18" s="227" t="str">
        <f>+IF(Mitarbeitende!D12="","",Mitarbeitende!D12)</f>
        <v/>
      </c>
      <c r="F18" s="228" t="str">
        <f>+IF(Mitarbeitende!E12="","",Mitarbeitende!E12&amp;" "&amp;Mitarbeitende!F12)</f>
        <v/>
      </c>
      <c r="G18" s="229" t="str">
        <f>+IF(Mitarbeitende!K12="","",Mitarbeitende!K12)</f>
        <v/>
      </c>
      <c r="H18" s="229" t="str">
        <f t="shared" si="5"/>
        <v/>
      </c>
      <c r="I18" s="229" t="str">
        <f>+Zusammenfassung!T10</f>
        <v/>
      </c>
      <c r="J18" s="230" t="str">
        <f t="shared" si="6"/>
        <v/>
      </c>
      <c r="K18" s="192"/>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4"/>
      <c r="AP18" s="173"/>
      <c r="BK18" s="175"/>
      <c r="BL18" s="175"/>
      <c r="BM18" s="175"/>
      <c r="BN18" s="175"/>
      <c r="BO18" s="175"/>
    </row>
    <row r="19" spans="4:67" x14ac:dyDescent="0.25">
      <c r="D19" s="172"/>
      <c r="E19" s="227" t="str">
        <f>+IF(Mitarbeitende!D13="","",Mitarbeitende!D13)</f>
        <v/>
      </c>
      <c r="F19" s="228" t="str">
        <f>+IF(Mitarbeitende!E13="","",Mitarbeitende!E13&amp;" "&amp;Mitarbeitende!F13)</f>
        <v/>
      </c>
      <c r="G19" s="229" t="str">
        <f>+IF(Mitarbeitende!K13="","",Mitarbeitende!K13)</f>
        <v/>
      </c>
      <c r="H19" s="229" t="str">
        <f t="shared" si="5"/>
        <v/>
      </c>
      <c r="I19" s="229" t="str">
        <f>+Zusammenfassung!T11</f>
        <v/>
      </c>
      <c r="J19" s="230" t="str">
        <f t="shared" si="6"/>
        <v/>
      </c>
      <c r="K19" s="192"/>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4"/>
      <c r="AP19" s="173"/>
      <c r="BK19" s="175"/>
      <c r="BL19" s="175"/>
      <c r="BM19" s="175"/>
      <c r="BN19" s="175"/>
      <c r="BO19" s="175"/>
    </row>
    <row r="20" spans="4:67" x14ac:dyDescent="0.25">
      <c r="D20" s="172"/>
      <c r="E20" s="227" t="str">
        <f>+IF(Mitarbeitende!D14="","",Mitarbeitende!D14)</f>
        <v/>
      </c>
      <c r="F20" s="228" t="str">
        <f>+IF(Mitarbeitende!E14="","",Mitarbeitende!E14&amp;" "&amp;Mitarbeitende!F14)</f>
        <v/>
      </c>
      <c r="G20" s="229" t="str">
        <f>+IF(Mitarbeitende!K14="","",Mitarbeitende!K14)</f>
        <v/>
      </c>
      <c r="H20" s="229" t="str">
        <f t="shared" si="5"/>
        <v/>
      </c>
      <c r="I20" s="229" t="str">
        <f>+Zusammenfassung!T12</f>
        <v/>
      </c>
      <c r="J20" s="230" t="str">
        <f t="shared" si="6"/>
        <v/>
      </c>
      <c r="K20" s="192"/>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4"/>
      <c r="AP20" s="173"/>
      <c r="AR20" s="178"/>
      <c r="BK20" s="175"/>
      <c r="BL20" s="175"/>
      <c r="BM20" s="175"/>
      <c r="BN20" s="175"/>
      <c r="BO20" s="175"/>
    </row>
    <row r="21" spans="4:67" x14ac:dyDescent="0.25">
      <c r="D21" s="172"/>
      <c r="E21" s="227" t="str">
        <f>+IF(Mitarbeitende!D15="","",Mitarbeitende!D15)</f>
        <v/>
      </c>
      <c r="F21" s="228" t="str">
        <f>+IF(Mitarbeitende!E15="","",Mitarbeitende!E15&amp;" "&amp;Mitarbeitende!F15)</f>
        <v/>
      </c>
      <c r="G21" s="229" t="str">
        <f>+IF(Mitarbeitende!K15="","",Mitarbeitende!K15)</f>
        <v/>
      </c>
      <c r="H21" s="229" t="str">
        <f t="shared" si="5"/>
        <v/>
      </c>
      <c r="I21" s="229" t="str">
        <f>+Zusammenfassung!T13</f>
        <v/>
      </c>
      <c r="J21" s="230" t="str">
        <f t="shared" si="6"/>
        <v/>
      </c>
      <c r="K21" s="192"/>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4"/>
      <c r="AP21" s="173"/>
      <c r="BK21" s="175"/>
      <c r="BL21" s="175"/>
      <c r="BM21" s="175"/>
      <c r="BN21" s="175"/>
      <c r="BO21" s="175"/>
    </row>
    <row r="22" spans="4:67" x14ac:dyDescent="0.25">
      <c r="D22" s="172"/>
      <c r="E22" s="227" t="str">
        <f>+IF(Mitarbeitende!D16="","",Mitarbeitende!D16)</f>
        <v/>
      </c>
      <c r="F22" s="228" t="str">
        <f>+IF(Mitarbeitende!E16="","",Mitarbeitende!E16&amp;" "&amp;Mitarbeitende!F16)</f>
        <v/>
      </c>
      <c r="G22" s="229" t="str">
        <f>+IF(Mitarbeitende!K16="","",Mitarbeitende!K16)</f>
        <v/>
      </c>
      <c r="H22" s="229" t="str">
        <f t="shared" si="5"/>
        <v/>
      </c>
      <c r="I22" s="229" t="str">
        <f>+Zusammenfassung!T14</f>
        <v/>
      </c>
      <c r="J22" s="230" t="str">
        <f t="shared" si="6"/>
        <v/>
      </c>
      <c r="K22" s="192"/>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4"/>
      <c r="AP22" s="173"/>
      <c r="BK22" s="175"/>
      <c r="BL22" s="175"/>
      <c r="BM22" s="175"/>
      <c r="BN22" s="175"/>
      <c r="BO22" s="175"/>
    </row>
    <row r="23" spans="4:67" x14ac:dyDescent="0.25">
      <c r="D23" s="172"/>
      <c r="E23" s="227" t="str">
        <f>+IF(Mitarbeitende!D17="","",Mitarbeitende!D17)</f>
        <v/>
      </c>
      <c r="F23" s="228" t="str">
        <f>+IF(Mitarbeitende!E17="","",Mitarbeitende!E17&amp;" "&amp;Mitarbeitende!F17)</f>
        <v/>
      </c>
      <c r="G23" s="229" t="str">
        <f>+IF(Mitarbeitende!K17="","",Mitarbeitende!K17)</f>
        <v/>
      </c>
      <c r="H23" s="229" t="str">
        <f t="shared" si="5"/>
        <v/>
      </c>
      <c r="I23" s="229" t="str">
        <f>+Zusammenfassung!T15</f>
        <v/>
      </c>
      <c r="J23" s="230" t="str">
        <f t="shared" si="6"/>
        <v/>
      </c>
      <c r="K23" s="192"/>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4"/>
      <c r="AP23" s="173"/>
      <c r="BK23" s="175"/>
      <c r="BL23" s="175"/>
      <c r="BM23" s="175"/>
      <c r="BN23" s="175"/>
      <c r="BO23" s="175"/>
    </row>
    <row r="24" spans="4:67" x14ac:dyDescent="0.25">
      <c r="D24" s="172"/>
      <c r="E24" s="227" t="str">
        <f>+IF(Mitarbeitende!D18="","",Mitarbeitende!D18)</f>
        <v/>
      </c>
      <c r="F24" s="228" t="str">
        <f>+IF(Mitarbeitende!E18="","",Mitarbeitende!E18&amp;" "&amp;Mitarbeitende!F18)</f>
        <v/>
      </c>
      <c r="G24" s="229" t="str">
        <f>+IF(Mitarbeitende!K18="","",Mitarbeitende!K18)</f>
        <v/>
      </c>
      <c r="H24" s="229" t="str">
        <f t="shared" si="5"/>
        <v/>
      </c>
      <c r="I24" s="229" t="str">
        <f>+Zusammenfassung!T16</f>
        <v/>
      </c>
      <c r="J24" s="230" t="str">
        <f t="shared" si="6"/>
        <v/>
      </c>
      <c r="K24" s="192"/>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4"/>
      <c r="AP24" s="173"/>
      <c r="BK24" s="175"/>
      <c r="BL24" s="175"/>
      <c r="BM24" s="175"/>
      <c r="BN24" s="175"/>
      <c r="BO24" s="175"/>
    </row>
    <row r="25" spans="4:67" x14ac:dyDescent="0.25">
      <c r="D25" s="172"/>
      <c r="E25" s="227" t="str">
        <f>+IF(Mitarbeitende!D19="","",Mitarbeitende!D19)</f>
        <v/>
      </c>
      <c r="F25" s="228" t="str">
        <f>+IF(Mitarbeitende!E19="","",Mitarbeitende!E19&amp;" "&amp;Mitarbeitende!F19)</f>
        <v/>
      </c>
      <c r="G25" s="229" t="str">
        <f>+IF(Mitarbeitende!K19="","",Mitarbeitende!K19)</f>
        <v/>
      </c>
      <c r="H25" s="229" t="str">
        <f t="shared" si="5"/>
        <v/>
      </c>
      <c r="I25" s="229" t="str">
        <f>+Zusammenfassung!T17</f>
        <v/>
      </c>
      <c r="J25" s="230" t="str">
        <f t="shared" si="6"/>
        <v/>
      </c>
      <c r="K25" s="192"/>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4"/>
      <c r="AP25" s="173"/>
      <c r="BK25" s="175"/>
      <c r="BL25" s="175"/>
      <c r="BM25" s="175"/>
      <c r="BN25" s="175"/>
      <c r="BO25" s="175"/>
    </row>
    <row r="26" spans="4:67" x14ac:dyDescent="0.25">
      <c r="D26" s="172"/>
      <c r="E26" s="227" t="str">
        <f>+IF(Mitarbeitende!D20="","",Mitarbeitende!D20)</f>
        <v/>
      </c>
      <c r="F26" s="228" t="str">
        <f>+IF(Mitarbeitende!E20="","",Mitarbeitende!E20&amp;" "&amp;Mitarbeitende!F20)</f>
        <v/>
      </c>
      <c r="G26" s="229" t="str">
        <f>+IF(Mitarbeitende!K20="","",Mitarbeitende!K20)</f>
        <v/>
      </c>
      <c r="H26" s="229" t="str">
        <f t="shared" si="5"/>
        <v/>
      </c>
      <c r="I26" s="229" t="str">
        <f>+Zusammenfassung!T18</f>
        <v/>
      </c>
      <c r="J26" s="230" t="str">
        <f t="shared" si="6"/>
        <v/>
      </c>
      <c r="K26" s="192"/>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4"/>
      <c r="AP26" s="173"/>
      <c r="BK26" s="175"/>
      <c r="BL26" s="175"/>
      <c r="BM26" s="175"/>
      <c r="BN26" s="175"/>
      <c r="BO26" s="175"/>
    </row>
    <row r="27" spans="4:67" x14ac:dyDescent="0.25">
      <c r="D27" s="172"/>
      <c r="E27" s="227" t="str">
        <f>+IF(Mitarbeitende!D21="","",Mitarbeitende!D21)</f>
        <v/>
      </c>
      <c r="F27" s="228" t="str">
        <f>+IF(Mitarbeitende!E21="","",Mitarbeitende!E21&amp;" "&amp;Mitarbeitende!F21)</f>
        <v/>
      </c>
      <c r="G27" s="229" t="str">
        <f>+IF(Mitarbeitende!K21="","",Mitarbeitende!K21)</f>
        <v/>
      </c>
      <c r="H27" s="229" t="str">
        <f t="shared" si="5"/>
        <v/>
      </c>
      <c r="I27" s="229" t="str">
        <f>+Zusammenfassung!T19</f>
        <v/>
      </c>
      <c r="J27" s="230" t="str">
        <f t="shared" si="6"/>
        <v/>
      </c>
      <c r="K27" s="192"/>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4"/>
      <c r="AP27" s="173"/>
      <c r="BK27" s="175"/>
      <c r="BL27" s="175"/>
      <c r="BM27" s="175"/>
      <c r="BN27" s="175"/>
      <c r="BO27" s="175"/>
    </row>
    <row r="28" spans="4:67" x14ac:dyDescent="0.25">
      <c r="D28" s="172"/>
      <c r="E28" s="227" t="str">
        <f>+IF(Mitarbeitende!D22="","",Mitarbeitende!D22)</f>
        <v/>
      </c>
      <c r="F28" s="228" t="str">
        <f>+IF(Mitarbeitende!E22="","",Mitarbeitende!E22&amp;" "&amp;Mitarbeitende!F22)</f>
        <v/>
      </c>
      <c r="G28" s="229" t="str">
        <f>+IF(Mitarbeitende!K22="","",Mitarbeitende!K22)</f>
        <v/>
      </c>
      <c r="H28" s="229" t="str">
        <f t="shared" si="5"/>
        <v/>
      </c>
      <c r="I28" s="229" t="str">
        <f>+Zusammenfassung!T20</f>
        <v/>
      </c>
      <c r="J28" s="230" t="str">
        <f t="shared" si="6"/>
        <v/>
      </c>
      <c r="K28" s="192"/>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4"/>
      <c r="AP28" s="173"/>
      <c r="BK28" s="175"/>
      <c r="BL28" s="175"/>
      <c r="BM28" s="175"/>
      <c r="BN28" s="175"/>
      <c r="BO28" s="175"/>
    </row>
    <row r="29" spans="4:67" x14ac:dyDescent="0.25">
      <c r="D29" s="172"/>
      <c r="E29" s="227" t="str">
        <f>+IF(Mitarbeitende!D23="","",Mitarbeitende!D23)</f>
        <v/>
      </c>
      <c r="F29" s="228" t="str">
        <f>+IF(Mitarbeitende!E23="","",Mitarbeitende!E23&amp;" "&amp;Mitarbeitende!F23)</f>
        <v/>
      </c>
      <c r="G29" s="229" t="str">
        <f>+IF(Mitarbeitende!K23="","",Mitarbeitende!K23)</f>
        <v/>
      </c>
      <c r="H29" s="229" t="str">
        <f t="shared" si="5"/>
        <v/>
      </c>
      <c r="I29" s="229" t="str">
        <f>+Zusammenfassung!T21</f>
        <v/>
      </c>
      <c r="J29" s="230" t="str">
        <f t="shared" si="6"/>
        <v/>
      </c>
      <c r="K29" s="192"/>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4"/>
      <c r="AP29" s="173"/>
      <c r="BK29" s="175"/>
      <c r="BL29" s="175"/>
      <c r="BM29" s="175"/>
      <c r="BN29" s="175"/>
      <c r="BO29" s="175"/>
    </row>
    <row r="30" spans="4:67" x14ac:dyDescent="0.25">
      <c r="D30" s="172"/>
      <c r="E30" s="227" t="str">
        <f>+IF(Mitarbeitende!D24="","",Mitarbeitende!D24)</f>
        <v/>
      </c>
      <c r="F30" s="228" t="str">
        <f>+IF(Mitarbeitende!E24="","",Mitarbeitende!E24&amp;" "&amp;Mitarbeitende!F24)</f>
        <v/>
      </c>
      <c r="G30" s="229" t="str">
        <f>+IF(Mitarbeitende!K24="","",Mitarbeitende!K24)</f>
        <v/>
      </c>
      <c r="H30" s="229" t="str">
        <f t="shared" si="5"/>
        <v/>
      </c>
      <c r="I30" s="229" t="str">
        <f>+Zusammenfassung!T22</f>
        <v/>
      </c>
      <c r="J30" s="230" t="str">
        <f t="shared" si="6"/>
        <v/>
      </c>
      <c r="K30" s="192"/>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4"/>
      <c r="AP30" s="173"/>
      <c r="BK30" s="175"/>
      <c r="BL30" s="175"/>
      <c r="BM30" s="175"/>
      <c r="BN30" s="175"/>
      <c r="BO30" s="175"/>
    </row>
    <row r="31" spans="4:67" x14ac:dyDescent="0.25">
      <c r="D31" s="172"/>
      <c r="E31" s="227" t="str">
        <f>+IF(Mitarbeitende!D25="","",Mitarbeitende!D25)</f>
        <v/>
      </c>
      <c r="F31" s="228" t="str">
        <f>+IF(Mitarbeitende!E25="","",Mitarbeitende!E25&amp;" "&amp;Mitarbeitende!F25)</f>
        <v/>
      </c>
      <c r="G31" s="229" t="str">
        <f>+IF(Mitarbeitende!K25="","",Mitarbeitende!K25)</f>
        <v/>
      </c>
      <c r="H31" s="229" t="str">
        <f t="shared" si="5"/>
        <v/>
      </c>
      <c r="I31" s="229" t="str">
        <f>+Zusammenfassung!T23</f>
        <v/>
      </c>
      <c r="J31" s="230" t="str">
        <f t="shared" si="6"/>
        <v/>
      </c>
      <c r="K31" s="192"/>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4"/>
      <c r="AP31" s="173"/>
      <c r="BK31" s="175"/>
      <c r="BL31" s="175"/>
      <c r="BM31" s="175"/>
      <c r="BN31" s="175"/>
      <c r="BO31" s="175"/>
    </row>
    <row r="32" spans="4:67" x14ac:dyDescent="0.25">
      <c r="D32" s="172"/>
      <c r="E32" s="227" t="str">
        <f>+IF(Mitarbeitende!D26="","",Mitarbeitende!D26)</f>
        <v/>
      </c>
      <c r="F32" s="228" t="str">
        <f>+IF(Mitarbeitende!E26="","",Mitarbeitende!E26&amp;" "&amp;Mitarbeitende!F26)</f>
        <v/>
      </c>
      <c r="G32" s="229" t="str">
        <f>+IF(Mitarbeitende!K26="","",Mitarbeitende!K26)</f>
        <v/>
      </c>
      <c r="H32" s="229" t="str">
        <f t="shared" si="5"/>
        <v/>
      </c>
      <c r="I32" s="229" t="str">
        <f>+Zusammenfassung!T24</f>
        <v/>
      </c>
      <c r="J32" s="230" t="str">
        <f t="shared" si="6"/>
        <v/>
      </c>
      <c r="K32" s="192"/>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4"/>
      <c r="AP32" s="173"/>
      <c r="BK32" s="175"/>
      <c r="BL32" s="175"/>
      <c r="BM32" s="175"/>
      <c r="BN32" s="175"/>
      <c r="BO32" s="175"/>
    </row>
    <row r="33" spans="4:67" x14ac:dyDescent="0.25">
      <c r="D33" s="172"/>
      <c r="E33" s="227" t="str">
        <f>+IF(Mitarbeitende!D27="","",Mitarbeitende!D27)</f>
        <v/>
      </c>
      <c r="F33" s="228" t="str">
        <f>+IF(Mitarbeitende!E27="","",Mitarbeitende!E27&amp;" "&amp;Mitarbeitende!F27)</f>
        <v/>
      </c>
      <c r="G33" s="229" t="str">
        <f>+IF(Mitarbeitende!K27="","",Mitarbeitende!K27)</f>
        <v/>
      </c>
      <c r="H33" s="229" t="str">
        <f t="shared" si="5"/>
        <v/>
      </c>
      <c r="I33" s="229" t="str">
        <f>+Zusammenfassung!T25</f>
        <v/>
      </c>
      <c r="J33" s="230" t="str">
        <f t="shared" si="6"/>
        <v/>
      </c>
      <c r="K33" s="192"/>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4"/>
      <c r="AP33" s="173"/>
      <c r="BK33" s="175"/>
      <c r="BL33" s="175"/>
      <c r="BM33" s="175"/>
      <c r="BN33" s="175"/>
      <c r="BO33" s="175"/>
    </row>
    <row r="34" spans="4:67" x14ac:dyDescent="0.25">
      <c r="D34" s="172"/>
      <c r="E34" s="227" t="str">
        <f>+IF(Mitarbeitende!D28="","",Mitarbeitende!D28)</f>
        <v/>
      </c>
      <c r="F34" s="228" t="str">
        <f>+IF(Mitarbeitende!E28="","",Mitarbeitende!E28&amp;" "&amp;Mitarbeitende!F28)</f>
        <v/>
      </c>
      <c r="G34" s="229" t="str">
        <f>+IF(Mitarbeitende!K28="","",Mitarbeitende!K28)</f>
        <v/>
      </c>
      <c r="H34" s="229" t="str">
        <f t="shared" si="5"/>
        <v/>
      </c>
      <c r="I34" s="229" t="str">
        <f>+Zusammenfassung!T26</f>
        <v/>
      </c>
      <c r="J34" s="230" t="str">
        <f t="shared" si="6"/>
        <v/>
      </c>
      <c r="K34" s="192"/>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4"/>
      <c r="AP34" s="173"/>
      <c r="BK34" s="175"/>
      <c r="BL34" s="175"/>
      <c r="BM34" s="175"/>
      <c r="BN34" s="175"/>
      <c r="BO34" s="175"/>
    </row>
    <row r="35" spans="4:67" x14ac:dyDescent="0.25">
      <c r="D35" s="172"/>
      <c r="E35" s="227" t="str">
        <f>+IF(Mitarbeitende!D29="","",Mitarbeitende!D29)</f>
        <v/>
      </c>
      <c r="F35" s="228" t="str">
        <f>+IF(Mitarbeitende!E29="","",Mitarbeitende!E29&amp;" "&amp;Mitarbeitende!F29)</f>
        <v/>
      </c>
      <c r="G35" s="229" t="str">
        <f>+IF(Mitarbeitende!K29="","",Mitarbeitende!K29)</f>
        <v/>
      </c>
      <c r="H35" s="229" t="str">
        <f t="shared" si="5"/>
        <v/>
      </c>
      <c r="I35" s="229" t="str">
        <f>+Zusammenfassung!T27</f>
        <v/>
      </c>
      <c r="J35" s="230" t="str">
        <f t="shared" si="6"/>
        <v/>
      </c>
      <c r="K35" s="192"/>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4"/>
      <c r="AP35" s="173"/>
      <c r="BK35" s="175"/>
      <c r="BL35" s="175"/>
      <c r="BM35" s="175"/>
      <c r="BN35" s="175"/>
      <c r="BO35" s="175"/>
    </row>
    <row r="36" spans="4:67" x14ac:dyDescent="0.25">
      <c r="D36" s="172"/>
      <c r="E36" s="227" t="str">
        <f>+IF(Mitarbeitende!D30="","",Mitarbeitende!D30)</f>
        <v/>
      </c>
      <c r="F36" s="228" t="str">
        <f>+IF(Mitarbeitende!E30="","",Mitarbeitende!E30&amp;" "&amp;Mitarbeitende!F30)</f>
        <v/>
      </c>
      <c r="G36" s="229" t="str">
        <f>+IF(Mitarbeitende!K30="","",Mitarbeitende!K30)</f>
        <v/>
      </c>
      <c r="H36" s="229" t="str">
        <f t="shared" si="5"/>
        <v/>
      </c>
      <c r="I36" s="229" t="str">
        <f>+Zusammenfassung!T28</f>
        <v/>
      </c>
      <c r="J36" s="230" t="str">
        <f t="shared" si="6"/>
        <v/>
      </c>
      <c r="K36" s="192"/>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4"/>
      <c r="AP36" s="173"/>
      <c r="BK36" s="175"/>
      <c r="BL36" s="175"/>
      <c r="BM36" s="175"/>
      <c r="BN36" s="175"/>
      <c r="BO36" s="175"/>
    </row>
    <row r="37" spans="4:67" x14ac:dyDescent="0.25">
      <c r="D37" s="172"/>
      <c r="E37" s="227" t="str">
        <f>+IF(Mitarbeitende!D31="","",Mitarbeitende!D31)</f>
        <v/>
      </c>
      <c r="F37" s="228" t="str">
        <f>+IF(Mitarbeitende!E31="","",Mitarbeitende!E31&amp;" "&amp;Mitarbeitende!F31)</f>
        <v/>
      </c>
      <c r="G37" s="229" t="str">
        <f>+IF(Mitarbeitende!K31="","",Mitarbeitende!K31)</f>
        <v/>
      </c>
      <c r="H37" s="229" t="str">
        <f t="shared" si="5"/>
        <v/>
      </c>
      <c r="I37" s="229" t="str">
        <f>+Zusammenfassung!T29</f>
        <v/>
      </c>
      <c r="J37" s="230" t="str">
        <f t="shared" si="6"/>
        <v/>
      </c>
      <c r="K37" s="192"/>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4"/>
      <c r="AP37" s="173"/>
      <c r="BK37" s="175"/>
      <c r="BL37" s="175"/>
      <c r="BM37" s="175"/>
      <c r="BN37" s="175"/>
      <c r="BO37" s="175"/>
    </row>
    <row r="38" spans="4:67" x14ac:dyDescent="0.25">
      <c r="D38" s="172"/>
      <c r="E38" s="227" t="str">
        <f>+IF(Mitarbeitende!D32="","",Mitarbeitende!D32)</f>
        <v/>
      </c>
      <c r="F38" s="228" t="str">
        <f>+IF(Mitarbeitende!E32="","",Mitarbeitende!E32&amp;" "&amp;Mitarbeitende!F32)</f>
        <v/>
      </c>
      <c r="G38" s="229" t="str">
        <f>+IF(Mitarbeitende!K32="","",Mitarbeitende!K32)</f>
        <v/>
      </c>
      <c r="H38" s="229" t="str">
        <f t="shared" si="5"/>
        <v/>
      </c>
      <c r="I38" s="229" t="str">
        <f>+Zusammenfassung!T30</f>
        <v/>
      </c>
      <c r="J38" s="230" t="str">
        <f t="shared" si="6"/>
        <v/>
      </c>
      <c r="K38" s="192"/>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4"/>
      <c r="AP38" s="173"/>
      <c r="BK38" s="175"/>
      <c r="BL38" s="175"/>
      <c r="BM38" s="175"/>
      <c r="BN38" s="175"/>
      <c r="BO38" s="175"/>
    </row>
    <row r="39" spans="4:67" x14ac:dyDescent="0.25">
      <c r="D39" s="172"/>
      <c r="E39" s="227" t="str">
        <f>+IF(Mitarbeitende!D33="","",Mitarbeitende!D33)</f>
        <v/>
      </c>
      <c r="F39" s="228" t="str">
        <f>+IF(Mitarbeitende!E33="","",Mitarbeitende!E33&amp;" "&amp;Mitarbeitende!F33)</f>
        <v/>
      </c>
      <c r="G39" s="229" t="str">
        <f>+IF(Mitarbeitende!K33="","",Mitarbeitende!K33)</f>
        <v/>
      </c>
      <c r="H39" s="229" t="str">
        <f t="shared" si="5"/>
        <v/>
      </c>
      <c r="I39" s="229" t="str">
        <f>+Zusammenfassung!T31</f>
        <v/>
      </c>
      <c r="J39" s="230" t="str">
        <f t="shared" si="6"/>
        <v/>
      </c>
      <c r="K39" s="192"/>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4"/>
      <c r="AP39" s="173"/>
      <c r="BK39" s="175"/>
      <c r="BL39" s="175"/>
      <c r="BM39" s="175"/>
      <c r="BN39" s="175"/>
      <c r="BO39" s="175"/>
    </row>
    <row r="40" spans="4:67" x14ac:dyDescent="0.25">
      <c r="D40" s="172"/>
      <c r="E40" s="227" t="str">
        <f>+IF(Mitarbeitende!D34="","",Mitarbeitende!D34)</f>
        <v/>
      </c>
      <c r="F40" s="228" t="str">
        <f>+IF(Mitarbeitende!E34="","",Mitarbeitende!E34&amp;" "&amp;Mitarbeitende!F34)</f>
        <v/>
      </c>
      <c r="G40" s="229" t="str">
        <f>+IF(Mitarbeitende!K34="","",Mitarbeitende!K34)</f>
        <v/>
      </c>
      <c r="H40" s="229" t="str">
        <f t="shared" si="5"/>
        <v/>
      </c>
      <c r="I40" s="229" t="str">
        <f>+Zusammenfassung!T32</f>
        <v/>
      </c>
      <c r="J40" s="230" t="str">
        <f t="shared" si="6"/>
        <v/>
      </c>
      <c r="K40" s="192"/>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4"/>
      <c r="AP40" s="173"/>
      <c r="BK40" s="175"/>
      <c r="BL40" s="175"/>
      <c r="BM40" s="175"/>
      <c r="BN40" s="175"/>
      <c r="BO40" s="175"/>
    </row>
    <row r="41" spans="4:67" x14ac:dyDescent="0.25">
      <c r="D41" s="172"/>
      <c r="E41" s="227" t="str">
        <f>+IF(Mitarbeitende!D35="","",Mitarbeitende!D35)</f>
        <v/>
      </c>
      <c r="F41" s="228" t="str">
        <f>+IF(Mitarbeitende!E35="","",Mitarbeitende!E35&amp;" "&amp;Mitarbeitende!F35)</f>
        <v/>
      </c>
      <c r="G41" s="229" t="str">
        <f>+IF(Mitarbeitende!K35="","",Mitarbeitende!K35)</f>
        <v/>
      </c>
      <c r="H41" s="229" t="str">
        <f t="shared" si="5"/>
        <v/>
      </c>
      <c r="I41" s="229" t="str">
        <f>+Zusammenfassung!T33</f>
        <v/>
      </c>
      <c r="J41" s="230" t="str">
        <f t="shared" si="6"/>
        <v/>
      </c>
      <c r="K41" s="192"/>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4"/>
      <c r="AP41" s="173"/>
      <c r="BK41" s="175"/>
      <c r="BL41" s="175"/>
      <c r="BM41" s="175"/>
      <c r="BN41" s="175"/>
      <c r="BO41" s="175"/>
    </row>
    <row r="42" spans="4:67" x14ac:dyDescent="0.25">
      <c r="D42" s="172"/>
      <c r="E42" s="227" t="str">
        <f>+IF(Mitarbeitende!D36="","",Mitarbeitende!D36)</f>
        <v/>
      </c>
      <c r="F42" s="228" t="str">
        <f>+IF(Mitarbeitende!E36="","",Mitarbeitende!E36&amp;" "&amp;Mitarbeitende!F36)</f>
        <v/>
      </c>
      <c r="G42" s="229" t="str">
        <f>+IF(Mitarbeitende!K36="","",Mitarbeitende!K36)</f>
        <v/>
      </c>
      <c r="H42" s="229" t="str">
        <f t="shared" si="5"/>
        <v/>
      </c>
      <c r="I42" s="229" t="str">
        <f>+Zusammenfassung!T34</f>
        <v/>
      </c>
      <c r="J42" s="230" t="str">
        <f t="shared" si="6"/>
        <v/>
      </c>
      <c r="K42" s="192"/>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4"/>
      <c r="AP42" s="173"/>
      <c r="BK42" s="175"/>
      <c r="BL42" s="175"/>
      <c r="BM42" s="175"/>
      <c r="BN42" s="175"/>
      <c r="BO42" s="175"/>
    </row>
    <row r="43" spans="4:67" x14ac:dyDescent="0.25">
      <c r="D43" s="172"/>
      <c r="E43" s="227" t="str">
        <f>+IF(Mitarbeitende!D37="","",Mitarbeitende!D37)</f>
        <v/>
      </c>
      <c r="F43" s="228" t="str">
        <f>+IF(Mitarbeitende!E37="","",Mitarbeitende!E37&amp;" "&amp;Mitarbeitende!F37)</f>
        <v/>
      </c>
      <c r="G43" s="229" t="str">
        <f>+IF(Mitarbeitende!K37="","",Mitarbeitende!K37)</f>
        <v/>
      </c>
      <c r="H43" s="229" t="str">
        <f t="shared" si="5"/>
        <v/>
      </c>
      <c r="I43" s="229" t="str">
        <f>+Zusammenfassung!T35</f>
        <v/>
      </c>
      <c r="J43" s="230" t="str">
        <f t="shared" si="6"/>
        <v/>
      </c>
      <c r="K43" s="192"/>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4"/>
      <c r="AP43" s="173"/>
      <c r="BK43" s="175"/>
      <c r="BL43" s="175"/>
      <c r="BM43" s="175"/>
      <c r="BN43" s="175"/>
      <c r="BO43" s="175"/>
    </row>
    <row r="44" spans="4:67" x14ac:dyDescent="0.25">
      <c r="D44" s="172"/>
      <c r="E44" s="227" t="str">
        <f>+IF(Mitarbeitende!D38="","",Mitarbeitende!D38)</f>
        <v/>
      </c>
      <c r="F44" s="228" t="str">
        <f>+IF(Mitarbeitende!E38="","",Mitarbeitende!E38&amp;" "&amp;Mitarbeitende!F38)</f>
        <v/>
      </c>
      <c r="G44" s="229" t="str">
        <f>+IF(Mitarbeitende!K38="","",Mitarbeitende!K38)</f>
        <v/>
      </c>
      <c r="H44" s="229" t="str">
        <f t="shared" si="5"/>
        <v/>
      </c>
      <c r="I44" s="229" t="str">
        <f>+Zusammenfassung!T36</f>
        <v/>
      </c>
      <c r="J44" s="230" t="str">
        <f t="shared" si="6"/>
        <v/>
      </c>
      <c r="K44" s="192"/>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4"/>
      <c r="AP44" s="173"/>
      <c r="BK44" s="175"/>
      <c r="BL44" s="175"/>
      <c r="BM44" s="175"/>
      <c r="BN44" s="175"/>
      <c r="BO44" s="175"/>
    </row>
    <row r="45" spans="4:67" x14ac:dyDescent="0.25">
      <c r="D45" s="172"/>
      <c r="E45" s="227" t="str">
        <f>+IF(Mitarbeitende!D39="","",Mitarbeitende!D39)</f>
        <v/>
      </c>
      <c r="F45" s="228" t="str">
        <f>+IF(Mitarbeitende!E39="","",Mitarbeitende!E39&amp;" "&amp;Mitarbeitende!F39)</f>
        <v/>
      </c>
      <c r="G45" s="229" t="str">
        <f>+IF(Mitarbeitende!K39="","",Mitarbeitende!K39)</f>
        <v/>
      </c>
      <c r="H45" s="229" t="str">
        <f t="shared" si="5"/>
        <v/>
      </c>
      <c r="I45" s="229" t="str">
        <f>+Zusammenfassung!T37</f>
        <v/>
      </c>
      <c r="J45" s="230" t="str">
        <f t="shared" si="6"/>
        <v/>
      </c>
      <c r="K45" s="192"/>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4"/>
      <c r="AP45" s="173"/>
      <c r="BK45" s="175"/>
      <c r="BL45" s="175"/>
      <c r="BM45" s="175"/>
      <c r="BN45" s="175"/>
      <c r="BO45" s="175"/>
    </row>
    <row r="46" spans="4:67" x14ac:dyDescent="0.25">
      <c r="D46" s="172"/>
      <c r="E46" s="227" t="str">
        <f>+IF(Mitarbeitende!D40="","",Mitarbeitende!D40)</f>
        <v/>
      </c>
      <c r="F46" s="228" t="str">
        <f>+IF(Mitarbeitende!E40="","",Mitarbeitende!E40&amp;" "&amp;Mitarbeitende!F40)</f>
        <v/>
      </c>
      <c r="G46" s="229" t="str">
        <f>+IF(Mitarbeitende!K40="","",Mitarbeitende!K40)</f>
        <v/>
      </c>
      <c r="H46" s="229" t="str">
        <f t="shared" si="5"/>
        <v/>
      </c>
      <c r="I46" s="229" t="str">
        <f>+Zusammenfassung!T38</f>
        <v/>
      </c>
      <c r="J46" s="230" t="str">
        <f t="shared" si="6"/>
        <v/>
      </c>
      <c r="K46" s="192"/>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4"/>
      <c r="AP46" s="173"/>
      <c r="BK46" s="175"/>
      <c r="BL46" s="175"/>
      <c r="BM46" s="175"/>
      <c r="BN46" s="175"/>
      <c r="BO46" s="175"/>
    </row>
    <row r="47" spans="4:67" x14ac:dyDescent="0.25">
      <c r="D47" s="172"/>
      <c r="E47" s="227" t="str">
        <f>+IF(Mitarbeitende!D41="","",Mitarbeitende!D41)</f>
        <v/>
      </c>
      <c r="F47" s="228" t="str">
        <f>+IF(Mitarbeitende!E41="","",Mitarbeitende!E41&amp;" "&amp;Mitarbeitende!F41)</f>
        <v/>
      </c>
      <c r="G47" s="229" t="str">
        <f>+IF(Mitarbeitende!K41="","",Mitarbeitende!K41)</f>
        <v/>
      </c>
      <c r="H47" s="229" t="str">
        <f t="shared" si="5"/>
        <v/>
      </c>
      <c r="I47" s="229" t="str">
        <f>+Zusammenfassung!T39</f>
        <v/>
      </c>
      <c r="J47" s="230" t="str">
        <f t="shared" si="6"/>
        <v/>
      </c>
      <c r="K47" s="192"/>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4"/>
      <c r="AP47" s="173"/>
      <c r="BK47" s="175"/>
      <c r="BL47" s="175"/>
      <c r="BM47" s="175"/>
      <c r="BN47" s="175"/>
      <c r="BO47" s="175"/>
    </row>
    <row r="48" spans="4:67" x14ac:dyDescent="0.25">
      <c r="D48" s="172"/>
      <c r="E48" s="227" t="str">
        <f>+IF(Mitarbeitende!D42="","",Mitarbeitende!D42)</f>
        <v/>
      </c>
      <c r="F48" s="228" t="str">
        <f>+IF(Mitarbeitende!E42="","",Mitarbeitende!E42&amp;" "&amp;Mitarbeitende!F42)</f>
        <v/>
      </c>
      <c r="G48" s="229" t="str">
        <f>+IF(Mitarbeitende!K42="","",Mitarbeitende!K42)</f>
        <v/>
      </c>
      <c r="H48" s="229" t="str">
        <f t="shared" si="5"/>
        <v/>
      </c>
      <c r="I48" s="229" t="str">
        <f>+Zusammenfassung!T40</f>
        <v/>
      </c>
      <c r="J48" s="230" t="str">
        <f t="shared" si="6"/>
        <v/>
      </c>
      <c r="K48" s="192"/>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4"/>
      <c r="AP48" s="173"/>
      <c r="BK48" s="175"/>
      <c r="BL48" s="175"/>
      <c r="BM48" s="175"/>
      <c r="BN48" s="175"/>
      <c r="BO48" s="175"/>
    </row>
    <row r="49" spans="4:67" x14ac:dyDescent="0.25">
      <c r="D49" s="172"/>
      <c r="E49" s="227" t="str">
        <f>+IF(Mitarbeitende!D43="","",Mitarbeitende!D43)</f>
        <v/>
      </c>
      <c r="F49" s="228" t="str">
        <f>+IF(Mitarbeitende!E43="","",Mitarbeitende!E43&amp;" "&amp;Mitarbeitende!F43)</f>
        <v/>
      </c>
      <c r="G49" s="229" t="str">
        <f>+IF(Mitarbeitende!K43="","",Mitarbeitende!K43)</f>
        <v/>
      </c>
      <c r="H49" s="229" t="str">
        <f t="shared" si="5"/>
        <v/>
      </c>
      <c r="I49" s="229" t="str">
        <f>+Zusammenfassung!T41</f>
        <v/>
      </c>
      <c r="J49" s="230" t="str">
        <f t="shared" si="6"/>
        <v/>
      </c>
      <c r="K49" s="192"/>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4"/>
      <c r="AP49" s="173"/>
      <c r="BK49" s="175"/>
      <c r="BL49" s="175"/>
      <c r="BM49" s="175"/>
      <c r="BN49" s="175"/>
      <c r="BO49" s="175"/>
    </row>
    <row r="50" spans="4:67" x14ac:dyDescent="0.25">
      <c r="D50" s="172"/>
      <c r="E50" s="227" t="str">
        <f>+IF(Mitarbeitende!D44="","",Mitarbeitende!D44)</f>
        <v/>
      </c>
      <c r="F50" s="228" t="str">
        <f>+IF(Mitarbeitende!E44="","",Mitarbeitende!E44&amp;" "&amp;Mitarbeitende!F44)</f>
        <v/>
      </c>
      <c r="G50" s="229" t="str">
        <f>+IF(Mitarbeitende!K44="","",Mitarbeitende!K44)</f>
        <v/>
      </c>
      <c r="H50" s="229" t="str">
        <f t="shared" si="5"/>
        <v/>
      </c>
      <c r="I50" s="229" t="str">
        <f>+Zusammenfassung!T42</f>
        <v/>
      </c>
      <c r="J50" s="230" t="str">
        <f t="shared" si="6"/>
        <v/>
      </c>
      <c r="K50" s="192"/>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4"/>
      <c r="AP50" s="173"/>
      <c r="BK50" s="175"/>
      <c r="BL50" s="175"/>
      <c r="BM50" s="175"/>
      <c r="BN50" s="175"/>
      <c r="BO50" s="175"/>
    </row>
    <row r="51" spans="4:67" x14ac:dyDescent="0.25">
      <c r="D51" s="172"/>
      <c r="E51" s="227" t="str">
        <f>+IF(Mitarbeitende!D45="","",Mitarbeitende!D45)</f>
        <v/>
      </c>
      <c r="F51" s="228" t="str">
        <f>+IF(Mitarbeitende!E45="","",Mitarbeitende!E45&amp;" "&amp;Mitarbeitende!F45)</f>
        <v/>
      </c>
      <c r="G51" s="229" t="str">
        <f>+IF(Mitarbeitende!K45="","",Mitarbeitende!K45)</f>
        <v/>
      </c>
      <c r="H51" s="229" t="str">
        <f t="shared" si="5"/>
        <v/>
      </c>
      <c r="I51" s="229" t="str">
        <f>+Zusammenfassung!T43</f>
        <v/>
      </c>
      <c r="J51" s="230" t="str">
        <f t="shared" si="6"/>
        <v/>
      </c>
      <c r="K51" s="192"/>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4"/>
      <c r="AP51" s="173"/>
      <c r="BK51" s="175"/>
      <c r="BL51" s="175"/>
      <c r="BM51" s="175"/>
      <c r="BN51" s="175"/>
      <c r="BO51" s="175"/>
    </row>
    <row r="52" spans="4:67" x14ac:dyDescent="0.25">
      <c r="D52" s="172"/>
      <c r="E52" s="227" t="str">
        <f>+IF(Mitarbeitende!D46="","",Mitarbeitende!D46)</f>
        <v/>
      </c>
      <c r="F52" s="228" t="str">
        <f>+IF(Mitarbeitende!E46="","",Mitarbeitende!E46&amp;" "&amp;Mitarbeitende!F46)</f>
        <v/>
      </c>
      <c r="G52" s="229" t="str">
        <f>+IF(Mitarbeitende!K46="","",Mitarbeitende!K46)</f>
        <v/>
      </c>
      <c r="H52" s="229" t="str">
        <f t="shared" si="5"/>
        <v/>
      </c>
      <c r="I52" s="229" t="str">
        <f>+Zusammenfassung!T44</f>
        <v/>
      </c>
      <c r="J52" s="230" t="str">
        <f t="shared" si="6"/>
        <v/>
      </c>
      <c r="K52" s="192"/>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4"/>
      <c r="AP52" s="173"/>
      <c r="BK52" s="175"/>
      <c r="BL52" s="175"/>
      <c r="BM52" s="175"/>
      <c r="BN52" s="175"/>
      <c r="BO52" s="175"/>
    </row>
    <row r="53" spans="4:67" ht="13.8" thickBot="1" x14ac:dyDescent="0.3">
      <c r="D53" s="172"/>
      <c r="E53" s="231" t="str">
        <f>+IF(Mitarbeitende!D47="","",Mitarbeitende!D47)</f>
        <v/>
      </c>
      <c r="F53" s="232" t="str">
        <f>+IF(Mitarbeitende!E47="","",Mitarbeitende!E47&amp;" "&amp;Mitarbeitende!F47)</f>
        <v/>
      </c>
      <c r="G53" s="233" t="str">
        <f>+IF(Mitarbeitende!K47="","",Mitarbeitende!K47)</f>
        <v/>
      </c>
      <c r="H53" s="233" t="str">
        <f t="shared" si="5"/>
        <v/>
      </c>
      <c r="I53" s="233" t="str">
        <f>+Zusammenfassung!T45</f>
        <v/>
      </c>
      <c r="J53" s="234" t="str">
        <f t="shared" si="6"/>
        <v/>
      </c>
      <c r="K53" s="195"/>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7"/>
      <c r="AP53" s="173"/>
      <c r="BK53" s="175"/>
      <c r="BL53" s="175"/>
      <c r="BM53" s="175"/>
      <c r="BN53" s="175"/>
      <c r="BO53" s="175"/>
    </row>
    <row r="54" spans="4:67" ht="15" customHeight="1" thickBot="1" x14ac:dyDescent="0.3">
      <c r="D54" s="179"/>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1"/>
    </row>
    <row r="56" spans="4:67" ht="13.8" x14ac:dyDescent="0.25">
      <c r="E56" s="182" t="s">
        <v>46</v>
      </c>
    </row>
    <row r="57" spans="4:67" ht="13.8" x14ac:dyDescent="0.25">
      <c r="E57" s="182" t="s">
        <v>47</v>
      </c>
    </row>
    <row r="58" spans="4:67" ht="13.8" x14ac:dyDescent="0.25">
      <c r="E58" s="182" t="s">
        <v>48</v>
      </c>
    </row>
  </sheetData>
  <sheetProtection sheet="1" selectLockedCells="1"/>
  <mergeCells count="10">
    <mergeCell ref="D3:AP3"/>
    <mergeCell ref="E7:J7"/>
    <mergeCell ref="E8:J8"/>
    <mergeCell ref="AR10:AU10"/>
    <mergeCell ref="E11:E13"/>
    <mergeCell ref="F11:F13"/>
    <mergeCell ref="G11:G13"/>
    <mergeCell ref="H11:H13"/>
    <mergeCell ref="I11:I13"/>
    <mergeCell ref="J11:J13"/>
  </mergeCells>
  <conditionalFormatting sqref="K14:AO53">
    <cfRule type="cellIs" dxfId="27" priority="1" operator="between">
      <formula>0.5</formula>
      <formula>1</formula>
    </cfRule>
    <cfRule type="expression" dxfId="26" priority="3">
      <formula>K$8="J"</formula>
    </cfRule>
    <cfRule type="expression" dxfId="25" priority="4">
      <formula>K$7="N"</formula>
    </cfRule>
  </conditionalFormatting>
  <conditionalFormatting sqref="AM14:AO53">
    <cfRule type="expression" dxfId="24" priority="2">
      <formula>+ISNUMBER(AM$10)=FALSE</formula>
    </cfRule>
  </conditionalFormatting>
  <dataValidations count="2">
    <dataValidation type="list" allowBlank="1" showInputMessage="1" showErrorMessage="1" sqref="K14:AO53" xr:uid="{9C036596-82A5-4480-A69B-688936826B89}">
      <mc:AlternateContent xmlns:x12ac="http://schemas.microsoft.com/office/spreadsheetml/2011/1/ac" xmlns:mc="http://schemas.openxmlformats.org/markup-compatibility/2006">
        <mc:Choice Requires="x12ac">
          <x12ac:list>"0,5",1</x12ac:list>
        </mc:Choice>
        <mc:Fallback>
          <formula1>"0,5,1"</formula1>
        </mc:Fallback>
      </mc:AlternateContent>
    </dataValidation>
    <dataValidation type="date" allowBlank="1" showInputMessage="1" showErrorMessage="1" sqref="AR10:AU10" xr:uid="{B773D54B-3534-4D74-9121-8564A5BF233E}">
      <formula1>44562</formula1>
      <formula2>54788</formula2>
    </dataValidation>
  </dataValidations>
  <pageMargins left="0.51181102362204722" right="0.51181102362204722" top="0.59055118110236227" bottom="0.59055118110236227" header="0.31496062992125984" footer="0.31496062992125984"/>
  <pageSetup paperSize="9" scale="7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56EF254-EC99-46F6-84C0-713C4B7C1EAF}">
          <x14:formula1>
            <xm:f>'Interne Parmeter'!$C$3:$C$4</xm:f>
          </x14:formula1>
          <xm:sqref>K7:AO8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85BC9-FF47-4276-A704-78B2A9154867}">
  <sheetPr>
    <tabColor rgb="FF00B050"/>
    <pageSetUpPr fitToPage="1"/>
  </sheetPr>
  <dimension ref="A2:BO58"/>
  <sheetViews>
    <sheetView showGridLines="0" topLeftCell="C1" workbookViewId="0">
      <selection activeCell="K14" sqref="K14"/>
    </sheetView>
  </sheetViews>
  <sheetFormatPr baseColWidth="10" defaultColWidth="11.44140625" defaultRowHeight="13.2" x14ac:dyDescent="0.25"/>
  <cols>
    <col min="1" max="2" width="11.44140625" style="171" hidden="1" customWidth="1"/>
    <col min="3" max="3" width="5.6640625" style="171" customWidth="1"/>
    <col min="4" max="4" width="1" style="171" customWidth="1"/>
    <col min="5" max="5" width="5.44140625" style="171" customWidth="1"/>
    <col min="6" max="6" width="20.44140625" style="171" customWidth="1"/>
    <col min="7" max="7" width="9" style="171" bestFit="1" customWidth="1"/>
    <col min="8" max="10" width="5.88671875" style="171" bestFit="1" customWidth="1"/>
    <col min="11" max="41" width="3.88671875" style="171" customWidth="1"/>
    <col min="42" max="42" width="1.33203125" style="171" customWidth="1"/>
    <col min="43" max="43" width="11.44140625" style="171"/>
    <col min="44" max="44" width="11.44140625" style="171" hidden="1" customWidth="1"/>
    <col min="45" max="45" width="7.33203125" style="171" hidden="1" customWidth="1"/>
    <col min="46" max="48" width="5.88671875" style="171" hidden="1" customWidth="1"/>
    <col min="49" max="49" width="5.88671875" style="171" customWidth="1"/>
    <col min="50" max="50" width="6.88671875" style="171" customWidth="1"/>
    <col min="51" max="54" width="11.44140625" style="171" customWidth="1"/>
    <col min="55" max="62" width="11.44140625" style="171"/>
    <col min="63" max="63" width="29.5546875" style="171" bestFit="1" customWidth="1"/>
    <col min="64" max="64" width="11.44140625" style="171"/>
    <col min="65" max="65" width="13.5546875" style="171" customWidth="1"/>
    <col min="66" max="66" width="13.88671875" style="171" customWidth="1"/>
    <col min="67" max="16384" width="11.44140625" style="171"/>
  </cols>
  <sheetData>
    <row r="2" spans="4:67" ht="13.8" thickBot="1" x14ac:dyDescent="0.3"/>
    <row r="3" spans="4:67" ht="18" thickBot="1" x14ac:dyDescent="0.35">
      <c r="D3" s="313" t="str">
        <f ca="1">+VLOOKUP(AT11,'Interne Parmeter'!$B$21:$F$32,5,FALSE)</f>
        <v>Urlaubsplanung Juli</v>
      </c>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5"/>
    </row>
    <row r="4" spans="4:67" ht="13.8" thickBot="1" x14ac:dyDescent="0.3">
      <c r="D4" s="172"/>
      <c r="AP4" s="173"/>
    </row>
    <row r="5" spans="4:67" ht="13.8" hidden="1" thickBot="1" x14ac:dyDescent="0.3">
      <c r="D5" s="172"/>
      <c r="AP5" s="173"/>
      <c r="BB5" s="174"/>
      <c r="BC5" s="174"/>
      <c r="BD5" s="174"/>
      <c r="BK5" s="175"/>
      <c r="BL5" s="176"/>
      <c r="BM5" s="176"/>
      <c r="BN5" s="176"/>
      <c r="BO5" s="175"/>
    </row>
    <row r="6" spans="4:67" ht="14.4" customHeight="1" thickBot="1" x14ac:dyDescent="0.3">
      <c r="D6" s="172"/>
      <c r="E6" s="203" t="str">
        <f>"Arbeitstage im "&amp;VLOOKUP(AS13,'Interne Parmeter'!$B$21:$D$32,3,FALSE)</f>
        <v>Arbeitstage im Juli</v>
      </c>
      <c r="F6" s="204"/>
      <c r="G6" s="204"/>
      <c r="H6" s="204"/>
      <c r="I6" s="204"/>
      <c r="J6" s="204" t="s">
        <v>147</v>
      </c>
      <c r="K6" s="205">
        <v>1</v>
      </c>
      <c r="L6" s="206">
        <f t="shared" ref="L6:AO6" ca="1" si="0">IF(L11&lt;&gt;"",K6+1,"")</f>
        <v>2</v>
      </c>
      <c r="M6" s="206">
        <f t="shared" ca="1" si="0"/>
        <v>3</v>
      </c>
      <c r="N6" s="206">
        <f t="shared" ca="1" si="0"/>
        <v>4</v>
      </c>
      <c r="O6" s="206">
        <f t="shared" ca="1" si="0"/>
        <v>5</v>
      </c>
      <c r="P6" s="206">
        <f t="shared" ca="1" si="0"/>
        <v>6</v>
      </c>
      <c r="Q6" s="206">
        <f t="shared" ca="1" si="0"/>
        <v>7</v>
      </c>
      <c r="R6" s="206">
        <f t="shared" ca="1" si="0"/>
        <v>8</v>
      </c>
      <c r="S6" s="206">
        <f t="shared" ca="1" si="0"/>
        <v>9</v>
      </c>
      <c r="T6" s="206">
        <f t="shared" ca="1" si="0"/>
        <v>10</v>
      </c>
      <c r="U6" s="206">
        <f t="shared" ca="1" si="0"/>
        <v>11</v>
      </c>
      <c r="V6" s="206">
        <f t="shared" ca="1" si="0"/>
        <v>12</v>
      </c>
      <c r="W6" s="206">
        <f t="shared" ca="1" si="0"/>
        <v>13</v>
      </c>
      <c r="X6" s="206">
        <f t="shared" ca="1" si="0"/>
        <v>14</v>
      </c>
      <c r="Y6" s="206">
        <f t="shared" ca="1" si="0"/>
        <v>15</v>
      </c>
      <c r="Z6" s="206">
        <f t="shared" ca="1" si="0"/>
        <v>16</v>
      </c>
      <c r="AA6" s="206">
        <f t="shared" ca="1" si="0"/>
        <v>17</v>
      </c>
      <c r="AB6" s="206">
        <f t="shared" ca="1" si="0"/>
        <v>18</v>
      </c>
      <c r="AC6" s="206">
        <f t="shared" ca="1" si="0"/>
        <v>19</v>
      </c>
      <c r="AD6" s="206">
        <f t="shared" ca="1" si="0"/>
        <v>20</v>
      </c>
      <c r="AE6" s="206">
        <f t="shared" ca="1" si="0"/>
        <v>21</v>
      </c>
      <c r="AF6" s="206">
        <f t="shared" ca="1" si="0"/>
        <v>22</v>
      </c>
      <c r="AG6" s="206">
        <f t="shared" ca="1" si="0"/>
        <v>23</v>
      </c>
      <c r="AH6" s="206">
        <f t="shared" ca="1" si="0"/>
        <v>24</v>
      </c>
      <c r="AI6" s="206">
        <f t="shared" ca="1" si="0"/>
        <v>25</v>
      </c>
      <c r="AJ6" s="206">
        <f t="shared" ca="1" si="0"/>
        <v>26</v>
      </c>
      <c r="AK6" s="206">
        <f t="shared" ca="1" si="0"/>
        <v>27</v>
      </c>
      <c r="AL6" s="206">
        <f t="shared" ca="1" si="0"/>
        <v>28</v>
      </c>
      <c r="AM6" s="206">
        <f t="shared" ca="1" si="0"/>
        <v>29</v>
      </c>
      <c r="AN6" s="206">
        <f t="shared" ca="1" si="0"/>
        <v>30</v>
      </c>
      <c r="AO6" s="207">
        <f t="shared" ca="1" si="0"/>
        <v>31</v>
      </c>
      <c r="AP6" s="173"/>
      <c r="BB6" s="174"/>
      <c r="BC6" s="174"/>
      <c r="BD6" s="174"/>
      <c r="BK6" s="175"/>
      <c r="BL6" s="175"/>
      <c r="BM6" s="175"/>
      <c r="BN6" s="175"/>
      <c r="BO6" s="175"/>
    </row>
    <row r="7" spans="4:67" x14ac:dyDescent="0.25">
      <c r="D7" s="172"/>
      <c r="E7" s="320" t="s">
        <v>148</v>
      </c>
      <c r="F7" s="321"/>
      <c r="G7" s="321"/>
      <c r="H7" s="321"/>
      <c r="I7" s="321"/>
      <c r="J7" s="322"/>
      <c r="K7" s="183" t="str">
        <f ca="1">IF(K12="","",+VLOOKUP(K12,'Interne Parmeter'!$C$36:$E$42,3,FALSE))</f>
        <v>J</v>
      </c>
      <c r="L7" s="184" t="str">
        <f ca="1">IF(L12="","",+VLOOKUP(L12,'Interne Parmeter'!$C$36:$E$42,3,FALSE))</f>
        <v>J</v>
      </c>
      <c r="M7" s="184" t="str">
        <f ca="1">IF(M12="","",+VLOOKUP(M12,'Interne Parmeter'!$C$36:$E$42,3,FALSE))</f>
        <v>J</v>
      </c>
      <c r="N7" s="184" t="str">
        <f ca="1">IF(N12="","",+VLOOKUP(N12,'Interne Parmeter'!$C$36:$E$42,3,FALSE))</f>
        <v>J</v>
      </c>
      <c r="O7" s="184" t="str">
        <f ca="1">IF(O12="","",+VLOOKUP(O12,'Interne Parmeter'!$C$36:$E$42,3,FALSE))</f>
        <v>N</v>
      </c>
      <c r="P7" s="184" t="str">
        <f ca="1">IF(P12="","",+VLOOKUP(P12,'Interne Parmeter'!$C$36:$E$42,3,FALSE))</f>
        <v>N</v>
      </c>
      <c r="Q7" s="184" t="str">
        <f ca="1">IF(Q12="","",+VLOOKUP(Q12,'Interne Parmeter'!$C$36:$E$42,3,FALSE))</f>
        <v>J</v>
      </c>
      <c r="R7" s="184" t="str">
        <f ca="1">IF(R12="","",+VLOOKUP(R12,'Interne Parmeter'!$C$36:$E$42,3,FALSE))</f>
        <v>J</v>
      </c>
      <c r="S7" s="184" t="str">
        <f ca="1">IF(S12="","",+VLOOKUP(S12,'Interne Parmeter'!$C$36:$E$42,3,FALSE))</f>
        <v>J</v>
      </c>
      <c r="T7" s="184" t="str">
        <f ca="1">IF(T12="","",+VLOOKUP(T12,'Interne Parmeter'!$C$36:$E$42,3,FALSE))</f>
        <v>J</v>
      </c>
      <c r="U7" s="184" t="str">
        <f ca="1">IF(U12="","",+VLOOKUP(U12,'Interne Parmeter'!$C$36:$E$42,3,FALSE))</f>
        <v>J</v>
      </c>
      <c r="V7" s="184" t="str">
        <f ca="1">IF(V12="","",+VLOOKUP(V12,'Interne Parmeter'!$C$36:$E$42,3,FALSE))</f>
        <v>N</v>
      </c>
      <c r="W7" s="184" t="str">
        <f ca="1">IF(W12="","",+VLOOKUP(W12,'Interne Parmeter'!$C$36:$E$42,3,FALSE))</f>
        <v>N</v>
      </c>
      <c r="X7" s="184" t="str">
        <f ca="1">IF(X12="","",+VLOOKUP(X12,'Interne Parmeter'!$C$36:$E$42,3,FALSE))</f>
        <v>J</v>
      </c>
      <c r="Y7" s="184" t="str">
        <f ca="1">IF(Y12="","",+VLOOKUP(Y12,'Interne Parmeter'!$C$36:$E$42,3,FALSE))</f>
        <v>J</v>
      </c>
      <c r="Z7" s="184" t="str">
        <f ca="1">IF(Z12="","",+VLOOKUP(Z12,'Interne Parmeter'!$C$36:$E$42,3,FALSE))</f>
        <v>J</v>
      </c>
      <c r="AA7" s="184" t="str">
        <f ca="1">IF(AA12="","",+VLOOKUP(AA12,'Interne Parmeter'!$C$36:$E$42,3,FALSE))</f>
        <v>J</v>
      </c>
      <c r="AB7" s="184" t="str">
        <f ca="1">IF(AB12="","",+VLOOKUP(AB12,'Interne Parmeter'!$C$36:$E$42,3,FALSE))</f>
        <v>J</v>
      </c>
      <c r="AC7" s="184" t="str">
        <f ca="1">IF(AC12="","",+VLOOKUP(AC12,'Interne Parmeter'!$C$36:$E$42,3,FALSE))</f>
        <v>N</v>
      </c>
      <c r="AD7" s="184" t="str">
        <f ca="1">IF(AD12="","",+VLOOKUP(AD12,'Interne Parmeter'!$C$36:$E$42,3,FALSE))</f>
        <v>N</v>
      </c>
      <c r="AE7" s="184" t="str">
        <f ca="1">IF(AE12="","",+VLOOKUP(AE12,'Interne Parmeter'!$C$36:$E$42,3,FALSE))</f>
        <v>J</v>
      </c>
      <c r="AF7" s="184" t="str">
        <f ca="1">IF(AF12="","",+VLOOKUP(AF12,'Interne Parmeter'!$C$36:$E$42,3,FALSE))</f>
        <v>J</v>
      </c>
      <c r="AG7" s="184" t="str">
        <f ca="1">IF(AG12="","",+VLOOKUP(AG12,'Interne Parmeter'!$C$36:$E$42,3,FALSE))</f>
        <v>J</v>
      </c>
      <c r="AH7" s="184" t="str">
        <f ca="1">IF(AH12="","",+VLOOKUP(AH12,'Interne Parmeter'!$C$36:$E$42,3,FALSE))</f>
        <v>J</v>
      </c>
      <c r="AI7" s="184" t="str">
        <f ca="1">IF(AI12="","",+VLOOKUP(AI12,'Interne Parmeter'!$C$36:$E$42,3,FALSE))</f>
        <v>J</v>
      </c>
      <c r="AJ7" s="184" t="str">
        <f ca="1">IF(AJ12="","",+VLOOKUP(AJ12,'Interne Parmeter'!$C$36:$E$42,3,FALSE))</f>
        <v>N</v>
      </c>
      <c r="AK7" s="184" t="str">
        <f ca="1">IF(AK12="","",+VLOOKUP(AK12,'Interne Parmeter'!$C$36:$E$42,3,FALSE))</f>
        <v>N</v>
      </c>
      <c r="AL7" s="184" t="str">
        <f ca="1">IF(AL12="","",+VLOOKUP(AL12,'Interne Parmeter'!$C$36:$E$42,3,FALSE))</f>
        <v>J</v>
      </c>
      <c r="AM7" s="184" t="str">
        <f ca="1">IF(AM12="","",+VLOOKUP(AM12,'Interne Parmeter'!$C$36:$E$42,3,FALSE))</f>
        <v>J</v>
      </c>
      <c r="AN7" s="184" t="str">
        <f ca="1">IF(AN12="","",+VLOOKUP(AN12,'Interne Parmeter'!$C$36:$E$42,3,FALSE))</f>
        <v>J</v>
      </c>
      <c r="AO7" s="185" t="str">
        <f ca="1">IF(AO12="","",+VLOOKUP(AO12,'Interne Parmeter'!$C$36:$E$42,3,FALSE))</f>
        <v>J</v>
      </c>
      <c r="AP7" s="173"/>
      <c r="BB7" s="174"/>
      <c r="BC7" s="174"/>
      <c r="BD7" s="174"/>
      <c r="BK7" s="175"/>
      <c r="BL7" s="176"/>
      <c r="BM7" s="176"/>
      <c r="BN7" s="176"/>
      <c r="BO7" s="175"/>
    </row>
    <row r="8" spans="4:67" ht="15.75" customHeight="1" thickBot="1" x14ac:dyDescent="0.3">
      <c r="D8" s="172"/>
      <c r="E8" s="323" t="s">
        <v>149</v>
      </c>
      <c r="F8" s="324"/>
      <c r="G8" s="324"/>
      <c r="H8" s="324"/>
      <c r="I8" s="324"/>
      <c r="J8" s="325"/>
      <c r="K8" s="186" t="s">
        <v>17</v>
      </c>
      <c r="L8" s="187" t="s">
        <v>17</v>
      </c>
      <c r="M8" s="187" t="s">
        <v>17</v>
      </c>
      <c r="N8" s="187" t="s">
        <v>17</v>
      </c>
      <c r="O8" s="187" t="s">
        <v>17</v>
      </c>
      <c r="P8" s="187" t="s">
        <v>17</v>
      </c>
      <c r="Q8" s="187" t="s">
        <v>17</v>
      </c>
      <c r="R8" s="187" t="s">
        <v>17</v>
      </c>
      <c r="S8" s="187" t="s">
        <v>17</v>
      </c>
      <c r="T8" s="187" t="s">
        <v>17</v>
      </c>
      <c r="U8" s="187" t="s">
        <v>17</v>
      </c>
      <c r="V8" s="187" t="s">
        <v>17</v>
      </c>
      <c r="W8" s="187" t="s">
        <v>17</v>
      </c>
      <c r="X8" s="187" t="s">
        <v>17</v>
      </c>
      <c r="Y8" s="187" t="s">
        <v>17</v>
      </c>
      <c r="Z8" s="187" t="s">
        <v>17</v>
      </c>
      <c r="AA8" s="187" t="s">
        <v>17</v>
      </c>
      <c r="AB8" s="187" t="s">
        <v>17</v>
      </c>
      <c r="AC8" s="187" t="s">
        <v>17</v>
      </c>
      <c r="AD8" s="187" t="s">
        <v>17</v>
      </c>
      <c r="AE8" s="187" t="s">
        <v>17</v>
      </c>
      <c r="AF8" s="187" t="s">
        <v>17</v>
      </c>
      <c r="AG8" s="187" t="s">
        <v>17</v>
      </c>
      <c r="AH8" s="187" t="s">
        <v>17</v>
      </c>
      <c r="AI8" s="187" t="s">
        <v>17</v>
      </c>
      <c r="AJ8" s="187" t="s">
        <v>17</v>
      </c>
      <c r="AK8" s="187" t="s">
        <v>17</v>
      </c>
      <c r="AL8" s="187" t="s">
        <v>17</v>
      </c>
      <c r="AM8" s="187" t="s">
        <v>17</v>
      </c>
      <c r="AN8" s="187" t="s">
        <v>17</v>
      </c>
      <c r="AO8" s="188" t="s">
        <v>17</v>
      </c>
      <c r="AP8" s="173"/>
      <c r="BB8" s="174"/>
      <c r="BC8" s="174"/>
      <c r="BD8" s="174"/>
      <c r="BK8" s="175"/>
      <c r="BL8" s="176"/>
      <c r="BM8" s="176"/>
      <c r="BN8" s="176"/>
      <c r="BO8" s="175"/>
    </row>
    <row r="9" spans="4:67" ht="13.8" thickBot="1" x14ac:dyDescent="0.3">
      <c r="D9" s="172"/>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3"/>
      <c r="BB9" s="174"/>
      <c r="BC9" s="174"/>
      <c r="BD9" s="174"/>
      <c r="BK9" s="175"/>
      <c r="BL9" s="176"/>
      <c r="BM9" s="176"/>
      <c r="BN9" s="176"/>
      <c r="BO9" s="175"/>
    </row>
    <row r="10" spans="4:67" ht="14.4" customHeight="1" x14ac:dyDescent="0.25">
      <c r="D10" s="172"/>
      <c r="E10" s="208" t="str">
        <f ca="1">+VLOOKUP(AT11,'Interne Parmeter'!$B$21:$G$32,6,FALSE)</f>
        <v>Urlaubsplanung Juli</v>
      </c>
      <c r="F10" s="209"/>
      <c r="G10" s="209"/>
      <c r="H10" s="209"/>
      <c r="I10" s="209"/>
      <c r="J10" s="210"/>
      <c r="K10" s="211">
        <v>1</v>
      </c>
      <c r="L10" s="212">
        <f ca="1">IF(L11&lt;&gt;"",K10+1,"")</f>
        <v>2</v>
      </c>
      <c r="M10" s="212">
        <f t="shared" ref="M10:AL10" ca="1" si="1">IF(M11&lt;&gt;"",L10+1,"")</f>
        <v>3</v>
      </c>
      <c r="N10" s="212">
        <f t="shared" ca="1" si="1"/>
        <v>4</v>
      </c>
      <c r="O10" s="212">
        <f t="shared" ca="1" si="1"/>
        <v>5</v>
      </c>
      <c r="P10" s="212">
        <f t="shared" ca="1" si="1"/>
        <v>6</v>
      </c>
      <c r="Q10" s="212">
        <f t="shared" ca="1" si="1"/>
        <v>7</v>
      </c>
      <c r="R10" s="212">
        <f t="shared" ca="1" si="1"/>
        <v>8</v>
      </c>
      <c r="S10" s="212">
        <f t="shared" ca="1" si="1"/>
        <v>9</v>
      </c>
      <c r="T10" s="212">
        <f t="shared" ca="1" si="1"/>
        <v>10</v>
      </c>
      <c r="U10" s="212">
        <f t="shared" ca="1" si="1"/>
        <v>11</v>
      </c>
      <c r="V10" s="212">
        <f t="shared" ca="1" si="1"/>
        <v>12</v>
      </c>
      <c r="W10" s="212">
        <f t="shared" ca="1" si="1"/>
        <v>13</v>
      </c>
      <c r="X10" s="212">
        <f t="shared" ca="1" si="1"/>
        <v>14</v>
      </c>
      <c r="Y10" s="212">
        <f t="shared" ca="1" si="1"/>
        <v>15</v>
      </c>
      <c r="Z10" s="212">
        <f t="shared" ca="1" si="1"/>
        <v>16</v>
      </c>
      <c r="AA10" s="212">
        <f t="shared" ca="1" si="1"/>
        <v>17</v>
      </c>
      <c r="AB10" s="212">
        <f t="shared" ca="1" si="1"/>
        <v>18</v>
      </c>
      <c r="AC10" s="212">
        <f t="shared" ca="1" si="1"/>
        <v>19</v>
      </c>
      <c r="AD10" s="212">
        <f t="shared" ca="1" si="1"/>
        <v>20</v>
      </c>
      <c r="AE10" s="212">
        <f t="shared" ca="1" si="1"/>
        <v>21</v>
      </c>
      <c r="AF10" s="212">
        <f t="shared" ca="1" si="1"/>
        <v>22</v>
      </c>
      <c r="AG10" s="212">
        <f t="shared" ca="1" si="1"/>
        <v>23</v>
      </c>
      <c r="AH10" s="212">
        <f t="shared" ca="1" si="1"/>
        <v>24</v>
      </c>
      <c r="AI10" s="212">
        <f t="shared" ca="1" si="1"/>
        <v>25</v>
      </c>
      <c r="AJ10" s="212">
        <f t="shared" ca="1" si="1"/>
        <v>26</v>
      </c>
      <c r="AK10" s="212">
        <f t="shared" ca="1" si="1"/>
        <v>27</v>
      </c>
      <c r="AL10" s="212">
        <f t="shared" ca="1" si="1"/>
        <v>28</v>
      </c>
      <c r="AM10" s="212">
        <f t="shared" ref="AM10:AN10" ca="1" si="2">IF(ISERROR(IF(AM11&lt;&gt;"",AL10+1,"")),"",IF(AM11&lt;&gt;"",AL10+1,""))</f>
        <v>29</v>
      </c>
      <c r="AN10" s="212">
        <f t="shared" ca="1" si="2"/>
        <v>30</v>
      </c>
      <c r="AO10" s="213">
        <f ca="1">IF(ISERROR(IF(AO11&lt;&gt;"",AN10+1,"")),"",IF(AO11&lt;&gt;"",AN10+1,""))</f>
        <v>31</v>
      </c>
      <c r="AP10" s="173"/>
      <c r="AR10" s="310">
        <f ca="1">+DATE(AS12,AS13,1)</f>
        <v>45839</v>
      </c>
      <c r="AS10" s="311"/>
      <c r="AT10" s="311"/>
      <c r="AU10" s="312"/>
      <c r="BB10" s="174"/>
      <c r="BC10" s="174"/>
      <c r="BD10" s="174"/>
      <c r="BK10" s="175"/>
      <c r="BL10" s="175"/>
      <c r="BM10" s="175"/>
      <c r="BN10" s="175"/>
      <c r="BO10" s="175"/>
    </row>
    <row r="11" spans="4:67" ht="14.4" customHeight="1" x14ac:dyDescent="0.25">
      <c r="D11" s="172"/>
      <c r="E11" s="308" t="s">
        <v>65</v>
      </c>
      <c r="F11" s="316" t="s">
        <v>153</v>
      </c>
      <c r="G11" s="318" t="s">
        <v>64</v>
      </c>
      <c r="H11" s="318" t="s">
        <v>72</v>
      </c>
      <c r="I11" s="318" t="s">
        <v>151</v>
      </c>
      <c r="J11" s="306" t="s">
        <v>66</v>
      </c>
      <c r="K11" s="214">
        <f ca="1">+DATE(AS11,AT11,1)</f>
        <v>45839</v>
      </c>
      <c r="L11" s="215">
        <f t="shared" ref="L11:AL11" ca="1" si="3">IF(MONTH(K11+1)=$AT$11,K11+1,"")</f>
        <v>45840</v>
      </c>
      <c r="M11" s="215">
        <f t="shared" ca="1" si="3"/>
        <v>45841</v>
      </c>
      <c r="N11" s="215">
        <f t="shared" ca="1" si="3"/>
        <v>45842</v>
      </c>
      <c r="O11" s="215">
        <f t="shared" ca="1" si="3"/>
        <v>45843</v>
      </c>
      <c r="P11" s="215">
        <f t="shared" ca="1" si="3"/>
        <v>45844</v>
      </c>
      <c r="Q11" s="215">
        <f t="shared" ca="1" si="3"/>
        <v>45845</v>
      </c>
      <c r="R11" s="215">
        <f t="shared" ca="1" si="3"/>
        <v>45846</v>
      </c>
      <c r="S11" s="215">
        <f t="shared" ca="1" si="3"/>
        <v>45847</v>
      </c>
      <c r="T11" s="215">
        <f t="shared" ca="1" si="3"/>
        <v>45848</v>
      </c>
      <c r="U11" s="215">
        <f t="shared" ca="1" si="3"/>
        <v>45849</v>
      </c>
      <c r="V11" s="215">
        <f t="shared" ca="1" si="3"/>
        <v>45850</v>
      </c>
      <c r="W11" s="215">
        <f t="shared" ca="1" si="3"/>
        <v>45851</v>
      </c>
      <c r="X11" s="215">
        <f t="shared" ca="1" si="3"/>
        <v>45852</v>
      </c>
      <c r="Y11" s="215">
        <f t="shared" ca="1" si="3"/>
        <v>45853</v>
      </c>
      <c r="Z11" s="215">
        <f t="shared" ca="1" si="3"/>
        <v>45854</v>
      </c>
      <c r="AA11" s="215">
        <f t="shared" ca="1" si="3"/>
        <v>45855</v>
      </c>
      <c r="AB11" s="215">
        <f t="shared" ca="1" si="3"/>
        <v>45856</v>
      </c>
      <c r="AC11" s="215">
        <f t="shared" ca="1" si="3"/>
        <v>45857</v>
      </c>
      <c r="AD11" s="215">
        <f t="shared" ca="1" si="3"/>
        <v>45858</v>
      </c>
      <c r="AE11" s="215">
        <f t="shared" ca="1" si="3"/>
        <v>45859</v>
      </c>
      <c r="AF11" s="215">
        <f t="shared" ca="1" si="3"/>
        <v>45860</v>
      </c>
      <c r="AG11" s="215">
        <f t="shared" ca="1" si="3"/>
        <v>45861</v>
      </c>
      <c r="AH11" s="215">
        <f t="shared" ca="1" si="3"/>
        <v>45862</v>
      </c>
      <c r="AI11" s="215">
        <f t="shared" ca="1" si="3"/>
        <v>45863</v>
      </c>
      <c r="AJ11" s="215">
        <f t="shared" ca="1" si="3"/>
        <v>45864</v>
      </c>
      <c r="AK11" s="215">
        <f t="shared" ca="1" si="3"/>
        <v>45865</v>
      </c>
      <c r="AL11" s="215">
        <f t="shared" ca="1" si="3"/>
        <v>45866</v>
      </c>
      <c r="AM11" s="215">
        <f ca="1">IF(ISERROR(IF(MONTH(AL11+1)=$AT$11,AL11+1,"")),"",IF(MONTH(AL11+1)=$AT$11,AL11+1,""))</f>
        <v>45867</v>
      </c>
      <c r="AN11" s="215">
        <f ca="1">IF(ISERROR(IF(MONTH(AM11+1)=$AT$11,AM11+1,"")),"",IF(MONTH(AM11+1)=$AT$11,AM11+1,""))</f>
        <v>45868</v>
      </c>
      <c r="AO11" s="216">
        <f ca="1">IF(ISERROR(IF(MONTH(AN11+1)=$AT$11,AN11+1,"")),"",IF(MONTH(AN11+1)=$AT$11,AN11+1,""))</f>
        <v>45869</v>
      </c>
      <c r="AP11" s="173"/>
      <c r="AR11" s="198">
        <f ca="1">+IF(ISNUMBER(AR10),AR10,TODAY())</f>
        <v>45839</v>
      </c>
      <c r="AS11" s="199">
        <f ca="1">+YEAR(AR11)</f>
        <v>2025</v>
      </c>
      <c r="AT11" s="199">
        <f ca="1">+MONTH(AR11)</f>
        <v>7</v>
      </c>
      <c r="AU11" s="200"/>
      <c r="BK11" s="175"/>
      <c r="BL11" s="175"/>
      <c r="BM11" s="175"/>
      <c r="BN11" s="175"/>
      <c r="BO11" s="175"/>
    </row>
    <row r="12" spans="4:67" ht="14.25" customHeight="1" x14ac:dyDescent="0.25">
      <c r="D12" s="172"/>
      <c r="E12" s="308"/>
      <c r="F12" s="316"/>
      <c r="G12" s="318"/>
      <c r="H12" s="318"/>
      <c r="I12" s="318"/>
      <c r="J12" s="306"/>
      <c r="K12" s="217" t="str">
        <f ca="1">+IF(ISNUMBER(K11),VLOOKUP(WEEKDAY(K11,2),'Interne Parmeter'!$B$36:$C$42,2,FALSE),"")</f>
        <v>Die</v>
      </c>
      <c r="L12" s="218" t="str">
        <f ca="1">+IF(ISNUMBER(L11),VLOOKUP(WEEKDAY(L11,2),'Interne Parmeter'!$B$36:$C$42,2,FALSE),"")</f>
        <v>Mit</v>
      </c>
      <c r="M12" s="218" t="str">
        <f ca="1">+IF(ISNUMBER(M11),VLOOKUP(WEEKDAY(M11,2),'Interne Parmeter'!$B$36:$C$42,2,FALSE),"")</f>
        <v>Do</v>
      </c>
      <c r="N12" s="218" t="str">
        <f ca="1">+IF(ISNUMBER(N11),VLOOKUP(WEEKDAY(N11,2),'Interne Parmeter'!$B$36:$C$42,2,FALSE),"")</f>
        <v>Fr</v>
      </c>
      <c r="O12" s="218" t="str">
        <f ca="1">+IF(ISNUMBER(O11),VLOOKUP(WEEKDAY(O11,2),'Interne Parmeter'!$B$36:$C$42,2,FALSE),"")</f>
        <v>Sa</v>
      </c>
      <c r="P12" s="218" t="str">
        <f ca="1">+IF(ISNUMBER(P11),VLOOKUP(WEEKDAY(P11,2),'Interne Parmeter'!$B$36:$C$42,2,FALSE),"")</f>
        <v>So</v>
      </c>
      <c r="Q12" s="218" t="str">
        <f ca="1">+IF(ISNUMBER(Q11),VLOOKUP(WEEKDAY(Q11,2),'Interne Parmeter'!$B$36:$C$42,2,FALSE),"")</f>
        <v>Mo</v>
      </c>
      <c r="R12" s="218" t="str">
        <f ca="1">+IF(ISNUMBER(R11),VLOOKUP(WEEKDAY(R11,2),'Interne Parmeter'!$B$36:$C$42,2,FALSE),"")</f>
        <v>Die</v>
      </c>
      <c r="S12" s="218" t="str">
        <f ca="1">+IF(ISNUMBER(S11),VLOOKUP(WEEKDAY(S11,2),'Interne Parmeter'!$B$36:$C$42,2,FALSE),"")</f>
        <v>Mit</v>
      </c>
      <c r="T12" s="218" t="str">
        <f ca="1">+IF(ISNUMBER(T11),VLOOKUP(WEEKDAY(T11,2),'Interne Parmeter'!$B$36:$C$42,2,FALSE),"")</f>
        <v>Do</v>
      </c>
      <c r="U12" s="218" t="str">
        <f ca="1">+IF(ISNUMBER(U11),VLOOKUP(WEEKDAY(U11,2),'Interne Parmeter'!$B$36:$C$42,2,FALSE),"")</f>
        <v>Fr</v>
      </c>
      <c r="V12" s="218" t="str">
        <f ca="1">+IF(ISNUMBER(V11),VLOOKUP(WEEKDAY(V11,2),'Interne Parmeter'!$B$36:$C$42,2,FALSE),"")</f>
        <v>Sa</v>
      </c>
      <c r="W12" s="218" t="str">
        <f ca="1">+IF(ISNUMBER(W11),VLOOKUP(WEEKDAY(W11,2),'Interne Parmeter'!$B$36:$C$42,2,FALSE),"")</f>
        <v>So</v>
      </c>
      <c r="X12" s="218" t="str">
        <f ca="1">+IF(ISNUMBER(X11),VLOOKUP(WEEKDAY(X11,2),'Interne Parmeter'!$B$36:$C$42,2,FALSE),"")</f>
        <v>Mo</v>
      </c>
      <c r="Y12" s="218" t="str">
        <f ca="1">+IF(ISNUMBER(Y11),VLOOKUP(WEEKDAY(Y11,2),'Interne Parmeter'!$B$36:$C$42,2,FALSE),"")</f>
        <v>Die</v>
      </c>
      <c r="Z12" s="218" t="str">
        <f ca="1">+IF(ISNUMBER(Z11),VLOOKUP(WEEKDAY(Z11,2),'Interne Parmeter'!$B$36:$C$42,2,FALSE),"")</f>
        <v>Mit</v>
      </c>
      <c r="AA12" s="218" t="str">
        <f ca="1">+IF(ISNUMBER(AA11),VLOOKUP(WEEKDAY(AA11,2),'Interne Parmeter'!$B$36:$C$42,2,FALSE),"")</f>
        <v>Do</v>
      </c>
      <c r="AB12" s="218" t="str">
        <f ca="1">+IF(ISNUMBER(AB11),VLOOKUP(WEEKDAY(AB11,2),'Interne Parmeter'!$B$36:$C$42,2,FALSE),"")</f>
        <v>Fr</v>
      </c>
      <c r="AC12" s="218" t="str">
        <f ca="1">+IF(ISNUMBER(AC11),VLOOKUP(WEEKDAY(AC11,2),'Interne Parmeter'!$B$36:$C$42,2,FALSE),"")</f>
        <v>Sa</v>
      </c>
      <c r="AD12" s="218" t="str">
        <f ca="1">+IF(ISNUMBER(AD11),VLOOKUP(WEEKDAY(AD11,2),'Interne Parmeter'!$B$36:$C$42,2,FALSE),"")</f>
        <v>So</v>
      </c>
      <c r="AE12" s="218" t="str">
        <f ca="1">+IF(ISNUMBER(AE11),VLOOKUP(WEEKDAY(AE11,2),'Interne Parmeter'!$B$36:$C$42,2,FALSE),"")</f>
        <v>Mo</v>
      </c>
      <c r="AF12" s="218" t="str">
        <f ca="1">+IF(ISNUMBER(AF11),VLOOKUP(WEEKDAY(AF11,2),'Interne Parmeter'!$B$36:$C$42,2,FALSE),"")</f>
        <v>Die</v>
      </c>
      <c r="AG12" s="218" t="str">
        <f ca="1">+IF(ISNUMBER(AG11),VLOOKUP(WEEKDAY(AG11,2),'Interne Parmeter'!$B$36:$C$42,2,FALSE),"")</f>
        <v>Mit</v>
      </c>
      <c r="AH12" s="218" t="str">
        <f ca="1">+IF(ISNUMBER(AH11),VLOOKUP(WEEKDAY(AH11,2),'Interne Parmeter'!$B$36:$C$42,2,FALSE),"")</f>
        <v>Do</v>
      </c>
      <c r="AI12" s="218" t="str">
        <f ca="1">+IF(ISNUMBER(AI11),VLOOKUP(WEEKDAY(AI11,2),'Interne Parmeter'!$B$36:$C$42,2,FALSE),"")</f>
        <v>Fr</v>
      </c>
      <c r="AJ12" s="218" t="str">
        <f ca="1">+IF(ISNUMBER(AJ11),VLOOKUP(WEEKDAY(AJ11,2),'Interne Parmeter'!$B$36:$C$42,2,FALSE),"")</f>
        <v>Sa</v>
      </c>
      <c r="AK12" s="218" t="str">
        <f ca="1">+IF(ISNUMBER(AK11),VLOOKUP(WEEKDAY(AK11,2),'Interne Parmeter'!$B$36:$C$42,2,FALSE),"")</f>
        <v>So</v>
      </c>
      <c r="AL12" s="218" t="str">
        <f ca="1">+IF(ISNUMBER(AL11),VLOOKUP(WEEKDAY(AL11,2),'Interne Parmeter'!$B$36:$C$42,2,FALSE),"")</f>
        <v>Mo</v>
      </c>
      <c r="AM12" s="218" t="str">
        <f ca="1">+IF(ISNUMBER(AM11),VLOOKUP(WEEKDAY(AM11,2),'Interne Parmeter'!$B$36:$C$42,2,FALSE),"")</f>
        <v>Die</v>
      </c>
      <c r="AN12" s="218" t="str">
        <f ca="1">+IF(ISNUMBER(AN11),VLOOKUP(WEEKDAY(AN11,2),'Interne Parmeter'!$B$36:$C$42,2,FALSE),"")</f>
        <v>Mit</v>
      </c>
      <c r="AO12" s="219" t="str">
        <f ca="1">+IF(ISNUMBER(AO11),VLOOKUP(WEEKDAY(AO11,2),'Interne Parmeter'!$B$36:$C$42,2,FALSE),"")</f>
        <v>Do</v>
      </c>
      <c r="AP12" s="173"/>
      <c r="AR12" s="201" t="s">
        <v>23</v>
      </c>
      <c r="AS12" s="199">
        <f ca="1">+IF(ISNUMBER(Startseite!G27),Startseite!G27,YEAR(TODAY())-1)</f>
        <v>2025</v>
      </c>
      <c r="AT12" s="200"/>
      <c r="AU12" s="200"/>
      <c r="BK12" s="175"/>
      <c r="BL12" s="175"/>
      <c r="BM12" s="175"/>
      <c r="BN12" s="175"/>
      <c r="BO12" s="175"/>
    </row>
    <row r="13" spans="4:67" ht="14.4" customHeight="1" thickBot="1" x14ac:dyDescent="0.3">
      <c r="D13" s="172"/>
      <c r="E13" s="309"/>
      <c r="F13" s="317"/>
      <c r="G13" s="319"/>
      <c r="H13" s="319"/>
      <c r="I13" s="319"/>
      <c r="J13" s="307"/>
      <c r="K13" s="220">
        <f>IF(ISNUMBER(K10),SUM(K14:K53),"")</f>
        <v>0</v>
      </c>
      <c r="L13" s="221">
        <f t="shared" ref="L13:AO13" ca="1" si="4">IF(ISNUMBER(L10),SUM(L14:L53),"")</f>
        <v>0</v>
      </c>
      <c r="M13" s="221">
        <f t="shared" ca="1" si="4"/>
        <v>0</v>
      </c>
      <c r="N13" s="221">
        <f t="shared" ca="1" si="4"/>
        <v>0</v>
      </c>
      <c r="O13" s="221">
        <f t="shared" ca="1" si="4"/>
        <v>0</v>
      </c>
      <c r="P13" s="221">
        <f t="shared" ca="1" si="4"/>
        <v>0</v>
      </c>
      <c r="Q13" s="221">
        <f t="shared" ca="1" si="4"/>
        <v>0</v>
      </c>
      <c r="R13" s="221">
        <f t="shared" ca="1" si="4"/>
        <v>0</v>
      </c>
      <c r="S13" s="221">
        <f t="shared" ca="1" si="4"/>
        <v>0</v>
      </c>
      <c r="T13" s="221">
        <f t="shared" ca="1" si="4"/>
        <v>0</v>
      </c>
      <c r="U13" s="221">
        <f t="shared" ca="1" si="4"/>
        <v>0</v>
      </c>
      <c r="V13" s="221">
        <f t="shared" ca="1" si="4"/>
        <v>0</v>
      </c>
      <c r="W13" s="221">
        <f t="shared" ca="1" si="4"/>
        <v>0</v>
      </c>
      <c r="X13" s="221">
        <f t="shared" ca="1" si="4"/>
        <v>0</v>
      </c>
      <c r="Y13" s="221">
        <f t="shared" ca="1" si="4"/>
        <v>0</v>
      </c>
      <c r="Z13" s="221">
        <f t="shared" ca="1" si="4"/>
        <v>0</v>
      </c>
      <c r="AA13" s="221">
        <f t="shared" ca="1" si="4"/>
        <v>0</v>
      </c>
      <c r="AB13" s="221">
        <f t="shared" ca="1" si="4"/>
        <v>0</v>
      </c>
      <c r="AC13" s="221">
        <f t="shared" ca="1" si="4"/>
        <v>0</v>
      </c>
      <c r="AD13" s="221">
        <f t="shared" ca="1" si="4"/>
        <v>0</v>
      </c>
      <c r="AE13" s="221">
        <f t="shared" ca="1" si="4"/>
        <v>0</v>
      </c>
      <c r="AF13" s="221">
        <f t="shared" ca="1" si="4"/>
        <v>0</v>
      </c>
      <c r="AG13" s="221">
        <f t="shared" ca="1" si="4"/>
        <v>0</v>
      </c>
      <c r="AH13" s="221">
        <f t="shared" ca="1" si="4"/>
        <v>0</v>
      </c>
      <c r="AI13" s="221">
        <f t="shared" ca="1" si="4"/>
        <v>0</v>
      </c>
      <c r="AJ13" s="221">
        <f t="shared" ca="1" si="4"/>
        <v>0</v>
      </c>
      <c r="AK13" s="221">
        <f t="shared" ca="1" si="4"/>
        <v>0</v>
      </c>
      <c r="AL13" s="221">
        <f t="shared" ca="1" si="4"/>
        <v>0</v>
      </c>
      <c r="AM13" s="221">
        <f t="shared" ca="1" si="4"/>
        <v>0</v>
      </c>
      <c r="AN13" s="221">
        <f t="shared" ca="1" si="4"/>
        <v>0</v>
      </c>
      <c r="AO13" s="222">
        <f t="shared" ca="1" si="4"/>
        <v>0</v>
      </c>
      <c r="AP13" s="173"/>
      <c r="AR13" s="201" t="s">
        <v>0</v>
      </c>
      <c r="AS13" s="202">
        <v>7</v>
      </c>
      <c r="AT13" s="200"/>
      <c r="AU13" s="200"/>
      <c r="BK13" s="175"/>
      <c r="BL13" s="175"/>
      <c r="BM13" s="175"/>
      <c r="BN13" s="175"/>
      <c r="BO13" s="175"/>
    </row>
    <row r="14" spans="4:67" x14ac:dyDescent="0.25">
      <c r="D14" s="172"/>
      <c r="E14" s="223" t="str">
        <f>+IF(Mitarbeitende!D8="","",Mitarbeitende!D8)</f>
        <v/>
      </c>
      <c r="F14" s="224" t="str">
        <f>+IF(Mitarbeitende!E8="","",Mitarbeitende!E8&amp;" "&amp;Mitarbeitende!F8)</f>
        <v/>
      </c>
      <c r="G14" s="225" t="str">
        <f>+IF(Mitarbeitende!K8="","",Mitarbeitende!K8)</f>
        <v/>
      </c>
      <c r="H14" s="225" t="str">
        <f>+IF(E14="","",SUM(K14:AO14))</f>
        <v/>
      </c>
      <c r="I14" s="225" t="str">
        <f>+Zusammenfassung!T6</f>
        <v/>
      </c>
      <c r="J14" s="226" t="str">
        <f>+IF(AND(ISNUMBER(G14),ISNUMBER(I14)),G14-I14,"")</f>
        <v/>
      </c>
      <c r="K14" s="189"/>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1"/>
      <c r="AP14" s="173"/>
      <c r="BK14" s="175"/>
      <c r="BL14" s="175"/>
      <c r="BM14" s="175"/>
      <c r="BN14" s="175"/>
      <c r="BO14" s="175"/>
    </row>
    <row r="15" spans="4:67" x14ac:dyDescent="0.25">
      <c r="D15" s="172"/>
      <c r="E15" s="227" t="str">
        <f>+IF(Mitarbeitende!D9="","",Mitarbeitende!D9)</f>
        <v/>
      </c>
      <c r="F15" s="228" t="str">
        <f>+IF(Mitarbeitende!E9="","",Mitarbeitende!E9&amp;" "&amp;Mitarbeitende!F9)</f>
        <v/>
      </c>
      <c r="G15" s="229" t="str">
        <f>+IF(Mitarbeitende!K9="","",Mitarbeitende!K9)</f>
        <v/>
      </c>
      <c r="H15" s="229" t="str">
        <f t="shared" ref="H15:H53" si="5">+IF(E15="","",SUM(K15:AO15))</f>
        <v/>
      </c>
      <c r="I15" s="229" t="str">
        <f>+Zusammenfassung!T7</f>
        <v/>
      </c>
      <c r="J15" s="230" t="str">
        <f t="shared" ref="J15:J53" si="6">+IF(AND(ISNUMBER(G15),ISNUMBER(I15)),G15-I15,"")</f>
        <v/>
      </c>
      <c r="K15" s="192"/>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4"/>
      <c r="AP15" s="173"/>
      <c r="BK15" s="175"/>
      <c r="BL15" s="175"/>
      <c r="BM15" s="175"/>
      <c r="BN15" s="175"/>
      <c r="BO15" s="175"/>
    </row>
    <row r="16" spans="4:67" x14ac:dyDescent="0.25">
      <c r="D16" s="172"/>
      <c r="E16" s="227" t="str">
        <f>+IF(Mitarbeitende!D10="","",Mitarbeitende!D10)</f>
        <v/>
      </c>
      <c r="F16" s="228" t="str">
        <f>+IF(Mitarbeitende!E10="","",Mitarbeitende!E10&amp;" "&amp;Mitarbeitende!F10)</f>
        <v/>
      </c>
      <c r="G16" s="229" t="str">
        <f>+IF(Mitarbeitende!K10="","",Mitarbeitende!K10)</f>
        <v/>
      </c>
      <c r="H16" s="229" t="str">
        <f t="shared" si="5"/>
        <v/>
      </c>
      <c r="I16" s="229" t="str">
        <f>+Zusammenfassung!T8</f>
        <v/>
      </c>
      <c r="J16" s="230" t="str">
        <f t="shared" si="6"/>
        <v/>
      </c>
      <c r="K16" s="192"/>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4"/>
      <c r="AP16" s="173"/>
      <c r="BK16" s="175"/>
      <c r="BL16" s="175"/>
      <c r="BM16" s="175"/>
      <c r="BN16" s="175"/>
      <c r="BO16" s="175"/>
    </row>
    <row r="17" spans="4:67" x14ac:dyDescent="0.25">
      <c r="D17" s="172"/>
      <c r="E17" s="227" t="str">
        <f>+IF(Mitarbeitende!D11="","",Mitarbeitende!D11)</f>
        <v/>
      </c>
      <c r="F17" s="228" t="str">
        <f>+IF(Mitarbeitende!E11="","",Mitarbeitende!E11&amp;" "&amp;Mitarbeitende!F11)</f>
        <v/>
      </c>
      <c r="G17" s="229" t="str">
        <f>+IF(Mitarbeitende!K11="","",Mitarbeitende!K11)</f>
        <v/>
      </c>
      <c r="H17" s="229" t="str">
        <f t="shared" si="5"/>
        <v/>
      </c>
      <c r="I17" s="229" t="str">
        <f>+Zusammenfassung!T9</f>
        <v/>
      </c>
      <c r="J17" s="230" t="str">
        <f t="shared" si="6"/>
        <v/>
      </c>
      <c r="K17" s="192"/>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4"/>
      <c r="AP17" s="173"/>
      <c r="BK17" s="175"/>
      <c r="BL17" s="175"/>
      <c r="BM17" s="175"/>
      <c r="BN17" s="175"/>
      <c r="BO17" s="175"/>
    </row>
    <row r="18" spans="4:67" x14ac:dyDescent="0.25">
      <c r="D18" s="172"/>
      <c r="E18" s="227" t="str">
        <f>+IF(Mitarbeitende!D12="","",Mitarbeitende!D12)</f>
        <v/>
      </c>
      <c r="F18" s="228" t="str">
        <f>+IF(Mitarbeitende!E12="","",Mitarbeitende!E12&amp;" "&amp;Mitarbeitende!F12)</f>
        <v/>
      </c>
      <c r="G18" s="229" t="str">
        <f>+IF(Mitarbeitende!K12="","",Mitarbeitende!K12)</f>
        <v/>
      </c>
      <c r="H18" s="229" t="str">
        <f t="shared" si="5"/>
        <v/>
      </c>
      <c r="I18" s="229" t="str">
        <f>+Zusammenfassung!T10</f>
        <v/>
      </c>
      <c r="J18" s="230" t="str">
        <f t="shared" si="6"/>
        <v/>
      </c>
      <c r="K18" s="192"/>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4"/>
      <c r="AP18" s="173"/>
      <c r="BK18" s="175"/>
      <c r="BL18" s="175"/>
      <c r="BM18" s="175"/>
      <c r="BN18" s="175"/>
      <c r="BO18" s="175"/>
    </row>
    <row r="19" spans="4:67" x14ac:dyDescent="0.25">
      <c r="D19" s="172"/>
      <c r="E19" s="227" t="str">
        <f>+IF(Mitarbeitende!D13="","",Mitarbeitende!D13)</f>
        <v/>
      </c>
      <c r="F19" s="228" t="str">
        <f>+IF(Mitarbeitende!E13="","",Mitarbeitende!E13&amp;" "&amp;Mitarbeitende!F13)</f>
        <v/>
      </c>
      <c r="G19" s="229" t="str">
        <f>+IF(Mitarbeitende!K13="","",Mitarbeitende!K13)</f>
        <v/>
      </c>
      <c r="H19" s="229" t="str">
        <f t="shared" si="5"/>
        <v/>
      </c>
      <c r="I19" s="229" t="str">
        <f>+Zusammenfassung!T11</f>
        <v/>
      </c>
      <c r="J19" s="230" t="str">
        <f t="shared" si="6"/>
        <v/>
      </c>
      <c r="K19" s="192"/>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4"/>
      <c r="AP19" s="173"/>
      <c r="BK19" s="175"/>
      <c r="BL19" s="175"/>
      <c r="BM19" s="175"/>
      <c r="BN19" s="175"/>
      <c r="BO19" s="175"/>
    </row>
    <row r="20" spans="4:67" x14ac:dyDescent="0.25">
      <c r="D20" s="172"/>
      <c r="E20" s="227" t="str">
        <f>+IF(Mitarbeitende!D14="","",Mitarbeitende!D14)</f>
        <v/>
      </c>
      <c r="F20" s="228" t="str">
        <f>+IF(Mitarbeitende!E14="","",Mitarbeitende!E14&amp;" "&amp;Mitarbeitende!F14)</f>
        <v/>
      </c>
      <c r="G20" s="229" t="str">
        <f>+IF(Mitarbeitende!K14="","",Mitarbeitende!K14)</f>
        <v/>
      </c>
      <c r="H20" s="229" t="str">
        <f t="shared" si="5"/>
        <v/>
      </c>
      <c r="I20" s="229" t="str">
        <f>+Zusammenfassung!T12</f>
        <v/>
      </c>
      <c r="J20" s="230" t="str">
        <f t="shared" si="6"/>
        <v/>
      </c>
      <c r="K20" s="192"/>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4"/>
      <c r="AP20" s="173"/>
      <c r="AR20" s="178"/>
      <c r="BK20" s="175"/>
      <c r="BL20" s="175"/>
      <c r="BM20" s="175"/>
      <c r="BN20" s="175"/>
      <c r="BO20" s="175"/>
    </row>
    <row r="21" spans="4:67" x14ac:dyDescent="0.25">
      <c r="D21" s="172"/>
      <c r="E21" s="227" t="str">
        <f>+IF(Mitarbeitende!D15="","",Mitarbeitende!D15)</f>
        <v/>
      </c>
      <c r="F21" s="228" t="str">
        <f>+IF(Mitarbeitende!E15="","",Mitarbeitende!E15&amp;" "&amp;Mitarbeitende!F15)</f>
        <v/>
      </c>
      <c r="G21" s="229" t="str">
        <f>+IF(Mitarbeitende!K15="","",Mitarbeitende!K15)</f>
        <v/>
      </c>
      <c r="H21" s="229" t="str">
        <f t="shared" si="5"/>
        <v/>
      </c>
      <c r="I21" s="229" t="str">
        <f>+Zusammenfassung!T13</f>
        <v/>
      </c>
      <c r="J21" s="230" t="str">
        <f t="shared" si="6"/>
        <v/>
      </c>
      <c r="K21" s="192"/>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4"/>
      <c r="AP21" s="173"/>
      <c r="BK21" s="175"/>
      <c r="BL21" s="175"/>
      <c r="BM21" s="175"/>
      <c r="BN21" s="175"/>
      <c r="BO21" s="175"/>
    </row>
    <row r="22" spans="4:67" x14ac:dyDescent="0.25">
      <c r="D22" s="172"/>
      <c r="E22" s="227" t="str">
        <f>+IF(Mitarbeitende!D16="","",Mitarbeitende!D16)</f>
        <v/>
      </c>
      <c r="F22" s="228" t="str">
        <f>+IF(Mitarbeitende!E16="","",Mitarbeitende!E16&amp;" "&amp;Mitarbeitende!F16)</f>
        <v/>
      </c>
      <c r="G22" s="229" t="str">
        <f>+IF(Mitarbeitende!K16="","",Mitarbeitende!K16)</f>
        <v/>
      </c>
      <c r="H22" s="229" t="str">
        <f t="shared" si="5"/>
        <v/>
      </c>
      <c r="I22" s="229" t="str">
        <f>+Zusammenfassung!T14</f>
        <v/>
      </c>
      <c r="J22" s="230" t="str">
        <f t="shared" si="6"/>
        <v/>
      </c>
      <c r="K22" s="192"/>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4"/>
      <c r="AP22" s="173"/>
      <c r="BK22" s="175"/>
      <c r="BL22" s="175"/>
      <c r="BM22" s="175"/>
      <c r="BN22" s="175"/>
      <c r="BO22" s="175"/>
    </row>
    <row r="23" spans="4:67" x14ac:dyDescent="0.25">
      <c r="D23" s="172"/>
      <c r="E23" s="227" t="str">
        <f>+IF(Mitarbeitende!D17="","",Mitarbeitende!D17)</f>
        <v/>
      </c>
      <c r="F23" s="228" t="str">
        <f>+IF(Mitarbeitende!E17="","",Mitarbeitende!E17&amp;" "&amp;Mitarbeitende!F17)</f>
        <v/>
      </c>
      <c r="G23" s="229" t="str">
        <f>+IF(Mitarbeitende!K17="","",Mitarbeitende!K17)</f>
        <v/>
      </c>
      <c r="H23" s="229" t="str">
        <f t="shared" si="5"/>
        <v/>
      </c>
      <c r="I23" s="229" t="str">
        <f>+Zusammenfassung!T15</f>
        <v/>
      </c>
      <c r="J23" s="230" t="str">
        <f t="shared" si="6"/>
        <v/>
      </c>
      <c r="K23" s="192"/>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4"/>
      <c r="AP23" s="173"/>
      <c r="BK23" s="175"/>
      <c r="BL23" s="175"/>
      <c r="BM23" s="175"/>
      <c r="BN23" s="175"/>
      <c r="BO23" s="175"/>
    </row>
    <row r="24" spans="4:67" x14ac:dyDescent="0.25">
      <c r="D24" s="172"/>
      <c r="E24" s="227" t="str">
        <f>+IF(Mitarbeitende!D18="","",Mitarbeitende!D18)</f>
        <v/>
      </c>
      <c r="F24" s="228" t="str">
        <f>+IF(Mitarbeitende!E18="","",Mitarbeitende!E18&amp;" "&amp;Mitarbeitende!F18)</f>
        <v/>
      </c>
      <c r="G24" s="229" t="str">
        <f>+IF(Mitarbeitende!K18="","",Mitarbeitende!K18)</f>
        <v/>
      </c>
      <c r="H24" s="229" t="str">
        <f t="shared" si="5"/>
        <v/>
      </c>
      <c r="I24" s="229" t="str">
        <f>+Zusammenfassung!T16</f>
        <v/>
      </c>
      <c r="J24" s="230" t="str">
        <f t="shared" si="6"/>
        <v/>
      </c>
      <c r="K24" s="192"/>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4"/>
      <c r="AP24" s="173"/>
      <c r="BK24" s="175"/>
      <c r="BL24" s="175"/>
      <c r="BM24" s="175"/>
      <c r="BN24" s="175"/>
      <c r="BO24" s="175"/>
    </row>
    <row r="25" spans="4:67" x14ac:dyDescent="0.25">
      <c r="D25" s="172"/>
      <c r="E25" s="227" t="str">
        <f>+IF(Mitarbeitende!D19="","",Mitarbeitende!D19)</f>
        <v/>
      </c>
      <c r="F25" s="228" t="str">
        <f>+IF(Mitarbeitende!E19="","",Mitarbeitende!E19&amp;" "&amp;Mitarbeitende!F19)</f>
        <v/>
      </c>
      <c r="G25" s="229" t="str">
        <f>+IF(Mitarbeitende!K19="","",Mitarbeitende!K19)</f>
        <v/>
      </c>
      <c r="H25" s="229" t="str">
        <f t="shared" si="5"/>
        <v/>
      </c>
      <c r="I25" s="229" t="str">
        <f>+Zusammenfassung!T17</f>
        <v/>
      </c>
      <c r="J25" s="230" t="str">
        <f t="shared" si="6"/>
        <v/>
      </c>
      <c r="K25" s="192"/>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4"/>
      <c r="AP25" s="173"/>
      <c r="BK25" s="175"/>
      <c r="BL25" s="175"/>
      <c r="BM25" s="175"/>
      <c r="BN25" s="175"/>
      <c r="BO25" s="175"/>
    </row>
    <row r="26" spans="4:67" x14ac:dyDescent="0.25">
      <c r="D26" s="172"/>
      <c r="E26" s="227" t="str">
        <f>+IF(Mitarbeitende!D20="","",Mitarbeitende!D20)</f>
        <v/>
      </c>
      <c r="F26" s="228" t="str">
        <f>+IF(Mitarbeitende!E20="","",Mitarbeitende!E20&amp;" "&amp;Mitarbeitende!F20)</f>
        <v/>
      </c>
      <c r="G26" s="229" t="str">
        <f>+IF(Mitarbeitende!K20="","",Mitarbeitende!K20)</f>
        <v/>
      </c>
      <c r="H26" s="229" t="str">
        <f t="shared" si="5"/>
        <v/>
      </c>
      <c r="I26" s="229" t="str">
        <f>+Zusammenfassung!T18</f>
        <v/>
      </c>
      <c r="J26" s="230" t="str">
        <f t="shared" si="6"/>
        <v/>
      </c>
      <c r="K26" s="192"/>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4"/>
      <c r="AP26" s="173"/>
      <c r="BK26" s="175"/>
      <c r="BL26" s="175"/>
      <c r="BM26" s="175"/>
      <c r="BN26" s="175"/>
      <c r="BO26" s="175"/>
    </row>
    <row r="27" spans="4:67" x14ac:dyDescent="0.25">
      <c r="D27" s="172"/>
      <c r="E27" s="227" t="str">
        <f>+IF(Mitarbeitende!D21="","",Mitarbeitende!D21)</f>
        <v/>
      </c>
      <c r="F27" s="228" t="str">
        <f>+IF(Mitarbeitende!E21="","",Mitarbeitende!E21&amp;" "&amp;Mitarbeitende!F21)</f>
        <v/>
      </c>
      <c r="G27" s="229" t="str">
        <f>+IF(Mitarbeitende!K21="","",Mitarbeitende!K21)</f>
        <v/>
      </c>
      <c r="H27" s="229" t="str">
        <f t="shared" si="5"/>
        <v/>
      </c>
      <c r="I27" s="229" t="str">
        <f>+Zusammenfassung!T19</f>
        <v/>
      </c>
      <c r="J27" s="230" t="str">
        <f t="shared" si="6"/>
        <v/>
      </c>
      <c r="K27" s="192"/>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4"/>
      <c r="AP27" s="173"/>
      <c r="BK27" s="175"/>
      <c r="BL27" s="175"/>
      <c r="BM27" s="175"/>
      <c r="BN27" s="175"/>
      <c r="BO27" s="175"/>
    </row>
    <row r="28" spans="4:67" x14ac:dyDescent="0.25">
      <c r="D28" s="172"/>
      <c r="E28" s="227" t="str">
        <f>+IF(Mitarbeitende!D22="","",Mitarbeitende!D22)</f>
        <v/>
      </c>
      <c r="F28" s="228" t="str">
        <f>+IF(Mitarbeitende!E22="","",Mitarbeitende!E22&amp;" "&amp;Mitarbeitende!F22)</f>
        <v/>
      </c>
      <c r="G28" s="229" t="str">
        <f>+IF(Mitarbeitende!K22="","",Mitarbeitende!K22)</f>
        <v/>
      </c>
      <c r="H28" s="229" t="str">
        <f t="shared" si="5"/>
        <v/>
      </c>
      <c r="I28" s="229" t="str">
        <f>+Zusammenfassung!T20</f>
        <v/>
      </c>
      <c r="J28" s="230" t="str">
        <f t="shared" si="6"/>
        <v/>
      </c>
      <c r="K28" s="192"/>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4"/>
      <c r="AP28" s="173"/>
      <c r="BK28" s="175"/>
      <c r="BL28" s="175"/>
      <c r="BM28" s="175"/>
      <c r="BN28" s="175"/>
      <c r="BO28" s="175"/>
    </row>
    <row r="29" spans="4:67" x14ac:dyDescent="0.25">
      <c r="D29" s="172"/>
      <c r="E29" s="227" t="str">
        <f>+IF(Mitarbeitende!D23="","",Mitarbeitende!D23)</f>
        <v/>
      </c>
      <c r="F29" s="228" t="str">
        <f>+IF(Mitarbeitende!E23="","",Mitarbeitende!E23&amp;" "&amp;Mitarbeitende!F23)</f>
        <v/>
      </c>
      <c r="G29" s="229" t="str">
        <f>+IF(Mitarbeitende!K23="","",Mitarbeitende!K23)</f>
        <v/>
      </c>
      <c r="H29" s="229" t="str">
        <f t="shared" si="5"/>
        <v/>
      </c>
      <c r="I29" s="229" t="str">
        <f>+Zusammenfassung!T21</f>
        <v/>
      </c>
      <c r="J29" s="230" t="str">
        <f t="shared" si="6"/>
        <v/>
      </c>
      <c r="K29" s="192"/>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4"/>
      <c r="AP29" s="173"/>
      <c r="BK29" s="175"/>
      <c r="BL29" s="175"/>
      <c r="BM29" s="175"/>
      <c r="BN29" s="175"/>
      <c r="BO29" s="175"/>
    </row>
    <row r="30" spans="4:67" x14ac:dyDescent="0.25">
      <c r="D30" s="172"/>
      <c r="E30" s="227" t="str">
        <f>+IF(Mitarbeitende!D24="","",Mitarbeitende!D24)</f>
        <v/>
      </c>
      <c r="F30" s="228" t="str">
        <f>+IF(Mitarbeitende!E24="","",Mitarbeitende!E24&amp;" "&amp;Mitarbeitende!F24)</f>
        <v/>
      </c>
      <c r="G30" s="229" t="str">
        <f>+IF(Mitarbeitende!K24="","",Mitarbeitende!K24)</f>
        <v/>
      </c>
      <c r="H30" s="229" t="str">
        <f t="shared" si="5"/>
        <v/>
      </c>
      <c r="I30" s="229" t="str">
        <f>+Zusammenfassung!T22</f>
        <v/>
      </c>
      <c r="J30" s="230" t="str">
        <f t="shared" si="6"/>
        <v/>
      </c>
      <c r="K30" s="192"/>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4"/>
      <c r="AP30" s="173"/>
      <c r="BK30" s="175"/>
      <c r="BL30" s="175"/>
      <c r="BM30" s="175"/>
      <c r="BN30" s="175"/>
      <c r="BO30" s="175"/>
    </row>
    <row r="31" spans="4:67" x14ac:dyDescent="0.25">
      <c r="D31" s="172"/>
      <c r="E31" s="227" t="str">
        <f>+IF(Mitarbeitende!D25="","",Mitarbeitende!D25)</f>
        <v/>
      </c>
      <c r="F31" s="228" t="str">
        <f>+IF(Mitarbeitende!E25="","",Mitarbeitende!E25&amp;" "&amp;Mitarbeitende!F25)</f>
        <v/>
      </c>
      <c r="G31" s="229" t="str">
        <f>+IF(Mitarbeitende!K25="","",Mitarbeitende!K25)</f>
        <v/>
      </c>
      <c r="H31" s="229" t="str">
        <f t="shared" si="5"/>
        <v/>
      </c>
      <c r="I31" s="229" t="str">
        <f>+Zusammenfassung!T23</f>
        <v/>
      </c>
      <c r="J31" s="230" t="str">
        <f t="shared" si="6"/>
        <v/>
      </c>
      <c r="K31" s="192"/>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4"/>
      <c r="AP31" s="173"/>
      <c r="BK31" s="175"/>
      <c r="BL31" s="175"/>
      <c r="BM31" s="175"/>
      <c r="BN31" s="175"/>
      <c r="BO31" s="175"/>
    </row>
    <row r="32" spans="4:67" x14ac:dyDescent="0.25">
      <c r="D32" s="172"/>
      <c r="E32" s="227" t="str">
        <f>+IF(Mitarbeitende!D26="","",Mitarbeitende!D26)</f>
        <v/>
      </c>
      <c r="F32" s="228" t="str">
        <f>+IF(Mitarbeitende!E26="","",Mitarbeitende!E26&amp;" "&amp;Mitarbeitende!F26)</f>
        <v/>
      </c>
      <c r="G32" s="229" t="str">
        <f>+IF(Mitarbeitende!K26="","",Mitarbeitende!K26)</f>
        <v/>
      </c>
      <c r="H32" s="229" t="str">
        <f t="shared" si="5"/>
        <v/>
      </c>
      <c r="I32" s="229" t="str">
        <f>+Zusammenfassung!T24</f>
        <v/>
      </c>
      <c r="J32" s="230" t="str">
        <f t="shared" si="6"/>
        <v/>
      </c>
      <c r="K32" s="192"/>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4"/>
      <c r="AP32" s="173"/>
      <c r="BK32" s="175"/>
      <c r="BL32" s="175"/>
      <c r="BM32" s="175"/>
      <c r="BN32" s="175"/>
      <c r="BO32" s="175"/>
    </row>
    <row r="33" spans="4:67" x14ac:dyDescent="0.25">
      <c r="D33" s="172"/>
      <c r="E33" s="227" t="str">
        <f>+IF(Mitarbeitende!D27="","",Mitarbeitende!D27)</f>
        <v/>
      </c>
      <c r="F33" s="228" t="str">
        <f>+IF(Mitarbeitende!E27="","",Mitarbeitende!E27&amp;" "&amp;Mitarbeitende!F27)</f>
        <v/>
      </c>
      <c r="G33" s="229" t="str">
        <f>+IF(Mitarbeitende!K27="","",Mitarbeitende!K27)</f>
        <v/>
      </c>
      <c r="H33" s="229" t="str">
        <f t="shared" si="5"/>
        <v/>
      </c>
      <c r="I33" s="229" t="str">
        <f>+Zusammenfassung!T25</f>
        <v/>
      </c>
      <c r="J33" s="230" t="str">
        <f t="shared" si="6"/>
        <v/>
      </c>
      <c r="K33" s="192"/>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4"/>
      <c r="AP33" s="173"/>
      <c r="BK33" s="175"/>
      <c r="BL33" s="175"/>
      <c r="BM33" s="175"/>
      <c r="BN33" s="175"/>
      <c r="BO33" s="175"/>
    </row>
    <row r="34" spans="4:67" x14ac:dyDescent="0.25">
      <c r="D34" s="172"/>
      <c r="E34" s="227" t="str">
        <f>+IF(Mitarbeitende!D28="","",Mitarbeitende!D28)</f>
        <v/>
      </c>
      <c r="F34" s="228" t="str">
        <f>+IF(Mitarbeitende!E28="","",Mitarbeitende!E28&amp;" "&amp;Mitarbeitende!F28)</f>
        <v/>
      </c>
      <c r="G34" s="229" t="str">
        <f>+IF(Mitarbeitende!K28="","",Mitarbeitende!K28)</f>
        <v/>
      </c>
      <c r="H34" s="229" t="str">
        <f t="shared" si="5"/>
        <v/>
      </c>
      <c r="I34" s="229" t="str">
        <f>+Zusammenfassung!T26</f>
        <v/>
      </c>
      <c r="J34" s="230" t="str">
        <f t="shared" si="6"/>
        <v/>
      </c>
      <c r="K34" s="192"/>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4"/>
      <c r="AP34" s="173"/>
      <c r="BK34" s="175"/>
      <c r="BL34" s="175"/>
      <c r="BM34" s="175"/>
      <c r="BN34" s="175"/>
      <c r="BO34" s="175"/>
    </row>
    <row r="35" spans="4:67" x14ac:dyDescent="0.25">
      <c r="D35" s="172"/>
      <c r="E35" s="227" t="str">
        <f>+IF(Mitarbeitende!D29="","",Mitarbeitende!D29)</f>
        <v/>
      </c>
      <c r="F35" s="228" t="str">
        <f>+IF(Mitarbeitende!E29="","",Mitarbeitende!E29&amp;" "&amp;Mitarbeitende!F29)</f>
        <v/>
      </c>
      <c r="G35" s="229" t="str">
        <f>+IF(Mitarbeitende!K29="","",Mitarbeitende!K29)</f>
        <v/>
      </c>
      <c r="H35" s="229" t="str">
        <f t="shared" si="5"/>
        <v/>
      </c>
      <c r="I35" s="229" t="str">
        <f>+Zusammenfassung!T27</f>
        <v/>
      </c>
      <c r="J35" s="230" t="str">
        <f t="shared" si="6"/>
        <v/>
      </c>
      <c r="K35" s="192"/>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4"/>
      <c r="AP35" s="173"/>
      <c r="BK35" s="175"/>
      <c r="BL35" s="175"/>
      <c r="BM35" s="175"/>
      <c r="BN35" s="175"/>
      <c r="BO35" s="175"/>
    </row>
    <row r="36" spans="4:67" x14ac:dyDescent="0.25">
      <c r="D36" s="172"/>
      <c r="E36" s="227" t="str">
        <f>+IF(Mitarbeitende!D30="","",Mitarbeitende!D30)</f>
        <v/>
      </c>
      <c r="F36" s="228" t="str">
        <f>+IF(Mitarbeitende!E30="","",Mitarbeitende!E30&amp;" "&amp;Mitarbeitende!F30)</f>
        <v/>
      </c>
      <c r="G36" s="229" t="str">
        <f>+IF(Mitarbeitende!K30="","",Mitarbeitende!K30)</f>
        <v/>
      </c>
      <c r="H36" s="229" t="str">
        <f t="shared" si="5"/>
        <v/>
      </c>
      <c r="I36" s="229" t="str">
        <f>+Zusammenfassung!T28</f>
        <v/>
      </c>
      <c r="J36" s="230" t="str">
        <f t="shared" si="6"/>
        <v/>
      </c>
      <c r="K36" s="192"/>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4"/>
      <c r="AP36" s="173"/>
      <c r="BK36" s="175"/>
      <c r="BL36" s="175"/>
      <c r="BM36" s="175"/>
      <c r="BN36" s="175"/>
      <c r="BO36" s="175"/>
    </row>
    <row r="37" spans="4:67" x14ac:dyDescent="0.25">
      <c r="D37" s="172"/>
      <c r="E37" s="227" t="str">
        <f>+IF(Mitarbeitende!D31="","",Mitarbeitende!D31)</f>
        <v/>
      </c>
      <c r="F37" s="228" t="str">
        <f>+IF(Mitarbeitende!E31="","",Mitarbeitende!E31&amp;" "&amp;Mitarbeitende!F31)</f>
        <v/>
      </c>
      <c r="G37" s="229" t="str">
        <f>+IF(Mitarbeitende!K31="","",Mitarbeitende!K31)</f>
        <v/>
      </c>
      <c r="H37" s="229" t="str">
        <f t="shared" si="5"/>
        <v/>
      </c>
      <c r="I37" s="229" t="str">
        <f>+Zusammenfassung!T29</f>
        <v/>
      </c>
      <c r="J37" s="230" t="str">
        <f t="shared" si="6"/>
        <v/>
      </c>
      <c r="K37" s="192"/>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4"/>
      <c r="AP37" s="173"/>
      <c r="BK37" s="175"/>
      <c r="BL37" s="175"/>
      <c r="BM37" s="175"/>
      <c r="BN37" s="175"/>
      <c r="BO37" s="175"/>
    </row>
    <row r="38" spans="4:67" x14ac:dyDescent="0.25">
      <c r="D38" s="172"/>
      <c r="E38" s="227" t="str">
        <f>+IF(Mitarbeitende!D32="","",Mitarbeitende!D32)</f>
        <v/>
      </c>
      <c r="F38" s="228" t="str">
        <f>+IF(Mitarbeitende!E32="","",Mitarbeitende!E32&amp;" "&amp;Mitarbeitende!F32)</f>
        <v/>
      </c>
      <c r="G38" s="229" t="str">
        <f>+IF(Mitarbeitende!K32="","",Mitarbeitende!K32)</f>
        <v/>
      </c>
      <c r="H38" s="229" t="str">
        <f t="shared" si="5"/>
        <v/>
      </c>
      <c r="I38" s="229" t="str">
        <f>+Zusammenfassung!T30</f>
        <v/>
      </c>
      <c r="J38" s="230" t="str">
        <f t="shared" si="6"/>
        <v/>
      </c>
      <c r="K38" s="192"/>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4"/>
      <c r="AP38" s="173"/>
      <c r="BK38" s="175"/>
      <c r="BL38" s="175"/>
      <c r="BM38" s="175"/>
      <c r="BN38" s="175"/>
      <c r="BO38" s="175"/>
    </row>
    <row r="39" spans="4:67" x14ac:dyDescent="0.25">
      <c r="D39" s="172"/>
      <c r="E39" s="227" t="str">
        <f>+IF(Mitarbeitende!D33="","",Mitarbeitende!D33)</f>
        <v/>
      </c>
      <c r="F39" s="228" t="str">
        <f>+IF(Mitarbeitende!E33="","",Mitarbeitende!E33&amp;" "&amp;Mitarbeitende!F33)</f>
        <v/>
      </c>
      <c r="G39" s="229" t="str">
        <f>+IF(Mitarbeitende!K33="","",Mitarbeitende!K33)</f>
        <v/>
      </c>
      <c r="H39" s="229" t="str">
        <f t="shared" si="5"/>
        <v/>
      </c>
      <c r="I39" s="229" t="str">
        <f>+Zusammenfassung!T31</f>
        <v/>
      </c>
      <c r="J39" s="230" t="str">
        <f t="shared" si="6"/>
        <v/>
      </c>
      <c r="K39" s="192"/>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4"/>
      <c r="AP39" s="173"/>
      <c r="BK39" s="175"/>
      <c r="BL39" s="175"/>
      <c r="BM39" s="175"/>
      <c r="BN39" s="175"/>
      <c r="BO39" s="175"/>
    </row>
    <row r="40" spans="4:67" x14ac:dyDescent="0.25">
      <c r="D40" s="172"/>
      <c r="E40" s="227" t="str">
        <f>+IF(Mitarbeitende!D34="","",Mitarbeitende!D34)</f>
        <v/>
      </c>
      <c r="F40" s="228" t="str">
        <f>+IF(Mitarbeitende!E34="","",Mitarbeitende!E34&amp;" "&amp;Mitarbeitende!F34)</f>
        <v/>
      </c>
      <c r="G40" s="229" t="str">
        <f>+IF(Mitarbeitende!K34="","",Mitarbeitende!K34)</f>
        <v/>
      </c>
      <c r="H40" s="229" t="str">
        <f t="shared" si="5"/>
        <v/>
      </c>
      <c r="I40" s="229" t="str">
        <f>+Zusammenfassung!T32</f>
        <v/>
      </c>
      <c r="J40" s="230" t="str">
        <f t="shared" si="6"/>
        <v/>
      </c>
      <c r="K40" s="192"/>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4"/>
      <c r="AP40" s="173"/>
      <c r="BK40" s="175"/>
      <c r="BL40" s="175"/>
      <c r="BM40" s="175"/>
      <c r="BN40" s="175"/>
      <c r="BO40" s="175"/>
    </row>
    <row r="41" spans="4:67" x14ac:dyDescent="0.25">
      <c r="D41" s="172"/>
      <c r="E41" s="227" t="str">
        <f>+IF(Mitarbeitende!D35="","",Mitarbeitende!D35)</f>
        <v/>
      </c>
      <c r="F41" s="228" t="str">
        <f>+IF(Mitarbeitende!E35="","",Mitarbeitende!E35&amp;" "&amp;Mitarbeitende!F35)</f>
        <v/>
      </c>
      <c r="G41" s="229" t="str">
        <f>+IF(Mitarbeitende!K35="","",Mitarbeitende!K35)</f>
        <v/>
      </c>
      <c r="H41" s="229" t="str">
        <f t="shared" si="5"/>
        <v/>
      </c>
      <c r="I41" s="229" t="str">
        <f>+Zusammenfassung!T33</f>
        <v/>
      </c>
      <c r="J41" s="230" t="str">
        <f t="shared" si="6"/>
        <v/>
      </c>
      <c r="K41" s="192"/>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4"/>
      <c r="AP41" s="173"/>
      <c r="BK41" s="175"/>
      <c r="BL41" s="175"/>
      <c r="BM41" s="175"/>
      <c r="BN41" s="175"/>
      <c r="BO41" s="175"/>
    </row>
    <row r="42" spans="4:67" x14ac:dyDescent="0.25">
      <c r="D42" s="172"/>
      <c r="E42" s="227" t="str">
        <f>+IF(Mitarbeitende!D36="","",Mitarbeitende!D36)</f>
        <v/>
      </c>
      <c r="F42" s="228" t="str">
        <f>+IF(Mitarbeitende!E36="","",Mitarbeitende!E36&amp;" "&amp;Mitarbeitende!F36)</f>
        <v/>
      </c>
      <c r="G42" s="229" t="str">
        <f>+IF(Mitarbeitende!K36="","",Mitarbeitende!K36)</f>
        <v/>
      </c>
      <c r="H42" s="229" t="str">
        <f t="shared" si="5"/>
        <v/>
      </c>
      <c r="I42" s="229" t="str">
        <f>+Zusammenfassung!T34</f>
        <v/>
      </c>
      <c r="J42" s="230" t="str">
        <f t="shared" si="6"/>
        <v/>
      </c>
      <c r="K42" s="192"/>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4"/>
      <c r="AP42" s="173"/>
      <c r="BK42" s="175"/>
      <c r="BL42" s="175"/>
      <c r="BM42" s="175"/>
      <c r="BN42" s="175"/>
      <c r="BO42" s="175"/>
    </row>
    <row r="43" spans="4:67" x14ac:dyDescent="0.25">
      <c r="D43" s="172"/>
      <c r="E43" s="227" t="str">
        <f>+IF(Mitarbeitende!D37="","",Mitarbeitende!D37)</f>
        <v/>
      </c>
      <c r="F43" s="228" t="str">
        <f>+IF(Mitarbeitende!E37="","",Mitarbeitende!E37&amp;" "&amp;Mitarbeitende!F37)</f>
        <v/>
      </c>
      <c r="G43" s="229" t="str">
        <f>+IF(Mitarbeitende!K37="","",Mitarbeitende!K37)</f>
        <v/>
      </c>
      <c r="H43" s="229" t="str">
        <f t="shared" si="5"/>
        <v/>
      </c>
      <c r="I43" s="229" t="str">
        <f>+Zusammenfassung!T35</f>
        <v/>
      </c>
      <c r="J43" s="230" t="str">
        <f t="shared" si="6"/>
        <v/>
      </c>
      <c r="K43" s="192"/>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4"/>
      <c r="AP43" s="173"/>
      <c r="BK43" s="175"/>
      <c r="BL43" s="175"/>
      <c r="BM43" s="175"/>
      <c r="BN43" s="175"/>
      <c r="BO43" s="175"/>
    </row>
    <row r="44" spans="4:67" x14ac:dyDescent="0.25">
      <c r="D44" s="172"/>
      <c r="E44" s="227" t="str">
        <f>+IF(Mitarbeitende!D38="","",Mitarbeitende!D38)</f>
        <v/>
      </c>
      <c r="F44" s="228" t="str">
        <f>+IF(Mitarbeitende!E38="","",Mitarbeitende!E38&amp;" "&amp;Mitarbeitende!F38)</f>
        <v/>
      </c>
      <c r="G44" s="229" t="str">
        <f>+IF(Mitarbeitende!K38="","",Mitarbeitende!K38)</f>
        <v/>
      </c>
      <c r="H44" s="229" t="str">
        <f t="shared" si="5"/>
        <v/>
      </c>
      <c r="I44" s="229" t="str">
        <f>+Zusammenfassung!T36</f>
        <v/>
      </c>
      <c r="J44" s="230" t="str">
        <f t="shared" si="6"/>
        <v/>
      </c>
      <c r="K44" s="192"/>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4"/>
      <c r="AP44" s="173"/>
      <c r="BK44" s="175"/>
      <c r="BL44" s="175"/>
      <c r="BM44" s="175"/>
      <c r="BN44" s="175"/>
      <c r="BO44" s="175"/>
    </row>
    <row r="45" spans="4:67" x14ac:dyDescent="0.25">
      <c r="D45" s="172"/>
      <c r="E45" s="227" t="str">
        <f>+IF(Mitarbeitende!D39="","",Mitarbeitende!D39)</f>
        <v/>
      </c>
      <c r="F45" s="228" t="str">
        <f>+IF(Mitarbeitende!E39="","",Mitarbeitende!E39&amp;" "&amp;Mitarbeitende!F39)</f>
        <v/>
      </c>
      <c r="G45" s="229" t="str">
        <f>+IF(Mitarbeitende!K39="","",Mitarbeitende!K39)</f>
        <v/>
      </c>
      <c r="H45" s="229" t="str">
        <f t="shared" si="5"/>
        <v/>
      </c>
      <c r="I45" s="229" t="str">
        <f>+Zusammenfassung!T37</f>
        <v/>
      </c>
      <c r="J45" s="230" t="str">
        <f t="shared" si="6"/>
        <v/>
      </c>
      <c r="K45" s="192"/>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4"/>
      <c r="AP45" s="173"/>
      <c r="BK45" s="175"/>
      <c r="BL45" s="175"/>
      <c r="BM45" s="175"/>
      <c r="BN45" s="175"/>
      <c r="BO45" s="175"/>
    </row>
    <row r="46" spans="4:67" x14ac:dyDescent="0.25">
      <c r="D46" s="172"/>
      <c r="E46" s="227" t="str">
        <f>+IF(Mitarbeitende!D40="","",Mitarbeitende!D40)</f>
        <v/>
      </c>
      <c r="F46" s="228" t="str">
        <f>+IF(Mitarbeitende!E40="","",Mitarbeitende!E40&amp;" "&amp;Mitarbeitende!F40)</f>
        <v/>
      </c>
      <c r="G46" s="229" t="str">
        <f>+IF(Mitarbeitende!K40="","",Mitarbeitende!K40)</f>
        <v/>
      </c>
      <c r="H46" s="229" t="str">
        <f t="shared" si="5"/>
        <v/>
      </c>
      <c r="I46" s="229" t="str">
        <f>+Zusammenfassung!T38</f>
        <v/>
      </c>
      <c r="J46" s="230" t="str">
        <f t="shared" si="6"/>
        <v/>
      </c>
      <c r="K46" s="192"/>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4"/>
      <c r="AP46" s="173"/>
      <c r="BK46" s="175"/>
      <c r="BL46" s="175"/>
      <c r="BM46" s="175"/>
      <c r="BN46" s="175"/>
      <c r="BO46" s="175"/>
    </row>
    <row r="47" spans="4:67" x14ac:dyDescent="0.25">
      <c r="D47" s="172"/>
      <c r="E47" s="227" t="str">
        <f>+IF(Mitarbeitende!D41="","",Mitarbeitende!D41)</f>
        <v/>
      </c>
      <c r="F47" s="228" t="str">
        <f>+IF(Mitarbeitende!E41="","",Mitarbeitende!E41&amp;" "&amp;Mitarbeitende!F41)</f>
        <v/>
      </c>
      <c r="G47" s="229" t="str">
        <f>+IF(Mitarbeitende!K41="","",Mitarbeitende!K41)</f>
        <v/>
      </c>
      <c r="H47" s="229" t="str">
        <f t="shared" si="5"/>
        <v/>
      </c>
      <c r="I47" s="229" t="str">
        <f>+Zusammenfassung!T39</f>
        <v/>
      </c>
      <c r="J47" s="230" t="str">
        <f t="shared" si="6"/>
        <v/>
      </c>
      <c r="K47" s="192"/>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4"/>
      <c r="AP47" s="173"/>
      <c r="BK47" s="175"/>
      <c r="BL47" s="175"/>
      <c r="BM47" s="175"/>
      <c r="BN47" s="175"/>
      <c r="BO47" s="175"/>
    </row>
    <row r="48" spans="4:67" x14ac:dyDescent="0.25">
      <c r="D48" s="172"/>
      <c r="E48" s="227" t="str">
        <f>+IF(Mitarbeitende!D42="","",Mitarbeitende!D42)</f>
        <v/>
      </c>
      <c r="F48" s="228" t="str">
        <f>+IF(Mitarbeitende!E42="","",Mitarbeitende!E42&amp;" "&amp;Mitarbeitende!F42)</f>
        <v/>
      </c>
      <c r="G48" s="229" t="str">
        <f>+IF(Mitarbeitende!K42="","",Mitarbeitende!K42)</f>
        <v/>
      </c>
      <c r="H48" s="229" t="str">
        <f t="shared" si="5"/>
        <v/>
      </c>
      <c r="I48" s="229" t="str">
        <f>+Zusammenfassung!T40</f>
        <v/>
      </c>
      <c r="J48" s="230" t="str">
        <f t="shared" si="6"/>
        <v/>
      </c>
      <c r="K48" s="192"/>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4"/>
      <c r="AP48" s="173"/>
      <c r="BK48" s="175"/>
      <c r="BL48" s="175"/>
      <c r="BM48" s="175"/>
      <c r="BN48" s="175"/>
      <c r="BO48" s="175"/>
    </row>
    <row r="49" spans="4:67" x14ac:dyDescent="0.25">
      <c r="D49" s="172"/>
      <c r="E49" s="227" t="str">
        <f>+IF(Mitarbeitende!D43="","",Mitarbeitende!D43)</f>
        <v/>
      </c>
      <c r="F49" s="228" t="str">
        <f>+IF(Mitarbeitende!E43="","",Mitarbeitende!E43&amp;" "&amp;Mitarbeitende!F43)</f>
        <v/>
      </c>
      <c r="G49" s="229" t="str">
        <f>+IF(Mitarbeitende!K43="","",Mitarbeitende!K43)</f>
        <v/>
      </c>
      <c r="H49" s="229" t="str">
        <f t="shared" si="5"/>
        <v/>
      </c>
      <c r="I49" s="229" t="str">
        <f>+Zusammenfassung!T41</f>
        <v/>
      </c>
      <c r="J49" s="230" t="str">
        <f t="shared" si="6"/>
        <v/>
      </c>
      <c r="K49" s="192"/>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4"/>
      <c r="AP49" s="173"/>
      <c r="BK49" s="175"/>
      <c r="BL49" s="175"/>
      <c r="BM49" s="175"/>
      <c r="BN49" s="175"/>
      <c r="BO49" s="175"/>
    </row>
    <row r="50" spans="4:67" x14ac:dyDescent="0.25">
      <c r="D50" s="172"/>
      <c r="E50" s="227" t="str">
        <f>+IF(Mitarbeitende!D44="","",Mitarbeitende!D44)</f>
        <v/>
      </c>
      <c r="F50" s="228" t="str">
        <f>+IF(Mitarbeitende!E44="","",Mitarbeitende!E44&amp;" "&amp;Mitarbeitende!F44)</f>
        <v/>
      </c>
      <c r="G50" s="229" t="str">
        <f>+IF(Mitarbeitende!K44="","",Mitarbeitende!K44)</f>
        <v/>
      </c>
      <c r="H50" s="229" t="str">
        <f t="shared" si="5"/>
        <v/>
      </c>
      <c r="I50" s="229" t="str">
        <f>+Zusammenfassung!T42</f>
        <v/>
      </c>
      <c r="J50" s="230" t="str">
        <f t="shared" si="6"/>
        <v/>
      </c>
      <c r="K50" s="192"/>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4"/>
      <c r="AP50" s="173"/>
      <c r="BK50" s="175"/>
      <c r="BL50" s="175"/>
      <c r="BM50" s="175"/>
      <c r="BN50" s="175"/>
      <c r="BO50" s="175"/>
    </row>
    <row r="51" spans="4:67" x14ac:dyDescent="0.25">
      <c r="D51" s="172"/>
      <c r="E51" s="227" t="str">
        <f>+IF(Mitarbeitende!D45="","",Mitarbeitende!D45)</f>
        <v/>
      </c>
      <c r="F51" s="228" t="str">
        <f>+IF(Mitarbeitende!E45="","",Mitarbeitende!E45&amp;" "&amp;Mitarbeitende!F45)</f>
        <v/>
      </c>
      <c r="G51" s="229" t="str">
        <f>+IF(Mitarbeitende!K45="","",Mitarbeitende!K45)</f>
        <v/>
      </c>
      <c r="H51" s="229" t="str">
        <f t="shared" si="5"/>
        <v/>
      </c>
      <c r="I51" s="229" t="str">
        <f>+Zusammenfassung!T43</f>
        <v/>
      </c>
      <c r="J51" s="230" t="str">
        <f t="shared" si="6"/>
        <v/>
      </c>
      <c r="K51" s="192"/>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4"/>
      <c r="AP51" s="173"/>
      <c r="BK51" s="175"/>
      <c r="BL51" s="175"/>
      <c r="BM51" s="175"/>
      <c r="BN51" s="175"/>
      <c r="BO51" s="175"/>
    </row>
    <row r="52" spans="4:67" x14ac:dyDescent="0.25">
      <c r="D52" s="172"/>
      <c r="E52" s="227" t="str">
        <f>+IF(Mitarbeitende!D46="","",Mitarbeitende!D46)</f>
        <v/>
      </c>
      <c r="F52" s="228" t="str">
        <f>+IF(Mitarbeitende!E46="","",Mitarbeitende!E46&amp;" "&amp;Mitarbeitende!F46)</f>
        <v/>
      </c>
      <c r="G52" s="229" t="str">
        <f>+IF(Mitarbeitende!K46="","",Mitarbeitende!K46)</f>
        <v/>
      </c>
      <c r="H52" s="229" t="str">
        <f t="shared" si="5"/>
        <v/>
      </c>
      <c r="I52" s="229" t="str">
        <f>+Zusammenfassung!T44</f>
        <v/>
      </c>
      <c r="J52" s="230" t="str">
        <f t="shared" si="6"/>
        <v/>
      </c>
      <c r="K52" s="192"/>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4"/>
      <c r="AP52" s="173"/>
      <c r="BK52" s="175"/>
      <c r="BL52" s="175"/>
      <c r="BM52" s="175"/>
      <c r="BN52" s="175"/>
      <c r="BO52" s="175"/>
    </row>
    <row r="53" spans="4:67" ht="13.8" thickBot="1" x14ac:dyDescent="0.3">
      <c r="D53" s="172"/>
      <c r="E53" s="231" t="str">
        <f>+IF(Mitarbeitende!D47="","",Mitarbeitende!D47)</f>
        <v/>
      </c>
      <c r="F53" s="232" t="str">
        <f>+IF(Mitarbeitende!E47="","",Mitarbeitende!E47&amp;" "&amp;Mitarbeitende!F47)</f>
        <v/>
      </c>
      <c r="G53" s="233" t="str">
        <f>+IF(Mitarbeitende!K47="","",Mitarbeitende!K47)</f>
        <v/>
      </c>
      <c r="H53" s="233" t="str">
        <f t="shared" si="5"/>
        <v/>
      </c>
      <c r="I53" s="233" t="str">
        <f>+Zusammenfassung!T45</f>
        <v/>
      </c>
      <c r="J53" s="234" t="str">
        <f t="shared" si="6"/>
        <v/>
      </c>
      <c r="K53" s="195"/>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7"/>
      <c r="AP53" s="173"/>
      <c r="BK53" s="175"/>
      <c r="BL53" s="175"/>
      <c r="BM53" s="175"/>
      <c r="BN53" s="175"/>
      <c r="BO53" s="175"/>
    </row>
    <row r="54" spans="4:67" ht="15" customHeight="1" thickBot="1" x14ac:dyDescent="0.3">
      <c r="D54" s="179"/>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1"/>
    </row>
    <row r="56" spans="4:67" ht="13.8" x14ac:dyDescent="0.25">
      <c r="E56" s="182" t="s">
        <v>46</v>
      </c>
    </row>
    <row r="57" spans="4:67" ht="13.8" x14ac:dyDescent="0.25">
      <c r="E57" s="182" t="s">
        <v>47</v>
      </c>
    </row>
    <row r="58" spans="4:67" ht="13.8" x14ac:dyDescent="0.25">
      <c r="E58" s="182" t="s">
        <v>48</v>
      </c>
    </row>
  </sheetData>
  <sheetProtection sheet="1" selectLockedCells="1"/>
  <mergeCells count="10">
    <mergeCell ref="D3:AP3"/>
    <mergeCell ref="E7:J7"/>
    <mergeCell ref="E8:J8"/>
    <mergeCell ref="AR10:AU10"/>
    <mergeCell ref="E11:E13"/>
    <mergeCell ref="F11:F13"/>
    <mergeCell ref="G11:G13"/>
    <mergeCell ref="H11:H13"/>
    <mergeCell ref="I11:I13"/>
    <mergeCell ref="J11:J13"/>
  </mergeCells>
  <conditionalFormatting sqref="K14:AO53">
    <cfRule type="cellIs" dxfId="23" priority="1" operator="between">
      <formula>0.5</formula>
      <formula>1</formula>
    </cfRule>
    <cfRule type="expression" dxfId="22" priority="3">
      <formula>K$8="J"</formula>
    </cfRule>
    <cfRule type="expression" dxfId="21" priority="4">
      <formula>K$7="N"</formula>
    </cfRule>
  </conditionalFormatting>
  <conditionalFormatting sqref="AM14:AO53">
    <cfRule type="expression" dxfId="20" priority="2">
      <formula>+ISNUMBER(AM$10)=FALSE</formula>
    </cfRule>
  </conditionalFormatting>
  <dataValidations count="2">
    <dataValidation type="date" allowBlank="1" showInputMessage="1" showErrorMessage="1" sqref="AR10:AU10" xr:uid="{BA1B1D7D-9611-4179-9B7D-C9A5EA9D084D}">
      <formula1>44562</formula1>
      <formula2>54788</formula2>
    </dataValidation>
    <dataValidation type="list" allowBlank="1" showInputMessage="1" showErrorMessage="1" sqref="K14:AO53" xr:uid="{CDE00A98-6BEE-4A3C-B8D3-0C8454E799F8}">
      <mc:AlternateContent xmlns:x12ac="http://schemas.microsoft.com/office/spreadsheetml/2011/1/ac" xmlns:mc="http://schemas.openxmlformats.org/markup-compatibility/2006">
        <mc:Choice Requires="x12ac">
          <x12ac:list>"0,5",1</x12ac:list>
        </mc:Choice>
        <mc:Fallback>
          <formula1>"0,5,1"</formula1>
        </mc:Fallback>
      </mc:AlternateContent>
    </dataValidation>
  </dataValidations>
  <pageMargins left="0.51181102362204722" right="0.51181102362204722" top="0.59055118110236227" bottom="0.59055118110236227" header="0.31496062992125984" footer="0.31496062992125984"/>
  <pageSetup paperSize="9" scale="7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6CE59B2-0E26-4BE6-9C87-830E92710D1F}">
          <x14:formula1>
            <xm:f>'Interne Parmeter'!$C$3:$C$4</xm:f>
          </x14:formula1>
          <xm:sqref>K7:AO8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B40C9-8DC9-4C41-9373-103A5B8E9CBA}">
  <sheetPr>
    <tabColor rgb="FF00B050"/>
    <pageSetUpPr fitToPage="1"/>
  </sheetPr>
  <dimension ref="A2:BO58"/>
  <sheetViews>
    <sheetView showGridLines="0" topLeftCell="C1" workbookViewId="0">
      <selection activeCell="K14" sqref="K14"/>
    </sheetView>
  </sheetViews>
  <sheetFormatPr baseColWidth="10" defaultColWidth="11.44140625" defaultRowHeight="13.2" x14ac:dyDescent="0.25"/>
  <cols>
    <col min="1" max="2" width="11.44140625" style="171" hidden="1" customWidth="1"/>
    <col min="3" max="3" width="5.6640625" style="171" customWidth="1"/>
    <col min="4" max="4" width="1" style="171" customWidth="1"/>
    <col min="5" max="5" width="5.44140625" style="171" customWidth="1"/>
    <col min="6" max="6" width="20.44140625" style="171" customWidth="1"/>
    <col min="7" max="7" width="9" style="171" bestFit="1" customWidth="1"/>
    <col min="8" max="10" width="5.88671875" style="171" bestFit="1" customWidth="1"/>
    <col min="11" max="41" width="3.88671875" style="171" customWidth="1"/>
    <col min="42" max="42" width="1.33203125" style="171" customWidth="1"/>
    <col min="43" max="43" width="11.44140625" style="171"/>
    <col min="44" max="44" width="11.44140625" style="171" hidden="1" customWidth="1"/>
    <col min="45" max="45" width="7.33203125" style="171" hidden="1" customWidth="1"/>
    <col min="46" max="48" width="5.88671875" style="171" hidden="1" customWidth="1"/>
    <col min="49" max="49" width="5.88671875" style="171" customWidth="1"/>
    <col min="50" max="50" width="6.88671875" style="171" customWidth="1"/>
    <col min="51" max="54" width="11.44140625" style="171" customWidth="1"/>
    <col min="55" max="62" width="11.44140625" style="171"/>
    <col min="63" max="63" width="29.5546875" style="171" bestFit="1" customWidth="1"/>
    <col min="64" max="64" width="11.44140625" style="171"/>
    <col min="65" max="65" width="13.5546875" style="171" customWidth="1"/>
    <col min="66" max="66" width="13.88671875" style="171" customWidth="1"/>
    <col min="67" max="16384" width="11.44140625" style="171"/>
  </cols>
  <sheetData>
    <row r="2" spans="4:67" ht="13.8" thickBot="1" x14ac:dyDescent="0.3"/>
    <row r="3" spans="4:67" ht="18" thickBot="1" x14ac:dyDescent="0.35">
      <c r="D3" s="313" t="str">
        <f ca="1">+VLOOKUP(AT11,'Interne Parmeter'!$B$21:$F$32,5,FALSE)</f>
        <v>Urlaubsplanung August</v>
      </c>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5"/>
    </row>
    <row r="4" spans="4:67" ht="13.8" thickBot="1" x14ac:dyDescent="0.3">
      <c r="D4" s="172"/>
      <c r="AP4" s="173"/>
    </row>
    <row r="5" spans="4:67" ht="13.8" hidden="1" thickBot="1" x14ac:dyDescent="0.3">
      <c r="D5" s="172"/>
      <c r="AP5" s="173"/>
      <c r="BB5" s="174"/>
      <c r="BC5" s="174"/>
      <c r="BD5" s="174"/>
      <c r="BK5" s="175"/>
      <c r="BL5" s="176"/>
      <c r="BM5" s="176"/>
      <c r="BN5" s="176"/>
      <c r="BO5" s="175"/>
    </row>
    <row r="6" spans="4:67" ht="14.4" customHeight="1" thickBot="1" x14ac:dyDescent="0.3">
      <c r="D6" s="172"/>
      <c r="E6" s="203" t="str">
        <f>"Arbeitstage im "&amp;VLOOKUP(AS13,'Interne Parmeter'!$B$21:$D$32,3,FALSE)</f>
        <v>Arbeitstage im August</v>
      </c>
      <c r="F6" s="204"/>
      <c r="G6" s="204"/>
      <c r="H6" s="204"/>
      <c r="I6" s="204"/>
      <c r="J6" s="204" t="s">
        <v>147</v>
      </c>
      <c r="K6" s="205">
        <v>1</v>
      </c>
      <c r="L6" s="206">
        <f t="shared" ref="L6:AO6" ca="1" si="0">IF(L11&lt;&gt;"",K6+1,"")</f>
        <v>2</v>
      </c>
      <c r="M6" s="206">
        <f t="shared" ca="1" si="0"/>
        <v>3</v>
      </c>
      <c r="N6" s="206">
        <f t="shared" ca="1" si="0"/>
        <v>4</v>
      </c>
      <c r="O6" s="206">
        <f t="shared" ca="1" si="0"/>
        <v>5</v>
      </c>
      <c r="P6" s="206">
        <f t="shared" ca="1" si="0"/>
        <v>6</v>
      </c>
      <c r="Q6" s="206">
        <f t="shared" ca="1" si="0"/>
        <v>7</v>
      </c>
      <c r="R6" s="206">
        <f t="shared" ca="1" si="0"/>
        <v>8</v>
      </c>
      <c r="S6" s="206">
        <f t="shared" ca="1" si="0"/>
        <v>9</v>
      </c>
      <c r="T6" s="206">
        <f t="shared" ca="1" si="0"/>
        <v>10</v>
      </c>
      <c r="U6" s="206">
        <f t="shared" ca="1" si="0"/>
        <v>11</v>
      </c>
      <c r="V6" s="206">
        <f t="shared" ca="1" si="0"/>
        <v>12</v>
      </c>
      <c r="W6" s="206">
        <f t="shared" ca="1" si="0"/>
        <v>13</v>
      </c>
      <c r="X6" s="206">
        <f t="shared" ca="1" si="0"/>
        <v>14</v>
      </c>
      <c r="Y6" s="206">
        <f t="shared" ca="1" si="0"/>
        <v>15</v>
      </c>
      <c r="Z6" s="206">
        <f t="shared" ca="1" si="0"/>
        <v>16</v>
      </c>
      <c r="AA6" s="206">
        <f t="shared" ca="1" si="0"/>
        <v>17</v>
      </c>
      <c r="AB6" s="206">
        <f t="shared" ca="1" si="0"/>
        <v>18</v>
      </c>
      <c r="AC6" s="206">
        <f t="shared" ca="1" si="0"/>
        <v>19</v>
      </c>
      <c r="AD6" s="206">
        <f t="shared" ca="1" si="0"/>
        <v>20</v>
      </c>
      <c r="AE6" s="206">
        <f t="shared" ca="1" si="0"/>
        <v>21</v>
      </c>
      <c r="AF6" s="206">
        <f t="shared" ca="1" si="0"/>
        <v>22</v>
      </c>
      <c r="AG6" s="206">
        <f t="shared" ca="1" si="0"/>
        <v>23</v>
      </c>
      <c r="AH6" s="206">
        <f t="shared" ca="1" si="0"/>
        <v>24</v>
      </c>
      <c r="AI6" s="206">
        <f t="shared" ca="1" si="0"/>
        <v>25</v>
      </c>
      <c r="AJ6" s="206">
        <f t="shared" ca="1" si="0"/>
        <v>26</v>
      </c>
      <c r="AK6" s="206">
        <f t="shared" ca="1" si="0"/>
        <v>27</v>
      </c>
      <c r="AL6" s="206">
        <f t="shared" ca="1" si="0"/>
        <v>28</v>
      </c>
      <c r="AM6" s="206">
        <f t="shared" ca="1" si="0"/>
        <v>29</v>
      </c>
      <c r="AN6" s="206">
        <f t="shared" ca="1" si="0"/>
        <v>30</v>
      </c>
      <c r="AO6" s="207">
        <f t="shared" ca="1" si="0"/>
        <v>31</v>
      </c>
      <c r="AP6" s="173"/>
      <c r="BB6" s="174"/>
      <c r="BC6" s="174"/>
      <c r="BD6" s="174"/>
      <c r="BK6" s="175"/>
      <c r="BL6" s="175"/>
      <c r="BM6" s="175"/>
      <c r="BN6" s="175"/>
      <c r="BO6" s="175"/>
    </row>
    <row r="7" spans="4:67" x14ac:dyDescent="0.25">
      <c r="D7" s="172"/>
      <c r="E7" s="320" t="s">
        <v>148</v>
      </c>
      <c r="F7" s="321"/>
      <c r="G7" s="321"/>
      <c r="H7" s="321"/>
      <c r="I7" s="321"/>
      <c r="J7" s="322"/>
      <c r="K7" s="183" t="str">
        <f ca="1">IF(K12="","",+VLOOKUP(K12,'Interne Parmeter'!$C$36:$E$42,3,FALSE))</f>
        <v>J</v>
      </c>
      <c r="L7" s="184" t="str">
        <f ca="1">IF(L12="","",+VLOOKUP(L12,'Interne Parmeter'!$C$36:$E$42,3,FALSE))</f>
        <v>N</v>
      </c>
      <c r="M7" s="184" t="str">
        <f ca="1">IF(M12="","",+VLOOKUP(M12,'Interne Parmeter'!$C$36:$E$42,3,FALSE))</f>
        <v>N</v>
      </c>
      <c r="N7" s="184" t="str">
        <f ca="1">IF(N12="","",+VLOOKUP(N12,'Interne Parmeter'!$C$36:$E$42,3,FALSE))</f>
        <v>J</v>
      </c>
      <c r="O7" s="184" t="str">
        <f ca="1">IF(O12="","",+VLOOKUP(O12,'Interne Parmeter'!$C$36:$E$42,3,FALSE))</f>
        <v>J</v>
      </c>
      <c r="P7" s="184" t="str">
        <f ca="1">IF(P12="","",+VLOOKUP(P12,'Interne Parmeter'!$C$36:$E$42,3,FALSE))</f>
        <v>J</v>
      </c>
      <c r="Q7" s="184" t="str">
        <f ca="1">IF(Q12="","",+VLOOKUP(Q12,'Interne Parmeter'!$C$36:$E$42,3,FALSE))</f>
        <v>J</v>
      </c>
      <c r="R7" s="184" t="str">
        <f ca="1">IF(R12="","",+VLOOKUP(R12,'Interne Parmeter'!$C$36:$E$42,3,FALSE))</f>
        <v>J</v>
      </c>
      <c r="S7" s="184" t="str">
        <f ca="1">IF(S12="","",+VLOOKUP(S12,'Interne Parmeter'!$C$36:$E$42,3,FALSE))</f>
        <v>N</v>
      </c>
      <c r="T7" s="184" t="str">
        <f ca="1">IF(T12="","",+VLOOKUP(T12,'Interne Parmeter'!$C$36:$E$42,3,FALSE))</f>
        <v>N</v>
      </c>
      <c r="U7" s="184" t="str">
        <f ca="1">IF(U12="","",+VLOOKUP(U12,'Interne Parmeter'!$C$36:$E$42,3,FALSE))</f>
        <v>J</v>
      </c>
      <c r="V7" s="184" t="str">
        <f ca="1">IF(V12="","",+VLOOKUP(V12,'Interne Parmeter'!$C$36:$E$42,3,FALSE))</f>
        <v>J</v>
      </c>
      <c r="W7" s="184" t="str">
        <f ca="1">IF(W12="","",+VLOOKUP(W12,'Interne Parmeter'!$C$36:$E$42,3,FALSE))</f>
        <v>J</v>
      </c>
      <c r="X7" s="184" t="str">
        <f ca="1">IF(X12="","",+VLOOKUP(X12,'Interne Parmeter'!$C$36:$E$42,3,FALSE))</f>
        <v>J</v>
      </c>
      <c r="Y7" s="184" t="str">
        <f ca="1">IF(Y12="","",+VLOOKUP(Y12,'Interne Parmeter'!$C$36:$E$42,3,FALSE))</f>
        <v>J</v>
      </c>
      <c r="Z7" s="184" t="str">
        <f ca="1">IF(Z12="","",+VLOOKUP(Z12,'Interne Parmeter'!$C$36:$E$42,3,FALSE))</f>
        <v>N</v>
      </c>
      <c r="AA7" s="184" t="str">
        <f ca="1">IF(AA12="","",+VLOOKUP(AA12,'Interne Parmeter'!$C$36:$E$42,3,FALSE))</f>
        <v>N</v>
      </c>
      <c r="AB7" s="184" t="str">
        <f ca="1">IF(AB12="","",+VLOOKUP(AB12,'Interne Parmeter'!$C$36:$E$42,3,FALSE))</f>
        <v>J</v>
      </c>
      <c r="AC7" s="184" t="str">
        <f ca="1">IF(AC12="","",+VLOOKUP(AC12,'Interne Parmeter'!$C$36:$E$42,3,FALSE))</f>
        <v>J</v>
      </c>
      <c r="AD7" s="184" t="str">
        <f ca="1">IF(AD12="","",+VLOOKUP(AD12,'Interne Parmeter'!$C$36:$E$42,3,FALSE))</f>
        <v>J</v>
      </c>
      <c r="AE7" s="184" t="str">
        <f ca="1">IF(AE12="","",+VLOOKUP(AE12,'Interne Parmeter'!$C$36:$E$42,3,FALSE))</f>
        <v>J</v>
      </c>
      <c r="AF7" s="184" t="str">
        <f ca="1">IF(AF12="","",+VLOOKUP(AF12,'Interne Parmeter'!$C$36:$E$42,3,FALSE))</f>
        <v>J</v>
      </c>
      <c r="AG7" s="184" t="str">
        <f ca="1">IF(AG12="","",+VLOOKUP(AG12,'Interne Parmeter'!$C$36:$E$42,3,FALSE))</f>
        <v>N</v>
      </c>
      <c r="AH7" s="184" t="str">
        <f ca="1">IF(AH12="","",+VLOOKUP(AH12,'Interne Parmeter'!$C$36:$E$42,3,FALSE))</f>
        <v>N</v>
      </c>
      <c r="AI7" s="184" t="str">
        <f ca="1">IF(AI12="","",+VLOOKUP(AI12,'Interne Parmeter'!$C$36:$E$42,3,FALSE))</f>
        <v>J</v>
      </c>
      <c r="AJ7" s="184" t="str">
        <f ca="1">IF(AJ12="","",+VLOOKUP(AJ12,'Interne Parmeter'!$C$36:$E$42,3,FALSE))</f>
        <v>J</v>
      </c>
      <c r="AK7" s="184" t="str">
        <f ca="1">IF(AK12="","",+VLOOKUP(AK12,'Interne Parmeter'!$C$36:$E$42,3,FALSE))</f>
        <v>J</v>
      </c>
      <c r="AL7" s="184" t="str">
        <f ca="1">IF(AL12="","",+VLOOKUP(AL12,'Interne Parmeter'!$C$36:$E$42,3,FALSE))</f>
        <v>J</v>
      </c>
      <c r="AM7" s="184" t="str">
        <f ca="1">IF(AM12="","",+VLOOKUP(AM12,'Interne Parmeter'!$C$36:$E$42,3,FALSE))</f>
        <v>J</v>
      </c>
      <c r="AN7" s="184" t="str">
        <f ca="1">IF(AN12="","",+VLOOKUP(AN12,'Interne Parmeter'!$C$36:$E$42,3,FALSE))</f>
        <v>N</v>
      </c>
      <c r="AO7" s="185" t="str">
        <f ca="1">IF(AO12="","",+VLOOKUP(AO12,'Interne Parmeter'!$C$36:$E$42,3,FALSE))</f>
        <v>N</v>
      </c>
      <c r="AP7" s="173"/>
      <c r="BB7" s="174"/>
      <c r="BC7" s="174"/>
      <c r="BD7" s="174"/>
      <c r="BK7" s="175"/>
      <c r="BL7" s="176"/>
      <c r="BM7" s="176"/>
      <c r="BN7" s="176"/>
      <c r="BO7" s="175"/>
    </row>
    <row r="8" spans="4:67" ht="15.75" customHeight="1" thickBot="1" x14ac:dyDescent="0.3">
      <c r="D8" s="172"/>
      <c r="E8" s="323" t="s">
        <v>149</v>
      </c>
      <c r="F8" s="324"/>
      <c r="G8" s="324"/>
      <c r="H8" s="324"/>
      <c r="I8" s="324"/>
      <c r="J8" s="325"/>
      <c r="K8" s="186" t="s">
        <v>17</v>
      </c>
      <c r="L8" s="187" t="s">
        <v>17</v>
      </c>
      <c r="M8" s="187" t="s">
        <v>17</v>
      </c>
      <c r="N8" s="187" t="s">
        <v>17</v>
      </c>
      <c r="O8" s="187" t="s">
        <v>17</v>
      </c>
      <c r="P8" s="187" t="s">
        <v>17</v>
      </c>
      <c r="Q8" s="187" t="s">
        <v>17</v>
      </c>
      <c r="R8" s="187" t="s">
        <v>17</v>
      </c>
      <c r="S8" s="187" t="s">
        <v>17</v>
      </c>
      <c r="T8" s="187" t="s">
        <v>17</v>
      </c>
      <c r="U8" s="187" t="s">
        <v>17</v>
      </c>
      <c r="V8" s="187" t="s">
        <v>17</v>
      </c>
      <c r="W8" s="187" t="s">
        <v>17</v>
      </c>
      <c r="X8" s="187" t="s">
        <v>17</v>
      </c>
      <c r="Y8" s="187" t="s">
        <v>17</v>
      </c>
      <c r="Z8" s="187" t="s">
        <v>17</v>
      </c>
      <c r="AA8" s="187" t="s">
        <v>17</v>
      </c>
      <c r="AB8" s="187" t="s">
        <v>17</v>
      </c>
      <c r="AC8" s="187" t="s">
        <v>17</v>
      </c>
      <c r="AD8" s="187" t="s">
        <v>17</v>
      </c>
      <c r="AE8" s="187" t="s">
        <v>17</v>
      </c>
      <c r="AF8" s="187" t="s">
        <v>17</v>
      </c>
      <c r="AG8" s="187" t="s">
        <v>17</v>
      </c>
      <c r="AH8" s="187" t="s">
        <v>17</v>
      </c>
      <c r="AI8" s="187" t="s">
        <v>17</v>
      </c>
      <c r="AJ8" s="187" t="s">
        <v>17</v>
      </c>
      <c r="AK8" s="187" t="s">
        <v>17</v>
      </c>
      <c r="AL8" s="187" t="s">
        <v>17</v>
      </c>
      <c r="AM8" s="187" t="s">
        <v>17</v>
      </c>
      <c r="AN8" s="187" t="s">
        <v>17</v>
      </c>
      <c r="AO8" s="188" t="s">
        <v>17</v>
      </c>
      <c r="AP8" s="173"/>
      <c r="BB8" s="174"/>
      <c r="BC8" s="174"/>
      <c r="BD8" s="174"/>
      <c r="BK8" s="175"/>
      <c r="BL8" s="176"/>
      <c r="BM8" s="176"/>
      <c r="BN8" s="176"/>
      <c r="BO8" s="175"/>
    </row>
    <row r="9" spans="4:67" ht="13.8" thickBot="1" x14ac:dyDescent="0.3">
      <c r="D9" s="172"/>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3"/>
      <c r="BB9" s="174"/>
      <c r="BC9" s="174"/>
      <c r="BD9" s="174"/>
      <c r="BK9" s="175"/>
      <c r="BL9" s="176"/>
      <c r="BM9" s="176"/>
      <c r="BN9" s="176"/>
      <c r="BO9" s="175"/>
    </row>
    <row r="10" spans="4:67" ht="14.4" customHeight="1" x14ac:dyDescent="0.25">
      <c r="D10" s="172"/>
      <c r="E10" s="208" t="str">
        <f ca="1">+VLOOKUP(AT11,'Interne Parmeter'!$B$21:$G$32,6,FALSE)</f>
        <v>Urlaubsplanung August</v>
      </c>
      <c r="F10" s="209"/>
      <c r="G10" s="209"/>
      <c r="H10" s="209"/>
      <c r="I10" s="209"/>
      <c r="J10" s="210"/>
      <c r="K10" s="211">
        <v>1</v>
      </c>
      <c r="L10" s="212">
        <f ca="1">IF(L11&lt;&gt;"",K10+1,"")</f>
        <v>2</v>
      </c>
      <c r="M10" s="212">
        <f t="shared" ref="M10:AL10" ca="1" si="1">IF(M11&lt;&gt;"",L10+1,"")</f>
        <v>3</v>
      </c>
      <c r="N10" s="212">
        <f t="shared" ca="1" si="1"/>
        <v>4</v>
      </c>
      <c r="O10" s="212">
        <f t="shared" ca="1" si="1"/>
        <v>5</v>
      </c>
      <c r="P10" s="212">
        <f t="shared" ca="1" si="1"/>
        <v>6</v>
      </c>
      <c r="Q10" s="212">
        <f t="shared" ca="1" si="1"/>
        <v>7</v>
      </c>
      <c r="R10" s="212">
        <f t="shared" ca="1" si="1"/>
        <v>8</v>
      </c>
      <c r="S10" s="212">
        <f t="shared" ca="1" si="1"/>
        <v>9</v>
      </c>
      <c r="T10" s="212">
        <f t="shared" ca="1" si="1"/>
        <v>10</v>
      </c>
      <c r="U10" s="212">
        <f t="shared" ca="1" si="1"/>
        <v>11</v>
      </c>
      <c r="V10" s="212">
        <f t="shared" ca="1" si="1"/>
        <v>12</v>
      </c>
      <c r="W10" s="212">
        <f t="shared" ca="1" si="1"/>
        <v>13</v>
      </c>
      <c r="X10" s="212">
        <f t="shared" ca="1" si="1"/>
        <v>14</v>
      </c>
      <c r="Y10" s="212">
        <f t="shared" ca="1" si="1"/>
        <v>15</v>
      </c>
      <c r="Z10" s="212">
        <f t="shared" ca="1" si="1"/>
        <v>16</v>
      </c>
      <c r="AA10" s="212">
        <f t="shared" ca="1" si="1"/>
        <v>17</v>
      </c>
      <c r="AB10" s="212">
        <f t="shared" ca="1" si="1"/>
        <v>18</v>
      </c>
      <c r="AC10" s="212">
        <f t="shared" ca="1" si="1"/>
        <v>19</v>
      </c>
      <c r="AD10" s="212">
        <f t="shared" ca="1" si="1"/>
        <v>20</v>
      </c>
      <c r="AE10" s="212">
        <f t="shared" ca="1" si="1"/>
        <v>21</v>
      </c>
      <c r="AF10" s="212">
        <f t="shared" ca="1" si="1"/>
        <v>22</v>
      </c>
      <c r="AG10" s="212">
        <f t="shared" ca="1" si="1"/>
        <v>23</v>
      </c>
      <c r="AH10" s="212">
        <f t="shared" ca="1" si="1"/>
        <v>24</v>
      </c>
      <c r="AI10" s="212">
        <f t="shared" ca="1" si="1"/>
        <v>25</v>
      </c>
      <c r="AJ10" s="212">
        <f t="shared" ca="1" si="1"/>
        <v>26</v>
      </c>
      <c r="AK10" s="212">
        <f t="shared" ca="1" si="1"/>
        <v>27</v>
      </c>
      <c r="AL10" s="212">
        <f t="shared" ca="1" si="1"/>
        <v>28</v>
      </c>
      <c r="AM10" s="212">
        <f t="shared" ref="AM10:AN10" ca="1" si="2">IF(ISERROR(IF(AM11&lt;&gt;"",AL10+1,"")),"",IF(AM11&lt;&gt;"",AL10+1,""))</f>
        <v>29</v>
      </c>
      <c r="AN10" s="212">
        <f t="shared" ca="1" si="2"/>
        <v>30</v>
      </c>
      <c r="AO10" s="213">
        <f ca="1">IF(ISERROR(IF(AO11&lt;&gt;"",AN10+1,"")),"",IF(AO11&lt;&gt;"",AN10+1,""))</f>
        <v>31</v>
      </c>
      <c r="AP10" s="173"/>
      <c r="AR10" s="310">
        <f ca="1">+DATE(AS12,AS13,1)</f>
        <v>45870</v>
      </c>
      <c r="AS10" s="311"/>
      <c r="AT10" s="311"/>
      <c r="AU10" s="312"/>
      <c r="BB10" s="174"/>
      <c r="BC10" s="174"/>
      <c r="BD10" s="174"/>
      <c r="BK10" s="175"/>
      <c r="BL10" s="175"/>
      <c r="BM10" s="175"/>
      <c r="BN10" s="175"/>
      <c r="BO10" s="175"/>
    </row>
    <row r="11" spans="4:67" ht="14.4" customHeight="1" x14ac:dyDescent="0.25">
      <c r="D11" s="172"/>
      <c r="E11" s="308" t="s">
        <v>65</v>
      </c>
      <c r="F11" s="316" t="s">
        <v>153</v>
      </c>
      <c r="G11" s="318" t="s">
        <v>64</v>
      </c>
      <c r="H11" s="318" t="s">
        <v>72</v>
      </c>
      <c r="I11" s="318" t="s">
        <v>151</v>
      </c>
      <c r="J11" s="306" t="s">
        <v>66</v>
      </c>
      <c r="K11" s="214">
        <f ca="1">+DATE(AS11,AT11,1)</f>
        <v>45870</v>
      </c>
      <c r="L11" s="215">
        <f t="shared" ref="L11:AL11" ca="1" si="3">IF(MONTH(K11+1)=$AT$11,K11+1,"")</f>
        <v>45871</v>
      </c>
      <c r="M11" s="215">
        <f t="shared" ca="1" si="3"/>
        <v>45872</v>
      </c>
      <c r="N11" s="215">
        <f t="shared" ca="1" si="3"/>
        <v>45873</v>
      </c>
      <c r="O11" s="215">
        <f t="shared" ca="1" si="3"/>
        <v>45874</v>
      </c>
      <c r="P11" s="215">
        <f t="shared" ca="1" si="3"/>
        <v>45875</v>
      </c>
      <c r="Q11" s="215">
        <f t="shared" ca="1" si="3"/>
        <v>45876</v>
      </c>
      <c r="R11" s="215">
        <f t="shared" ca="1" si="3"/>
        <v>45877</v>
      </c>
      <c r="S11" s="215">
        <f t="shared" ca="1" si="3"/>
        <v>45878</v>
      </c>
      <c r="T11" s="215">
        <f t="shared" ca="1" si="3"/>
        <v>45879</v>
      </c>
      <c r="U11" s="215">
        <f t="shared" ca="1" si="3"/>
        <v>45880</v>
      </c>
      <c r="V11" s="215">
        <f t="shared" ca="1" si="3"/>
        <v>45881</v>
      </c>
      <c r="W11" s="215">
        <f t="shared" ca="1" si="3"/>
        <v>45882</v>
      </c>
      <c r="X11" s="215">
        <f t="shared" ca="1" si="3"/>
        <v>45883</v>
      </c>
      <c r="Y11" s="215">
        <f t="shared" ca="1" si="3"/>
        <v>45884</v>
      </c>
      <c r="Z11" s="215">
        <f t="shared" ca="1" si="3"/>
        <v>45885</v>
      </c>
      <c r="AA11" s="215">
        <f t="shared" ca="1" si="3"/>
        <v>45886</v>
      </c>
      <c r="AB11" s="215">
        <f t="shared" ca="1" si="3"/>
        <v>45887</v>
      </c>
      <c r="AC11" s="215">
        <f t="shared" ca="1" si="3"/>
        <v>45888</v>
      </c>
      <c r="AD11" s="215">
        <f t="shared" ca="1" si="3"/>
        <v>45889</v>
      </c>
      <c r="AE11" s="215">
        <f t="shared" ca="1" si="3"/>
        <v>45890</v>
      </c>
      <c r="AF11" s="215">
        <f t="shared" ca="1" si="3"/>
        <v>45891</v>
      </c>
      <c r="AG11" s="215">
        <f t="shared" ca="1" si="3"/>
        <v>45892</v>
      </c>
      <c r="AH11" s="215">
        <f t="shared" ca="1" si="3"/>
        <v>45893</v>
      </c>
      <c r="AI11" s="215">
        <f t="shared" ca="1" si="3"/>
        <v>45894</v>
      </c>
      <c r="AJ11" s="215">
        <f t="shared" ca="1" si="3"/>
        <v>45895</v>
      </c>
      <c r="AK11" s="215">
        <f t="shared" ca="1" si="3"/>
        <v>45896</v>
      </c>
      <c r="AL11" s="215">
        <f t="shared" ca="1" si="3"/>
        <v>45897</v>
      </c>
      <c r="AM11" s="215">
        <f ca="1">IF(ISERROR(IF(MONTH(AL11+1)=$AT$11,AL11+1,"")),"",IF(MONTH(AL11+1)=$AT$11,AL11+1,""))</f>
        <v>45898</v>
      </c>
      <c r="AN11" s="215">
        <f ca="1">IF(ISERROR(IF(MONTH(AM11+1)=$AT$11,AM11+1,"")),"",IF(MONTH(AM11+1)=$AT$11,AM11+1,""))</f>
        <v>45899</v>
      </c>
      <c r="AO11" s="216">
        <f ca="1">IF(ISERROR(IF(MONTH(AN11+1)=$AT$11,AN11+1,"")),"",IF(MONTH(AN11+1)=$AT$11,AN11+1,""))</f>
        <v>45900</v>
      </c>
      <c r="AP11" s="173"/>
      <c r="AR11" s="198">
        <f ca="1">+IF(ISNUMBER(AR10),AR10,TODAY())</f>
        <v>45870</v>
      </c>
      <c r="AS11" s="199">
        <f ca="1">+YEAR(AR11)</f>
        <v>2025</v>
      </c>
      <c r="AT11" s="199">
        <f ca="1">+MONTH(AR11)</f>
        <v>8</v>
      </c>
      <c r="AU11" s="200"/>
      <c r="BK11" s="175"/>
      <c r="BL11" s="175"/>
      <c r="BM11" s="175"/>
      <c r="BN11" s="175"/>
      <c r="BO11" s="175"/>
    </row>
    <row r="12" spans="4:67" ht="14.25" customHeight="1" x14ac:dyDescent="0.25">
      <c r="D12" s="172"/>
      <c r="E12" s="308"/>
      <c r="F12" s="316"/>
      <c r="G12" s="318"/>
      <c r="H12" s="318"/>
      <c r="I12" s="318"/>
      <c r="J12" s="306"/>
      <c r="K12" s="217" t="str">
        <f ca="1">+IF(ISNUMBER(K11),VLOOKUP(WEEKDAY(K11,2),'Interne Parmeter'!$B$36:$C$42,2,FALSE),"")</f>
        <v>Fr</v>
      </c>
      <c r="L12" s="218" t="str">
        <f ca="1">+IF(ISNUMBER(L11),VLOOKUP(WEEKDAY(L11,2),'Interne Parmeter'!$B$36:$C$42,2,FALSE),"")</f>
        <v>Sa</v>
      </c>
      <c r="M12" s="218" t="str">
        <f ca="1">+IF(ISNUMBER(M11),VLOOKUP(WEEKDAY(M11,2),'Interne Parmeter'!$B$36:$C$42,2,FALSE),"")</f>
        <v>So</v>
      </c>
      <c r="N12" s="218" t="str">
        <f ca="1">+IF(ISNUMBER(N11),VLOOKUP(WEEKDAY(N11,2),'Interne Parmeter'!$B$36:$C$42,2,FALSE),"")</f>
        <v>Mo</v>
      </c>
      <c r="O12" s="218" t="str">
        <f ca="1">+IF(ISNUMBER(O11),VLOOKUP(WEEKDAY(O11,2),'Interne Parmeter'!$B$36:$C$42,2,FALSE),"")</f>
        <v>Die</v>
      </c>
      <c r="P12" s="218" t="str">
        <f ca="1">+IF(ISNUMBER(P11),VLOOKUP(WEEKDAY(P11,2),'Interne Parmeter'!$B$36:$C$42,2,FALSE),"")</f>
        <v>Mit</v>
      </c>
      <c r="Q12" s="218" t="str">
        <f ca="1">+IF(ISNUMBER(Q11),VLOOKUP(WEEKDAY(Q11,2),'Interne Parmeter'!$B$36:$C$42,2,FALSE),"")</f>
        <v>Do</v>
      </c>
      <c r="R12" s="218" t="str">
        <f ca="1">+IF(ISNUMBER(R11),VLOOKUP(WEEKDAY(R11,2),'Interne Parmeter'!$B$36:$C$42,2,FALSE),"")</f>
        <v>Fr</v>
      </c>
      <c r="S12" s="218" t="str">
        <f ca="1">+IF(ISNUMBER(S11),VLOOKUP(WEEKDAY(S11,2),'Interne Parmeter'!$B$36:$C$42,2,FALSE),"")</f>
        <v>Sa</v>
      </c>
      <c r="T12" s="218" t="str">
        <f ca="1">+IF(ISNUMBER(T11),VLOOKUP(WEEKDAY(T11,2),'Interne Parmeter'!$B$36:$C$42,2,FALSE),"")</f>
        <v>So</v>
      </c>
      <c r="U12" s="218" t="str">
        <f ca="1">+IF(ISNUMBER(U11),VLOOKUP(WEEKDAY(U11,2),'Interne Parmeter'!$B$36:$C$42,2,FALSE),"")</f>
        <v>Mo</v>
      </c>
      <c r="V12" s="218" t="str">
        <f ca="1">+IF(ISNUMBER(V11),VLOOKUP(WEEKDAY(V11,2),'Interne Parmeter'!$B$36:$C$42,2,FALSE),"")</f>
        <v>Die</v>
      </c>
      <c r="W12" s="218" t="str">
        <f ca="1">+IF(ISNUMBER(W11),VLOOKUP(WEEKDAY(W11,2),'Interne Parmeter'!$B$36:$C$42,2,FALSE),"")</f>
        <v>Mit</v>
      </c>
      <c r="X12" s="218" t="str">
        <f ca="1">+IF(ISNUMBER(X11),VLOOKUP(WEEKDAY(X11,2),'Interne Parmeter'!$B$36:$C$42,2,FALSE),"")</f>
        <v>Do</v>
      </c>
      <c r="Y12" s="218" t="str">
        <f ca="1">+IF(ISNUMBER(Y11),VLOOKUP(WEEKDAY(Y11,2),'Interne Parmeter'!$B$36:$C$42,2,FALSE),"")</f>
        <v>Fr</v>
      </c>
      <c r="Z12" s="218" t="str">
        <f ca="1">+IF(ISNUMBER(Z11),VLOOKUP(WEEKDAY(Z11,2),'Interne Parmeter'!$B$36:$C$42,2,FALSE),"")</f>
        <v>Sa</v>
      </c>
      <c r="AA12" s="218" t="str">
        <f ca="1">+IF(ISNUMBER(AA11),VLOOKUP(WEEKDAY(AA11,2),'Interne Parmeter'!$B$36:$C$42,2,FALSE),"")</f>
        <v>So</v>
      </c>
      <c r="AB12" s="218" t="str">
        <f ca="1">+IF(ISNUMBER(AB11),VLOOKUP(WEEKDAY(AB11,2),'Interne Parmeter'!$B$36:$C$42,2,FALSE),"")</f>
        <v>Mo</v>
      </c>
      <c r="AC12" s="218" t="str">
        <f ca="1">+IF(ISNUMBER(AC11),VLOOKUP(WEEKDAY(AC11,2),'Interne Parmeter'!$B$36:$C$42,2,FALSE),"")</f>
        <v>Die</v>
      </c>
      <c r="AD12" s="218" t="str">
        <f ca="1">+IF(ISNUMBER(AD11),VLOOKUP(WEEKDAY(AD11,2),'Interne Parmeter'!$B$36:$C$42,2,FALSE),"")</f>
        <v>Mit</v>
      </c>
      <c r="AE12" s="218" t="str">
        <f ca="1">+IF(ISNUMBER(AE11),VLOOKUP(WEEKDAY(AE11,2),'Interne Parmeter'!$B$36:$C$42,2,FALSE),"")</f>
        <v>Do</v>
      </c>
      <c r="AF12" s="218" t="str">
        <f ca="1">+IF(ISNUMBER(AF11),VLOOKUP(WEEKDAY(AF11,2),'Interne Parmeter'!$B$36:$C$42,2,FALSE),"")</f>
        <v>Fr</v>
      </c>
      <c r="AG12" s="218" t="str">
        <f ca="1">+IF(ISNUMBER(AG11),VLOOKUP(WEEKDAY(AG11,2),'Interne Parmeter'!$B$36:$C$42,2,FALSE),"")</f>
        <v>Sa</v>
      </c>
      <c r="AH12" s="218" t="str">
        <f ca="1">+IF(ISNUMBER(AH11),VLOOKUP(WEEKDAY(AH11,2),'Interne Parmeter'!$B$36:$C$42,2,FALSE),"")</f>
        <v>So</v>
      </c>
      <c r="AI12" s="218" t="str">
        <f ca="1">+IF(ISNUMBER(AI11),VLOOKUP(WEEKDAY(AI11,2),'Interne Parmeter'!$B$36:$C$42,2,FALSE),"")</f>
        <v>Mo</v>
      </c>
      <c r="AJ12" s="218" t="str">
        <f ca="1">+IF(ISNUMBER(AJ11),VLOOKUP(WEEKDAY(AJ11,2),'Interne Parmeter'!$B$36:$C$42,2,FALSE),"")</f>
        <v>Die</v>
      </c>
      <c r="AK12" s="218" t="str">
        <f ca="1">+IF(ISNUMBER(AK11),VLOOKUP(WEEKDAY(AK11,2),'Interne Parmeter'!$B$36:$C$42,2,FALSE),"")</f>
        <v>Mit</v>
      </c>
      <c r="AL12" s="218" t="str">
        <f ca="1">+IF(ISNUMBER(AL11),VLOOKUP(WEEKDAY(AL11,2),'Interne Parmeter'!$B$36:$C$42,2,FALSE),"")</f>
        <v>Do</v>
      </c>
      <c r="AM12" s="218" t="str">
        <f ca="1">+IF(ISNUMBER(AM11),VLOOKUP(WEEKDAY(AM11,2),'Interne Parmeter'!$B$36:$C$42,2,FALSE),"")</f>
        <v>Fr</v>
      </c>
      <c r="AN12" s="218" t="str">
        <f ca="1">+IF(ISNUMBER(AN11),VLOOKUP(WEEKDAY(AN11,2),'Interne Parmeter'!$B$36:$C$42,2,FALSE),"")</f>
        <v>Sa</v>
      </c>
      <c r="AO12" s="219" t="str">
        <f ca="1">+IF(ISNUMBER(AO11),VLOOKUP(WEEKDAY(AO11,2),'Interne Parmeter'!$B$36:$C$42,2,FALSE),"")</f>
        <v>So</v>
      </c>
      <c r="AP12" s="173"/>
      <c r="AR12" s="201" t="s">
        <v>23</v>
      </c>
      <c r="AS12" s="199">
        <f ca="1">+IF(ISNUMBER(Startseite!G27),Startseite!G27,YEAR(TODAY())-1)</f>
        <v>2025</v>
      </c>
      <c r="AT12" s="200"/>
      <c r="AU12" s="200"/>
      <c r="BK12" s="175"/>
      <c r="BL12" s="175"/>
      <c r="BM12" s="175"/>
      <c r="BN12" s="175"/>
      <c r="BO12" s="175"/>
    </row>
    <row r="13" spans="4:67" ht="14.4" customHeight="1" thickBot="1" x14ac:dyDescent="0.3">
      <c r="D13" s="172"/>
      <c r="E13" s="309"/>
      <c r="F13" s="317"/>
      <c r="G13" s="319"/>
      <c r="H13" s="319"/>
      <c r="I13" s="319"/>
      <c r="J13" s="307"/>
      <c r="K13" s="220">
        <f>IF(ISNUMBER(K10),SUM(K14:K53),"")</f>
        <v>0</v>
      </c>
      <c r="L13" s="221">
        <f t="shared" ref="L13:AO13" ca="1" si="4">IF(ISNUMBER(L10),SUM(L14:L53),"")</f>
        <v>0</v>
      </c>
      <c r="M13" s="221">
        <f t="shared" ca="1" si="4"/>
        <v>0</v>
      </c>
      <c r="N13" s="221">
        <f t="shared" ca="1" si="4"/>
        <v>0</v>
      </c>
      <c r="O13" s="221">
        <f t="shared" ca="1" si="4"/>
        <v>0</v>
      </c>
      <c r="P13" s="221">
        <f t="shared" ca="1" si="4"/>
        <v>0</v>
      </c>
      <c r="Q13" s="221">
        <f t="shared" ca="1" si="4"/>
        <v>0</v>
      </c>
      <c r="R13" s="221">
        <f t="shared" ca="1" si="4"/>
        <v>0</v>
      </c>
      <c r="S13" s="221">
        <f t="shared" ca="1" si="4"/>
        <v>0</v>
      </c>
      <c r="T13" s="221">
        <f t="shared" ca="1" si="4"/>
        <v>0</v>
      </c>
      <c r="U13" s="221">
        <f t="shared" ca="1" si="4"/>
        <v>0</v>
      </c>
      <c r="V13" s="221">
        <f t="shared" ca="1" si="4"/>
        <v>0</v>
      </c>
      <c r="W13" s="221">
        <f t="shared" ca="1" si="4"/>
        <v>0</v>
      </c>
      <c r="X13" s="221">
        <f t="shared" ca="1" si="4"/>
        <v>0</v>
      </c>
      <c r="Y13" s="221">
        <f t="shared" ca="1" si="4"/>
        <v>0</v>
      </c>
      <c r="Z13" s="221">
        <f t="shared" ca="1" si="4"/>
        <v>0</v>
      </c>
      <c r="AA13" s="221">
        <f t="shared" ca="1" si="4"/>
        <v>0</v>
      </c>
      <c r="AB13" s="221">
        <f t="shared" ca="1" si="4"/>
        <v>0</v>
      </c>
      <c r="AC13" s="221">
        <f t="shared" ca="1" si="4"/>
        <v>0</v>
      </c>
      <c r="AD13" s="221">
        <f t="shared" ca="1" si="4"/>
        <v>0</v>
      </c>
      <c r="AE13" s="221">
        <f t="shared" ca="1" si="4"/>
        <v>0</v>
      </c>
      <c r="AF13" s="221">
        <f t="shared" ca="1" si="4"/>
        <v>0</v>
      </c>
      <c r="AG13" s="221">
        <f t="shared" ca="1" si="4"/>
        <v>0</v>
      </c>
      <c r="AH13" s="221">
        <f t="shared" ca="1" si="4"/>
        <v>0</v>
      </c>
      <c r="AI13" s="221">
        <f t="shared" ca="1" si="4"/>
        <v>0</v>
      </c>
      <c r="AJ13" s="221">
        <f t="shared" ca="1" si="4"/>
        <v>0</v>
      </c>
      <c r="AK13" s="221">
        <f t="shared" ca="1" si="4"/>
        <v>0</v>
      </c>
      <c r="AL13" s="221">
        <f t="shared" ca="1" si="4"/>
        <v>0</v>
      </c>
      <c r="AM13" s="221">
        <f t="shared" ca="1" si="4"/>
        <v>0</v>
      </c>
      <c r="AN13" s="221">
        <f t="shared" ca="1" si="4"/>
        <v>0</v>
      </c>
      <c r="AO13" s="222">
        <f t="shared" ca="1" si="4"/>
        <v>0</v>
      </c>
      <c r="AP13" s="173"/>
      <c r="AR13" s="201" t="s">
        <v>0</v>
      </c>
      <c r="AS13" s="202">
        <v>8</v>
      </c>
      <c r="AT13" s="200"/>
      <c r="AU13" s="200"/>
      <c r="BK13" s="175"/>
      <c r="BL13" s="175"/>
      <c r="BM13" s="175"/>
      <c r="BN13" s="175"/>
      <c r="BO13" s="175"/>
    </row>
    <row r="14" spans="4:67" x14ac:dyDescent="0.25">
      <c r="D14" s="172"/>
      <c r="E14" s="223" t="str">
        <f>+IF(Mitarbeitende!D8="","",Mitarbeitende!D8)</f>
        <v/>
      </c>
      <c r="F14" s="224" t="str">
        <f>+IF(Mitarbeitende!E8="","",Mitarbeitende!E8&amp;" "&amp;Mitarbeitende!F8)</f>
        <v/>
      </c>
      <c r="G14" s="225" t="str">
        <f>+IF(Mitarbeitende!K8="","",Mitarbeitende!K8)</f>
        <v/>
      </c>
      <c r="H14" s="225" t="str">
        <f>+IF(E14="","",SUM(K14:AO14))</f>
        <v/>
      </c>
      <c r="I14" s="225" t="str">
        <f>+Zusammenfassung!T6</f>
        <v/>
      </c>
      <c r="J14" s="226" t="str">
        <f>+IF(AND(ISNUMBER(G14),ISNUMBER(I14)),G14-I14,"")</f>
        <v/>
      </c>
      <c r="K14" s="189"/>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1"/>
      <c r="AP14" s="173"/>
      <c r="BK14" s="175"/>
      <c r="BL14" s="175"/>
      <c r="BM14" s="175"/>
      <c r="BN14" s="175"/>
      <c r="BO14" s="175"/>
    </row>
    <row r="15" spans="4:67" x14ac:dyDescent="0.25">
      <c r="D15" s="172"/>
      <c r="E15" s="227" t="str">
        <f>+IF(Mitarbeitende!D9="","",Mitarbeitende!D9)</f>
        <v/>
      </c>
      <c r="F15" s="228" t="str">
        <f>+IF(Mitarbeitende!E9="","",Mitarbeitende!E9&amp;" "&amp;Mitarbeitende!F9)</f>
        <v/>
      </c>
      <c r="G15" s="229" t="str">
        <f>+IF(Mitarbeitende!K9="","",Mitarbeitende!K9)</f>
        <v/>
      </c>
      <c r="H15" s="229" t="str">
        <f t="shared" ref="H15:H53" si="5">+IF(E15="","",SUM(K15:AO15))</f>
        <v/>
      </c>
      <c r="I15" s="229" t="str">
        <f>+Zusammenfassung!T7</f>
        <v/>
      </c>
      <c r="J15" s="230" t="str">
        <f t="shared" ref="J15:J53" si="6">+IF(AND(ISNUMBER(G15),ISNUMBER(I15)),G15-I15,"")</f>
        <v/>
      </c>
      <c r="K15" s="192"/>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4"/>
      <c r="AP15" s="173"/>
      <c r="BK15" s="175"/>
      <c r="BL15" s="175"/>
      <c r="BM15" s="175"/>
      <c r="BN15" s="175"/>
      <c r="BO15" s="175"/>
    </row>
    <row r="16" spans="4:67" x14ac:dyDescent="0.25">
      <c r="D16" s="172"/>
      <c r="E16" s="227" t="str">
        <f>+IF(Mitarbeitende!D10="","",Mitarbeitende!D10)</f>
        <v/>
      </c>
      <c r="F16" s="228" t="str">
        <f>+IF(Mitarbeitende!E10="","",Mitarbeitende!E10&amp;" "&amp;Mitarbeitende!F10)</f>
        <v/>
      </c>
      <c r="G16" s="229" t="str">
        <f>+IF(Mitarbeitende!K10="","",Mitarbeitende!K10)</f>
        <v/>
      </c>
      <c r="H16" s="229" t="str">
        <f t="shared" si="5"/>
        <v/>
      </c>
      <c r="I16" s="229" t="str">
        <f>+Zusammenfassung!T8</f>
        <v/>
      </c>
      <c r="J16" s="230" t="str">
        <f t="shared" si="6"/>
        <v/>
      </c>
      <c r="K16" s="192"/>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4"/>
      <c r="AP16" s="173"/>
      <c r="BK16" s="175"/>
      <c r="BL16" s="175"/>
      <c r="BM16" s="175"/>
      <c r="BN16" s="175"/>
      <c r="BO16" s="175"/>
    </row>
    <row r="17" spans="4:67" x14ac:dyDescent="0.25">
      <c r="D17" s="172"/>
      <c r="E17" s="227" t="str">
        <f>+IF(Mitarbeitende!D11="","",Mitarbeitende!D11)</f>
        <v/>
      </c>
      <c r="F17" s="228" t="str">
        <f>+IF(Mitarbeitende!E11="","",Mitarbeitende!E11&amp;" "&amp;Mitarbeitende!F11)</f>
        <v/>
      </c>
      <c r="G17" s="229" t="str">
        <f>+IF(Mitarbeitende!K11="","",Mitarbeitende!K11)</f>
        <v/>
      </c>
      <c r="H17" s="229" t="str">
        <f t="shared" si="5"/>
        <v/>
      </c>
      <c r="I17" s="229" t="str">
        <f>+Zusammenfassung!T9</f>
        <v/>
      </c>
      <c r="J17" s="230" t="str">
        <f t="shared" si="6"/>
        <v/>
      </c>
      <c r="K17" s="192"/>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4"/>
      <c r="AP17" s="173"/>
      <c r="BK17" s="175"/>
      <c r="BL17" s="175"/>
      <c r="BM17" s="175"/>
      <c r="BN17" s="175"/>
      <c r="BO17" s="175"/>
    </row>
    <row r="18" spans="4:67" x14ac:dyDescent="0.25">
      <c r="D18" s="172"/>
      <c r="E18" s="227" t="str">
        <f>+IF(Mitarbeitende!D12="","",Mitarbeitende!D12)</f>
        <v/>
      </c>
      <c r="F18" s="228" t="str">
        <f>+IF(Mitarbeitende!E12="","",Mitarbeitende!E12&amp;" "&amp;Mitarbeitende!F12)</f>
        <v/>
      </c>
      <c r="G18" s="229" t="str">
        <f>+IF(Mitarbeitende!K12="","",Mitarbeitende!K12)</f>
        <v/>
      </c>
      <c r="H18" s="229" t="str">
        <f t="shared" si="5"/>
        <v/>
      </c>
      <c r="I18" s="229" t="str">
        <f>+Zusammenfassung!T10</f>
        <v/>
      </c>
      <c r="J18" s="230" t="str">
        <f t="shared" si="6"/>
        <v/>
      </c>
      <c r="K18" s="192"/>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4"/>
      <c r="AP18" s="173"/>
      <c r="BK18" s="175"/>
      <c r="BL18" s="175"/>
      <c r="BM18" s="175"/>
      <c r="BN18" s="175"/>
      <c r="BO18" s="175"/>
    </row>
    <row r="19" spans="4:67" x14ac:dyDescent="0.25">
      <c r="D19" s="172"/>
      <c r="E19" s="227" t="str">
        <f>+IF(Mitarbeitende!D13="","",Mitarbeitende!D13)</f>
        <v/>
      </c>
      <c r="F19" s="228" t="str">
        <f>+IF(Mitarbeitende!E13="","",Mitarbeitende!E13&amp;" "&amp;Mitarbeitende!F13)</f>
        <v/>
      </c>
      <c r="G19" s="229" t="str">
        <f>+IF(Mitarbeitende!K13="","",Mitarbeitende!K13)</f>
        <v/>
      </c>
      <c r="H19" s="229" t="str">
        <f t="shared" si="5"/>
        <v/>
      </c>
      <c r="I19" s="229" t="str">
        <f>+Zusammenfassung!T11</f>
        <v/>
      </c>
      <c r="J19" s="230" t="str">
        <f t="shared" si="6"/>
        <v/>
      </c>
      <c r="K19" s="192"/>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4"/>
      <c r="AP19" s="173"/>
      <c r="BK19" s="175"/>
      <c r="BL19" s="175"/>
      <c r="BM19" s="175"/>
      <c r="BN19" s="175"/>
      <c r="BO19" s="175"/>
    </row>
    <row r="20" spans="4:67" x14ac:dyDescent="0.25">
      <c r="D20" s="172"/>
      <c r="E20" s="227" t="str">
        <f>+IF(Mitarbeitende!D14="","",Mitarbeitende!D14)</f>
        <v/>
      </c>
      <c r="F20" s="228" t="str">
        <f>+IF(Mitarbeitende!E14="","",Mitarbeitende!E14&amp;" "&amp;Mitarbeitende!F14)</f>
        <v/>
      </c>
      <c r="G20" s="229" t="str">
        <f>+IF(Mitarbeitende!K14="","",Mitarbeitende!K14)</f>
        <v/>
      </c>
      <c r="H20" s="229" t="str">
        <f t="shared" si="5"/>
        <v/>
      </c>
      <c r="I20" s="229" t="str">
        <f>+Zusammenfassung!T12</f>
        <v/>
      </c>
      <c r="J20" s="230" t="str">
        <f t="shared" si="6"/>
        <v/>
      </c>
      <c r="K20" s="192"/>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4"/>
      <c r="AP20" s="173"/>
      <c r="AR20" s="178"/>
      <c r="BK20" s="175"/>
      <c r="BL20" s="175"/>
      <c r="BM20" s="175"/>
      <c r="BN20" s="175"/>
      <c r="BO20" s="175"/>
    </row>
    <row r="21" spans="4:67" x14ac:dyDescent="0.25">
      <c r="D21" s="172"/>
      <c r="E21" s="227" t="str">
        <f>+IF(Mitarbeitende!D15="","",Mitarbeitende!D15)</f>
        <v/>
      </c>
      <c r="F21" s="228" t="str">
        <f>+IF(Mitarbeitende!E15="","",Mitarbeitende!E15&amp;" "&amp;Mitarbeitende!F15)</f>
        <v/>
      </c>
      <c r="G21" s="229" t="str">
        <f>+IF(Mitarbeitende!K15="","",Mitarbeitende!K15)</f>
        <v/>
      </c>
      <c r="H21" s="229" t="str">
        <f t="shared" si="5"/>
        <v/>
      </c>
      <c r="I21" s="229" t="str">
        <f>+Zusammenfassung!T13</f>
        <v/>
      </c>
      <c r="J21" s="230" t="str">
        <f t="shared" si="6"/>
        <v/>
      </c>
      <c r="K21" s="192"/>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4"/>
      <c r="AP21" s="173"/>
      <c r="BK21" s="175"/>
      <c r="BL21" s="175"/>
      <c r="BM21" s="175"/>
      <c r="BN21" s="175"/>
      <c r="BO21" s="175"/>
    </row>
    <row r="22" spans="4:67" x14ac:dyDescent="0.25">
      <c r="D22" s="172"/>
      <c r="E22" s="227" t="str">
        <f>+IF(Mitarbeitende!D16="","",Mitarbeitende!D16)</f>
        <v/>
      </c>
      <c r="F22" s="228" t="str">
        <f>+IF(Mitarbeitende!E16="","",Mitarbeitende!E16&amp;" "&amp;Mitarbeitende!F16)</f>
        <v/>
      </c>
      <c r="G22" s="229" t="str">
        <f>+IF(Mitarbeitende!K16="","",Mitarbeitende!K16)</f>
        <v/>
      </c>
      <c r="H22" s="229" t="str">
        <f t="shared" si="5"/>
        <v/>
      </c>
      <c r="I22" s="229" t="str">
        <f>+Zusammenfassung!T14</f>
        <v/>
      </c>
      <c r="J22" s="230" t="str">
        <f t="shared" si="6"/>
        <v/>
      </c>
      <c r="K22" s="192"/>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4"/>
      <c r="AP22" s="173"/>
      <c r="BK22" s="175"/>
      <c r="BL22" s="175"/>
      <c r="BM22" s="175"/>
      <c r="BN22" s="175"/>
      <c r="BO22" s="175"/>
    </row>
    <row r="23" spans="4:67" x14ac:dyDescent="0.25">
      <c r="D23" s="172"/>
      <c r="E23" s="227" t="str">
        <f>+IF(Mitarbeitende!D17="","",Mitarbeitende!D17)</f>
        <v/>
      </c>
      <c r="F23" s="228" t="str">
        <f>+IF(Mitarbeitende!E17="","",Mitarbeitende!E17&amp;" "&amp;Mitarbeitende!F17)</f>
        <v/>
      </c>
      <c r="G23" s="229" t="str">
        <f>+IF(Mitarbeitende!K17="","",Mitarbeitende!K17)</f>
        <v/>
      </c>
      <c r="H23" s="229" t="str">
        <f t="shared" si="5"/>
        <v/>
      </c>
      <c r="I23" s="229" t="str">
        <f>+Zusammenfassung!T15</f>
        <v/>
      </c>
      <c r="J23" s="230" t="str">
        <f t="shared" si="6"/>
        <v/>
      </c>
      <c r="K23" s="192"/>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4"/>
      <c r="AP23" s="173"/>
      <c r="BK23" s="175"/>
      <c r="BL23" s="175"/>
      <c r="BM23" s="175"/>
      <c r="BN23" s="175"/>
      <c r="BO23" s="175"/>
    </row>
    <row r="24" spans="4:67" x14ac:dyDescent="0.25">
      <c r="D24" s="172"/>
      <c r="E24" s="227" t="str">
        <f>+IF(Mitarbeitende!D18="","",Mitarbeitende!D18)</f>
        <v/>
      </c>
      <c r="F24" s="228" t="str">
        <f>+IF(Mitarbeitende!E18="","",Mitarbeitende!E18&amp;" "&amp;Mitarbeitende!F18)</f>
        <v/>
      </c>
      <c r="G24" s="229" t="str">
        <f>+IF(Mitarbeitende!K18="","",Mitarbeitende!K18)</f>
        <v/>
      </c>
      <c r="H24" s="229" t="str">
        <f t="shared" si="5"/>
        <v/>
      </c>
      <c r="I24" s="229" t="str">
        <f>+Zusammenfassung!T16</f>
        <v/>
      </c>
      <c r="J24" s="230" t="str">
        <f t="shared" si="6"/>
        <v/>
      </c>
      <c r="K24" s="192"/>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4"/>
      <c r="AP24" s="173"/>
      <c r="BK24" s="175"/>
      <c r="BL24" s="175"/>
      <c r="BM24" s="175"/>
      <c r="BN24" s="175"/>
      <c r="BO24" s="175"/>
    </row>
    <row r="25" spans="4:67" x14ac:dyDescent="0.25">
      <c r="D25" s="172"/>
      <c r="E25" s="227" t="str">
        <f>+IF(Mitarbeitende!D19="","",Mitarbeitende!D19)</f>
        <v/>
      </c>
      <c r="F25" s="228" t="str">
        <f>+IF(Mitarbeitende!E19="","",Mitarbeitende!E19&amp;" "&amp;Mitarbeitende!F19)</f>
        <v/>
      </c>
      <c r="G25" s="229" t="str">
        <f>+IF(Mitarbeitende!K19="","",Mitarbeitende!K19)</f>
        <v/>
      </c>
      <c r="H25" s="229" t="str">
        <f t="shared" si="5"/>
        <v/>
      </c>
      <c r="I25" s="229" t="str">
        <f>+Zusammenfassung!T17</f>
        <v/>
      </c>
      <c r="J25" s="230" t="str">
        <f t="shared" si="6"/>
        <v/>
      </c>
      <c r="K25" s="192"/>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4"/>
      <c r="AP25" s="173"/>
      <c r="BK25" s="175"/>
      <c r="BL25" s="175"/>
      <c r="BM25" s="175"/>
      <c r="BN25" s="175"/>
      <c r="BO25" s="175"/>
    </row>
    <row r="26" spans="4:67" x14ac:dyDescent="0.25">
      <c r="D26" s="172"/>
      <c r="E26" s="227" t="str">
        <f>+IF(Mitarbeitende!D20="","",Mitarbeitende!D20)</f>
        <v/>
      </c>
      <c r="F26" s="228" t="str">
        <f>+IF(Mitarbeitende!E20="","",Mitarbeitende!E20&amp;" "&amp;Mitarbeitende!F20)</f>
        <v/>
      </c>
      <c r="G26" s="229" t="str">
        <f>+IF(Mitarbeitende!K20="","",Mitarbeitende!K20)</f>
        <v/>
      </c>
      <c r="H26" s="229" t="str">
        <f t="shared" si="5"/>
        <v/>
      </c>
      <c r="I26" s="229" t="str">
        <f>+Zusammenfassung!T18</f>
        <v/>
      </c>
      <c r="J26" s="230" t="str">
        <f t="shared" si="6"/>
        <v/>
      </c>
      <c r="K26" s="192"/>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4"/>
      <c r="AP26" s="173"/>
      <c r="BK26" s="175"/>
      <c r="BL26" s="175"/>
      <c r="BM26" s="175"/>
      <c r="BN26" s="175"/>
      <c r="BO26" s="175"/>
    </row>
    <row r="27" spans="4:67" x14ac:dyDescent="0.25">
      <c r="D27" s="172"/>
      <c r="E27" s="227" t="str">
        <f>+IF(Mitarbeitende!D21="","",Mitarbeitende!D21)</f>
        <v/>
      </c>
      <c r="F27" s="228" t="str">
        <f>+IF(Mitarbeitende!E21="","",Mitarbeitende!E21&amp;" "&amp;Mitarbeitende!F21)</f>
        <v/>
      </c>
      <c r="G27" s="229" t="str">
        <f>+IF(Mitarbeitende!K21="","",Mitarbeitende!K21)</f>
        <v/>
      </c>
      <c r="H27" s="229" t="str">
        <f t="shared" si="5"/>
        <v/>
      </c>
      <c r="I27" s="229" t="str">
        <f>+Zusammenfassung!T19</f>
        <v/>
      </c>
      <c r="J27" s="230" t="str">
        <f t="shared" si="6"/>
        <v/>
      </c>
      <c r="K27" s="192"/>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4"/>
      <c r="AP27" s="173"/>
      <c r="BK27" s="175"/>
      <c r="BL27" s="175"/>
      <c r="BM27" s="175"/>
      <c r="BN27" s="175"/>
      <c r="BO27" s="175"/>
    </row>
    <row r="28" spans="4:67" x14ac:dyDescent="0.25">
      <c r="D28" s="172"/>
      <c r="E28" s="227" t="str">
        <f>+IF(Mitarbeitende!D22="","",Mitarbeitende!D22)</f>
        <v/>
      </c>
      <c r="F28" s="228" t="str">
        <f>+IF(Mitarbeitende!E22="","",Mitarbeitende!E22&amp;" "&amp;Mitarbeitende!F22)</f>
        <v/>
      </c>
      <c r="G28" s="229" t="str">
        <f>+IF(Mitarbeitende!K22="","",Mitarbeitende!K22)</f>
        <v/>
      </c>
      <c r="H28" s="229" t="str">
        <f t="shared" si="5"/>
        <v/>
      </c>
      <c r="I28" s="229" t="str">
        <f>+Zusammenfassung!T20</f>
        <v/>
      </c>
      <c r="J28" s="230" t="str">
        <f t="shared" si="6"/>
        <v/>
      </c>
      <c r="K28" s="192"/>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4"/>
      <c r="AP28" s="173"/>
      <c r="BK28" s="175"/>
      <c r="BL28" s="175"/>
      <c r="BM28" s="175"/>
      <c r="BN28" s="175"/>
      <c r="BO28" s="175"/>
    </row>
    <row r="29" spans="4:67" x14ac:dyDescent="0.25">
      <c r="D29" s="172"/>
      <c r="E29" s="227" t="str">
        <f>+IF(Mitarbeitende!D23="","",Mitarbeitende!D23)</f>
        <v/>
      </c>
      <c r="F29" s="228" t="str">
        <f>+IF(Mitarbeitende!E23="","",Mitarbeitende!E23&amp;" "&amp;Mitarbeitende!F23)</f>
        <v/>
      </c>
      <c r="G29" s="229" t="str">
        <f>+IF(Mitarbeitende!K23="","",Mitarbeitende!K23)</f>
        <v/>
      </c>
      <c r="H29" s="229" t="str">
        <f t="shared" si="5"/>
        <v/>
      </c>
      <c r="I29" s="229" t="str">
        <f>+Zusammenfassung!T21</f>
        <v/>
      </c>
      <c r="J29" s="230" t="str">
        <f t="shared" si="6"/>
        <v/>
      </c>
      <c r="K29" s="192"/>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4"/>
      <c r="AP29" s="173"/>
      <c r="BK29" s="175"/>
      <c r="BL29" s="175"/>
      <c r="BM29" s="175"/>
      <c r="BN29" s="175"/>
      <c r="BO29" s="175"/>
    </row>
    <row r="30" spans="4:67" x14ac:dyDescent="0.25">
      <c r="D30" s="172"/>
      <c r="E30" s="227" t="str">
        <f>+IF(Mitarbeitende!D24="","",Mitarbeitende!D24)</f>
        <v/>
      </c>
      <c r="F30" s="228" t="str">
        <f>+IF(Mitarbeitende!E24="","",Mitarbeitende!E24&amp;" "&amp;Mitarbeitende!F24)</f>
        <v/>
      </c>
      <c r="G30" s="229" t="str">
        <f>+IF(Mitarbeitende!K24="","",Mitarbeitende!K24)</f>
        <v/>
      </c>
      <c r="H30" s="229" t="str">
        <f t="shared" si="5"/>
        <v/>
      </c>
      <c r="I30" s="229" t="str">
        <f>+Zusammenfassung!T22</f>
        <v/>
      </c>
      <c r="J30" s="230" t="str">
        <f t="shared" si="6"/>
        <v/>
      </c>
      <c r="K30" s="192"/>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4"/>
      <c r="AP30" s="173"/>
      <c r="BK30" s="175"/>
      <c r="BL30" s="175"/>
      <c r="BM30" s="175"/>
      <c r="BN30" s="175"/>
      <c r="BO30" s="175"/>
    </row>
    <row r="31" spans="4:67" x14ac:dyDescent="0.25">
      <c r="D31" s="172"/>
      <c r="E31" s="227" t="str">
        <f>+IF(Mitarbeitende!D25="","",Mitarbeitende!D25)</f>
        <v/>
      </c>
      <c r="F31" s="228" t="str">
        <f>+IF(Mitarbeitende!E25="","",Mitarbeitende!E25&amp;" "&amp;Mitarbeitende!F25)</f>
        <v/>
      </c>
      <c r="G31" s="229" t="str">
        <f>+IF(Mitarbeitende!K25="","",Mitarbeitende!K25)</f>
        <v/>
      </c>
      <c r="H31" s="229" t="str">
        <f t="shared" si="5"/>
        <v/>
      </c>
      <c r="I31" s="229" t="str">
        <f>+Zusammenfassung!T23</f>
        <v/>
      </c>
      <c r="J31" s="230" t="str">
        <f t="shared" si="6"/>
        <v/>
      </c>
      <c r="K31" s="192"/>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4"/>
      <c r="AP31" s="173"/>
      <c r="BK31" s="175"/>
      <c r="BL31" s="175"/>
      <c r="BM31" s="175"/>
      <c r="BN31" s="175"/>
      <c r="BO31" s="175"/>
    </row>
    <row r="32" spans="4:67" x14ac:dyDescent="0.25">
      <c r="D32" s="172"/>
      <c r="E32" s="227" t="str">
        <f>+IF(Mitarbeitende!D26="","",Mitarbeitende!D26)</f>
        <v/>
      </c>
      <c r="F32" s="228" t="str">
        <f>+IF(Mitarbeitende!E26="","",Mitarbeitende!E26&amp;" "&amp;Mitarbeitende!F26)</f>
        <v/>
      </c>
      <c r="G32" s="229" t="str">
        <f>+IF(Mitarbeitende!K26="","",Mitarbeitende!K26)</f>
        <v/>
      </c>
      <c r="H32" s="229" t="str">
        <f t="shared" si="5"/>
        <v/>
      </c>
      <c r="I32" s="229" t="str">
        <f>+Zusammenfassung!T24</f>
        <v/>
      </c>
      <c r="J32" s="230" t="str">
        <f t="shared" si="6"/>
        <v/>
      </c>
      <c r="K32" s="192"/>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4"/>
      <c r="AP32" s="173"/>
      <c r="BK32" s="175"/>
      <c r="BL32" s="175"/>
      <c r="BM32" s="175"/>
      <c r="BN32" s="175"/>
      <c r="BO32" s="175"/>
    </row>
    <row r="33" spans="4:67" x14ac:dyDescent="0.25">
      <c r="D33" s="172"/>
      <c r="E33" s="227" t="str">
        <f>+IF(Mitarbeitende!D27="","",Mitarbeitende!D27)</f>
        <v/>
      </c>
      <c r="F33" s="228" t="str">
        <f>+IF(Mitarbeitende!E27="","",Mitarbeitende!E27&amp;" "&amp;Mitarbeitende!F27)</f>
        <v/>
      </c>
      <c r="G33" s="229" t="str">
        <f>+IF(Mitarbeitende!K27="","",Mitarbeitende!K27)</f>
        <v/>
      </c>
      <c r="H33" s="229" t="str">
        <f t="shared" si="5"/>
        <v/>
      </c>
      <c r="I33" s="229" t="str">
        <f>+Zusammenfassung!T25</f>
        <v/>
      </c>
      <c r="J33" s="230" t="str">
        <f t="shared" si="6"/>
        <v/>
      </c>
      <c r="K33" s="192"/>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4"/>
      <c r="AP33" s="173"/>
      <c r="BK33" s="175"/>
      <c r="BL33" s="175"/>
      <c r="BM33" s="175"/>
      <c r="BN33" s="175"/>
      <c r="BO33" s="175"/>
    </row>
    <row r="34" spans="4:67" x14ac:dyDescent="0.25">
      <c r="D34" s="172"/>
      <c r="E34" s="227" t="str">
        <f>+IF(Mitarbeitende!D28="","",Mitarbeitende!D28)</f>
        <v/>
      </c>
      <c r="F34" s="228" t="str">
        <f>+IF(Mitarbeitende!E28="","",Mitarbeitende!E28&amp;" "&amp;Mitarbeitende!F28)</f>
        <v/>
      </c>
      <c r="G34" s="229" t="str">
        <f>+IF(Mitarbeitende!K28="","",Mitarbeitende!K28)</f>
        <v/>
      </c>
      <c r="H34" s="229" t="str">
        <f t="shared" si="5"/>
        <v/>
      </c>
      <c r="I34" s="229" t="str">
        <f>+Zusammenfassung!T26</f>
        <v/>
      </c>
      <c r="J34" s="230" t="str">
        <f t="shared" si="6"/>
        <v/>
      </c>
      <c r="K34" s="192"/>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4"/>
      <c r="AP34" s="173"/>
      <c r="BK34" s="175"/>
      <c r="BL34" s="175"/>
      <c r="BM34" s="175"/>
      <c r="BN34" s="175"/>
      <c r="BO34" s="175"/>
    </row>
    <row r="35" spans="4:67" x14ac:dyDescent="0.25">
      <c r="D35" s="172"/>
      <c r="E35" s="227" t="str">
        <f>+IF(Mitarbeitende!D29="","",Mitarbeitende!D29)</f>
        <v/>
      </c>
      <c r="F35" s="228" t="str">
        <f>+IF(Mitarbeitende!E29="","",Mitarbeitende!E29&amp;" "&amp;Mitarbeitende!F29)</f>
        <v/>
      </c>
      <c r="G35" s="229" t="str">
        <f>+IF(Mitarbeitende!K29="","",Mitarbeitende!K29)</f>
        <v/>
      </c>
      <c r="H35" s="229" t="str">
        <f t="shared" si="5"/>
        <v/>
      </c>
      <c r="I35" s="229" t="str">
        <f>+Zusammenfassung!T27</f>
        <v/>
      </c>
      <c r="J35" s="230" t="str">
        <f t="shared" si="6"/>
        <v/>
      </c>
      <c r="K35" s="192"/>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4"/>
      <c r="AP35" s="173"/>
      <c r="BK35" s="175"/>
      <c r="BL35" s="175"/>
      <c r="BM35" s="175"/>
      <c r="BN35" s="175"/>
      <c r="BO35" s="175"/>
    </row>
    <row r="36" spans="4:67" x14ac:dyDescent="0.25">
      <c r="D36" s="172"/>
      <c r="E36" s="227" t="str">
        <f>+IF(Mitarbeitende!D30="","",Mitarbeitende!D30)</f>
        <v/>
      </c>
      <c r="F36" s="228" t="str">
        <f>+IF(Mitarbeitende!E30="","",Mitarbeitende!E30&amp;" "&amp;Mitarbeitende!F30)</f>
        <v/>
      </c>
      <c r="G36" s="229" t="str">
        <f>+IF(Mitarbeitende!K30="","",Mitarbeitende!K30)</f>
        <v/>
      </c>
      <c r="H36" s="229" t="str">
        <f t="shared" si="5"/>
        <v/>
      </c>
      <c r="I36" s="229" t="str">
        <f>+Zusammenfassung!T28</f>
        <v/>
      </c>
      <c r="J36" s="230" t="str">
        <f t="shared" si="6"/>
        <v/>
      </c>
      <c r="K36" s="192"/>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4"/>
      <c r="AP36" s="173"/>
      <c r="BK36" s="175"/>
      <c r="BL36" s="175"/>
      <c r="BM36" s="175"/>
      <c r="BN36" s="175"/>
      <c r="BO36" s="175"/>
    </row>
    <row r="37" spans="4:67" x14ac:dyDescent="0.25">
      <c r="D37" s="172"/>
      <c r="E37" s="227" t="str">
        <f>+IF(Mitarbeitende!D31="","",Mitarbeitende!D31)</f>
        <v/>
      </c>
      <c r="F37" s="228" t="str">
        <f>+IF(Mitarbeitende!E31="","",Mitarbeitende!E31&amp;" "&amp;Mitarbeitende!F31)</f>
        <v/>
      </c>
      <c r="G37" s="229" t="str">
        <f>+IF(Mitarbeitende!K31="","",Mitarbeitende!K31)</f>
        <v/>
      </c>
      <c r="H37" s="229" t="str">
        <f t="shared" si="5"/>
        <v/>
      </c>
      <c r="I37" s="229" t="str">
        <f>+Zusammenfassung!T29</f>
        <v/>
      </c>
      <c r="J37" s="230" t="str">
        <f t="shared" si="6"/>
        <v/>
      </c>
      <c r="K37" s="192"/>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4"/>
      <c r="AP37" s="173"/>
      <c r="BK37" s="175"/>
      <c r="BL37" s="175"/>
      <c r="BM37" s="175"/>
      <c r="BN37" s="175"/>
      <c r="BO37" s="175"/>
    </row>
    <row r="38" spans="4:67" x14ac:dyDescent="0.25">
      <c r="D38" s="172"/>
      <c r="E38" s="227" t="str">
        <f>+IF(Mitarbeitende!D32="","",Mitarbeitende!D32)</f>
        <v/>
      </c>
      <c r="F38" s="228" t="str">
        <f>+IF(Mitarbeitende!E32="","",Mitarbeitende!E32&amp;" "&amp;Mitarbeitende!F32)</f>
        <v/>
      </c>
      <c r="G38" s="229" t="str">
        <f>+IF(Mitarbeitende!K32="","",Mitarbeitende!K32)</f>
        <v/>
      </c>
      <c r="H38" s="229" t="str">
        <f t="shared" si="5"/>
        <v/>
      </c>
      <c r="I38" s="229" t="str">
        <f>+Zusammenfassung!T30</f>
        <v/>
      </c>
      <c r="J38" s="230" t="str">
        <f t="shared" si="6"/>
        <v/>
      </c>
      <c r="K38" s="192"/>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4"/>
      <c r="AP38" s="173"/>
      <c r="BK38" s="175"/>
      <c r="BL38" s="175"/>
      <c r="BM38" s="175"/>
      <c r="BN38" s="175"/>
      <c r="BO38" s="175"/>
    </row>
    <row r="39" spans="4:67" x14ac:dyDescent="0.25">
      <c r="D39" s="172"/>
      <c r="E39" s="227" t="str">
        <f>+IF(Mitarbeitende!D33="","",Mitarbeitende!D33)</f>
        <v/>
      </c>
      <c r="F39" s="228" t="str">
        <f>+IF(Mitarbeitende!E33="","",Mitarbeitende!E33&amp;" "&amp;Mitarbeitende!F33)</f>
        <v/>
      </c>
      <c r="G39" s="229" t="str">
        <f>+IF(Mitarbeitende!K33="","",Mitarbeitende!K33)</f>
        <v/>
      </c>
      <c r="H39" s="229" t="str">
        <f t="shared" si="5"/>
        <v/>
      </c>
      <c r="I39" s="229" t="str">
        <f>+Zusammenfassung!T31</f>
        <v/>
      </c>
      <c r="J39" s="230" t="str">
        <f t="shared" si="6"/>
        <v/>
      </c>
      <c r="K39" s="192"/>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4"/>
      <c r="AP39" s="173"/>
      <c r="BK39" s="175"/>
      <c r="BL39" s="175"/>
      <c r="BM39" s="175"/>
      <c r="BN39" s="175"/>
      <c r="BO39" s="175"/>
    </row>
    <row r="40" spans="4:67" x14ac:dyDescent="0.25">
      <c r="D40" s="172"/>
      <c r="E40" s="227" t="str">
        <f>+IF(Mitarbeitende!D34="","",Mitarbeitende!D34)</f>
        <v/>
      </c>
      <c r="F40" s="228" t="str">
        <f>+IF(Mitarbeitende!E34="","",Mitarbeitende!E34&amp;" "&amp;Mitarbeitende!F34)</f>
        <v/>
      </c>
      <c r="G40" s="229" t="str">
        <f>+IF(Mitarbeitende!K34="","",Mitarbeitende!K34)</f>
        <v/>
      </c>
      <c r="H40" s="229" t="str">
        <f t="shared" si="5"/>
        <v/>
      </c>
      <c r="I40" s="229" t="str">
        <f>+Zusammenfassung!T32</f>
        <v/>
      </c>
      <c r="J40" s="230" t="str">
        <f t="shared" si="6"/>
        <v/>
      </c>
      <c r="K40" s="192"/>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4"/>
      <c r="AP40" s="173"/>
      <c r="BK40" s="175"/>
      <c r="BL40" s="175"/>
      <c r="BM40" s="175"/>
      <c r="BN40" s="175"/>
      <c r="BO40" s="175"/>
    </row>
    <row r="41" spans="4:67" x14ac:dyDescent="0.25">
      <c r="D41" s="172"/>
      <c r="E41" s="227" t="str">
        <f>+IF(Mitarbeitende!D35="","",Mitarbeitende!D35)</f>
        <v/>
      </c>
      <c r="F41" s="228" t="str">
        <f>+IF(Mitarbeitende!E35="","",Mitarbeitende!E35&amp;" "&amp;Mitarbeitende!F35)</f>
        <v/>
      </c>
      <c r="G41" s="229" t="str">
        <f>+IF(Mitarbeitende!K35="","",Mitarbeitende!K35)</f>
        <v/>
      </c>
      <c r="H41" s="229" t="str">
        <f t="shared" si="5"/>
        <v/>
      </c>
      <c r="I41" s="229" t="str">
        <f>+Zusammenfassung!T33</f>
        <v/>
      </c>
      <c r="J41" s="230" t="str">
        <f t="shared" si="6"/>
        <v/>
      </c>
      <c r="K41" s="192"/>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4"/>
      <c r="AP41" s="173"/>
      <c r="BK41" s="175"/>
      <c r="BL41" s="175"/>
      <c r="BM41" s="175"/>
      <c r="BN41" s="175"/>
      <c r="BO41" s="175"/>
    </row>
    <row r="42" spans="4:67" x14ac:dyDescent="0.25">
      <c r="D42" s="172"/>
      <c r="E42" s="227" t="str">
        <f>+IF(Mitarbeitende!D36="","",Mitarbeitende!D36)</f>
        <v/>
      </c>
      <c r="F42" s="228" t="str">
        <f>+IF(Mitarbeitende!E36="","",Mitarbeitende!E36&amp;" "&amp;Mitarbeitende!F36)</f>
        <v/>
      </c>
      <c r="G42" s="229" t="str">
        <f>+IF(Mitarbeitende!K36="","",Mitarbeitende!K36)</f>
        <v/>
      </c>
      <c r="H42" s="229" t="str">
        <f t="shared" si="5"/>
        <v/>
      </c>
      <c r="I42" s="229" t="str">
        <f>+Zusammenfassung!T34</f>
        <v/>
      </c>
      <c r="J42" s="230" t="str">
        <f t="shared" si="6"/>
        <v/>
      </c>
      <c r="K42" s="192"/>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4"/>
      <c r="AP42" s="173"/>
      <c r="BK42" s="175"/>
      <c r="BL42" s="175"/>
      <c r="BM42" s="175"/>
      <c r="BN42" s="175"/>
      <c r="BO42" s="175"/>
    </row>
    <row r="43" spans="4:67" x14ac:dyDescent="0.25">
      <c r="D43" s="172"/>
      <c r="E43" s="227" t="str">
        <f>+IF(Mitarbeitende!D37="","",Mitarbeitende!D37)</f>
        <v/>
      </c>
      <c r="F43" s="228" t="str">
        <f>+IF(Mitarbeitende!E37="","",Mitarbeitende!E37&amp;" "&amp;Mitarbeitende!F37)</f>
        <v/>
      </c>
      <c r="G43" s="229" t="str">
        <f>+IF(Mitarbeitende!K37="","",Mitarbeitende!K37)</f>
        <v/>
      </c>
      <c r="H43" s="229" t="str">
        <f t="shared" si="5"/>
        <v/>
      </c>
      <c r="I43" s="229" t="str">
        <f>+Zusammenfassung!T35</f>
        <v/>
      </c>
      <c r="J43" s="230" t="str">
        <f t="shared" si="6"/>
        <v/>
      </c>
      <c r="K43" s="192"/>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4"/>
      <c r="AP43" s="173"/>
      <c r="BK43" s="175"/>
      <c r="BL43" s="175"/>
      <c r="BM43" s="175"/>
      <c r="BN43" s="175"/>
      <c r="BO43" s="175"/>
    </row>
    <row r="44" spans="4:67" x14ac:dyDescent="0.25">
      <c r="D44" s="172"/>
      <c r="E44" s="227" t="str">
        <f>+IF(Mitarbeitende!D38="","",Mitarbeitende!D38)</f>
        <v/>
      </c>
      <c r="F44" s="228" t="str">
        <f>+IF(Mitarbeitende!E38="","",Mitarbeitende!E38&amp;" "&amp;Mitarbeitende!F38)</f>
        <v/>
      </c>
      <c r="G44" s="229" t="str">
        <f>+IF(Mitarbeitende!K38="","",Mitarbeitende!K38)</f>
        <v/>
      </c>
      <c r="H44" s="229" t="str">
        <f t="shared" si="5"/>
        <v/>
      </c>
      <c r="I44" s="229" t="str">
        <f>+Zusammenfassung!T36</f>
        <v/>
      </c>
      <c r="J44" s="230" t="str">
        <f t="shared" si="6"/>
        <v/>
      </c>
      <c r="K44" s="192"/>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4"/>
      <c r="AP44" s="173"/>
      <c r="BK44" s="175"/>
      <c r="BL44" s="175"/>
      <c r="BM44" s="175"/>
      <c r="BN44" s="175"/>
      <c r="BO44" s="175"/>
    </row>
    <row r="45" spans="4:67" x14ac:dyDescent="0.25">
      <c r="D45" s="172"/>
      <c r="E45" s="227" t="str">
        <f>+IF(Mitarbeitende!D39="","",Mitarbeitende!D39)</f>
        <v/>
      </c>
      <c r="F45" s="228" t="str">
        <f>+IF(Mitarbeitende!E39="","",Mitarbeitende!E39&amp;" "&amp;Mitarbeitende!F39)</f>
        <v/>
      </c>
      <c r="G45" s="229" t="str">
        <f>+IF(Mitarbeitende!K39="","",Mitarbeitende!K39)</f>
        <v/>
      </c>
      <c r="H45" s="229" t="str">
        <f t="shared" si="5"/>
        <v/>
      </c>
      <c r="I45" s="229" t="str">
        <f>+Zusammenfassung!T37</f>
        <v/>
      </c>
      <c r="J45" s="230" t="str">
        <f t="shared" si="6"/>
        <v/>
      </c>
      <c r="K45" s="192"/>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4"/>
      <c r="AP45" s="173"/>
      <c r="BK45" s="175"/>
      <c r="BL45" s="175"/>
      <c r="BM45" s="175"/>
      <c r="BN45" s="175"/>
      <c r="BO45" s="175"/>
    </row>
    <row r="46" spans="4:67" x14ac:dyDescent="0.25">
      <c r="D46" s="172"/>
      <c r="E46" s="227" t="str">
        <f>+IF(Mitarbeitende!D40="","",Mitarbeitende!D40)</f>
        <v/>
      </c>
      <c r="F46" s="228" t="str">
        <f>+IF(Mitarbeitende!E40="","",Mitarbeitende!E40&amp;" "&amp;Mitarbeitende!F40)</f>
        <v/>
      </c>
      <c r="G46" s="229" t="str">
        <f>+IF(Mitarbeitende!K40="","",Mitarbeitende!K40)</f>
        <v/>
      </c>
      <c r="H46" s="229" t="str">
        <f t="shared" si="5"/>
        <v/>
      </c>
      <c r="I46" s="229" t="str">
        <f>+Zusammenfassung!T38</f>
        <v/>
      </c>
      <c r="J46" s="230" t="str">
        <f t="shared" si="6"/>
        <v/>
      </c>
      <c r="K46" s="192"/>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4"/>
      <c r="AP46" s="173"/>
      <c r="BK46" s="175"/>
      <c r="BL46" s="175"/>
      <c r="BM46" s="175"/>
      <c r="BN46" s="175"/>
      <c r="BO46" s="175"/>
    </row>
    <row r="47" spans="4:67" x14ac:dyDescent="0.25">
      <c r="D47" s="172"/>
      <c r="E47" s="227" t="str">
        <f>+IF(Mitarbeitende!D41="","",Mitarbeitende!D41)</f>
        <v/>
      </c>
      <c r="F47" s="228" t="str">
        <f>+IF(Mitarbeitende!E41="","",Mitarbeitende!E41&amp;" "&amp;Mitarbeitende!F41)</f>
        <v/>
      </c>
      <c r="G47" s="229" t="str">
        <f>+IF(Mitarbeitende!K41="","",Mitarbeitende!K41)</f>
        <v/>
      </c>
      <c r="H47" s="229" t="str">
        <f t="shared" si="5"/>
        <v/>
      </c>
      <c r="I47" s="229" t="str">
        <f>+Zusammenfassung!T39</f>
        <v/>
      </c>
      <c r="J47" s="230" t="str">
        <f t="shared" si="6"/>
        <v/>
      </c>
      <c r="K47" s="192"/>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4"/>
      <c r="AP47" s="173"/>
      <c r="BK47" s="175"/>
      <c r="BL47" s="175"/>
      <c r="BM47" s="175"/>
      <c r="BN47" s="175"/>
      <c r="BO47" s="175"/>
    </row>
    <row r="48" spans="4:67" x14ac:dyDescent="0.25">
      <c r="D48" s="172"/>
      <c r="E48" s="227" t="str">
        <f>+IF(Mitarbeitende!D42="","",Mitarbeitende!D42)</f>
        <v/>
      </c>
      <c r="F48" s="228" t="str">
        <f>+IF(Mitarbeitende!E42="","",Mitarbeitende!E42&amp;" "&amp;Mitarbeitende!F42)</f>
        <v/>
      </c>
      <c r="G48" s="229" t="str">
        <f>+IF(Mitarbeitende!K42="","",Mitarbeitende!K42)</f>
        <v/>
      </c>
      <c r="H48" s="229" t="str">
        <f t="shared" si="5"/>
        <v/>
      </c>
      <c r="I48" s="229" t="str">
        <f>+Zusammenfassung!T40</f>
        <v/>
      </c>
      <c r="J48" s="230" t="str">
        <f t="shared" si="6"/>
        <v/>
      </c>
      <c r="K48" s="192"/>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4"/>
      <c r="AP48" s="173"/>
      <c r="BK48" s="175"/>
      <c r="BL48" s="175"/>
      <c r="BM48" s="175"/>
      <c r="BN48" s="175"/>
      <c r="BO48" s="175"/>
    </row>
    <row r="49" spans="4:67" x14ac:dyDescent="0.25">
      <c r="D49" s="172"/>
      <c r="E49" s="227" t="str">
        <f>+IF(Mitarbeitende!D43="","",Mitarbeitende!D43)</f>
        <v/>
      </c>
      <c r="F49" s="228" t="str">
        <f>+IF(Mitarbeitende!E43="","",Mitarbeitende!E43&amp;" "&amp;Mitarbeitende!F43)</f>
        <v/>
      </c>
      <c r="G49" s="229" t="str">
        <f>+IF(Mitarbeitende!K43="","",Mitarbeitende!K43)</f>
        <v/>
      </c>
      <c r="H49" s="229" t="str">
        <f t="shared" si="5"/>
        <v/>
      </c>
      <c r="I49" s="229" t="str">
        <f>+Zusammenfassung!T41</f>
        <v/>
      </c>
      <c r="J49" s="230" t="str">
        <f t="shared" si="6"/>
        <v/>
      </c>
      <c r="K49" s="192"/>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4"/>
      <c r="AP49" s="173"/>
      <c r="BK49" s="175"/>
      <c r="BL49" s="175"/>
      <c r="BM49" s="175"/>
      <c r="BN49" s="175"/>
      <c r="BO49" s="175"/>
    </row>
    <row r="50" spans="4:67" x14ac:dyDescent="0.25">
      <c r="D50" s="172"/>
      <c r="E50" s="227" t="str">
        <f>+IF(Mitarbeitende!D44="","",Mitarbeitende!D44)</f>
        <v/>
      </c>
      <c r="F50" s="228" t="str">
        <f>+IF(Mitarbeitende!E44="","",Mitarbeitende!E44&amp;" "&amp;Mitarbeitende!F44)</f>
        <v/>
      </c>
      <c r="G50" s="229" t="str">
        <f>+IF(Mitarbeitende!K44="","",Mitarbeitende!K44)</f>
        <v/>
      </c>
      <c r="H50" s="229" t="str">
        <f t="shared" si="5"/>
        <v/>
      </c>
      <c r="I50" s="229" t="str">
        <f>+Zusammenfassung!T42</f>
        <v/>
      </c>
      <c r="J50" s="230" t="str">
        <f t="shared" si="6"/>
        <v/>
      </c>
      <c r="K50" s="192"/>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4"/>
      <c r="AP50" s="173"/>
      <c r="BK50" s="175"/>
      <c r="BL50" s="175"/>
      <c r="BM50" s="175"/>
      <c r="BN50" s="175"/>
      <c r="BO50" s="175"/>
    </row>
    <row r="51" spans="4:67" x14ac:dyDescent="0.25">
      <c r="D51" s="172"/>
      <c r="E51" s="227" t="str">
        <f>+IF(Mitarbeitende!D45="","",Mitarbeitende!D45)</f>
        <v/>
      </c>
      <c r="F51" s="228" t="str">
        <f>+IF(Mitarbeitende!E45="","",Mitarbeitende!E45&amp;" "&amp;Mitarbeitende!F45)</f>
        <v/>
      </c>
      <c r="G51" s="229" t="str">
        <f>+IF(Mitarbeitende!K45="","",Mitarbeitende!K45)</f>
        <v/>
      </c>
      <c r="H51" s="229" t="str">
        <f t="shared" si="5"/>
        <v/>
      </c>
      <c r="I51" s="229" t="str">
        <f>+Zusammenfassung!T43</f>
        <v/>
      </c>
      <c r="J51" s="230" t="str">
        <f t="shared" si="6"/>
        <v/>
      </c>
      <c r="K51" s="192"/>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4"/>
      <c r="AP51" s="173"/>
      <c r="BK51" s="175"/>
      <c r="BL51" s="175"/>
      <c r="BM51" s="175"/>
      <c r="BN51" s="175"/>
      <c r="BO51" s="175"/>
    </row>
    <row r="52" spans="4:67" x14ac:dyDescent="0.25">
      <c r="D52" s="172"/>
      <c r="E52" s="227" t="str">
        <f>+IF(Mitarbeitende!D46="","",Mitarbeitende!D46)</f>
        <v/>
      </c>
      <c r="F52" s="228" t="str">
        <f>+IF(Mitarbeitende!E46="","",Mitarbeitende!E46&amp;" "&amp;Mitarbeitende!F46)</f>
        <v/>
      </c>
      <c r="G52" s="229" t="str">
        <f>+IF(Mitarbeitende!K46="","",Mitarbeitende!K46)</f>
        <v/>
      </c>
      <c r="H52" s="229" t="str">
        <f t="shared" si="5"/>
        <v/>
      </c>
      <c r="I52" s="229" t="str">
        <f>+Zusammenfassung!T44</f>
        <v/>
      </c>
      <c r="J52" s="230" t="str">
        <f t="shared" si="6"/>
        <v/>
      </c>
      <c r="K52" s="192"/>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4"/>
      <c r="AP52" s="173"/>
      <c r="BK52" s="175"/>
      <c r="BL52" s="175"/>
      <c r="BM52" s="175"/>
      <c r="BN52" s="175"/>
      <c r="BO52" s="175"/>
    </row>
    <row r="53" spans="4:67" ht="13.8" thickBot="1" x14ac:dyDescent="0.3">
      <c r="D53" s="172"/>
      <c r="E53" s="231" t="str">
        <f>+IF(Mitarbeitende!D47="","",Mitarbeitende!D47)</f>
        <v/>
      </c>
      <c r="F53" s="232" t="str">
        <f>+IF(Mitarbeitende!E47="","",Mitarbeitende!E47&amp;" "&amp;Mitarbeitende!F47)</f>
        <v/>
      </c>
      <c r="G53" s="233" t="str">
        <f>+IF(Mitarbeitende!K47="","",Mitarbeitende!K47)</f>
        <v/>
      </c>
      <c r="H53" s="233" t="str">
        <f t="shared" si="5"/>
        <v/>
      </c>
      <c r="I53" s="233" t="str">
        <f>+Zusammenfassung!T45</f>
        <v/>
      </c>
      <c r="J53" s="234" t="str">
        <f t="shared" si="6"/>
        <v/>
      </c>
      <c r="K53" s="195"/>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7"/>
      <c r="AP53" s="173"/>
      <c r="BK53" s="175"/>
      <c r="BL53" s="175"/>
      <c r="BM53" s="175"/>
      <c r="BN53" s="175"/>
      <c r="BO53" s="175"/>
    </row>
    <row r="54" spans="4:67" ht="15" customHeight="1" thickBot="1" x14ac:dyDescent="0.3">
      <c r="D54" s="179"/>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1"/>
    </row>
    <row r="56" spans="4:67" ht="13.8" x14ac:dyDescent="0.25">
      <c r="E56" s="182" t="s">
        <v>46</v>
      </c>
    </row>
    <row r="57" spans="4:67" ht="13.8" x14ac:dyDescent="0.25">
      <c r="E57" s="182" t="s">
        <v>47</v>
      </c>
    </row>
    <row r="58" spans="4:67" ht="13.8" x14ac:dyDescent="0.25">
      <c r="E58" s="182" t="s">
        <v>48</v>
      </c>
    </row>
  </sheetData>
  <sheetProtection sheet="1" selectLockedCells="1"/>
  <mergeCells count="10">
    <mergeCell ref="D3:AP3"/>
    <mergeCell ref="E7:J7"/>
    <mergeCell ref="E8:J8"/>
    <mergeCell ref="AR10:AU10"/>
    <mergeCell ref="E11:E13"/>
    <mergeCell ref="F11:F13"/>
    <mergeCell ref="G11:G13"/>
    <mergeCell ref="H11:H13"/>
    <mergeCell ref="I11:I13"/>
    <mergeCell ref="J11:J13"/>
  </mergeCells>
  <conditionalFormatting sqref="K14:AO53">
    <cfRule type="cellIs" dxfId="19" priority="1" operator="between">
      <formula>0.5</formula>
      <formula>1</formula>
    </cfRule>
    <cfRule type="expression" dxfId="18" priority="3">
      <formula>K$8="J"</formula>
    </cfRule>
    <cfRule type="expression" dxfId="17" priority="4">
      <formula>K$7="N"</formula>
    </cfRule>
  </conditionalFormatting>
  <conditionalFormatting sqref="AM14:AO53">
    <cfRule type="expression" dxfId="16" priority="2">
      <formula>+ISNUMBER(AM$10)=FALSE</formula>
    </cfRule>
  </conditionalFormatting>
  <dataValidations count="2">
    <dataValidation type="list" allowBlank="1" showInputMessage="1" showErrorMessage="1" sqref="K14:AO53" xr:uid="{44D7B3E2-B718-406F-9286-4C1D2A9D66C2}">
      <mc:AlternateContent xmlns:x12ac="http://schemas.microsoft.com/office/spreadsheetml/2011/1/ac" xmlns:mc="http://schemas.openxmlformats.org/markup-compatibility/2006">
        <mc:Choice Requires="x12ac">
          <x12ac:list>"0,5",1</x12ac:list>
        </mc:Choice>
        <mc:Fallback>
          <formula1>"0,5,1"</formula1>
        </mc:Fallback>
      </mc:AlternateContent>
    </dataValidation>
    <dataValidation type="date" allowBlank="1" showInputMessage="1" showErrorMessage="1" sqref="AR10:AU10" xr:uid="{489B3DAE-C8E5-48CC-BE3B-AB011AE394F2}">
      <formula1>44562</formula1>
      <formula2>54788</formula2>
    </dataValidation>
  </dataValidations>
  <pageMargins left="0.51181102362204722" right="0.51181102362204722" top="0.59055118110236227" bottom="0.59055118110236227" header="0.31496062992125984" footer="0.31496062992125984"/>
  <pageSetup paperSize="9" scale="7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B6294F1-8264-49D1-BD51-8FB7052A35EE}">
          <x14:formula1>
            <xm:f>'Interne Parmeter'!$C$3:$C$4</xm:f>
          </x14:formula1>
          <xm:sqref>K7:AO8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EB575-8FE5-458C-8FF4-2C785D3F31C2}">
  <sheetPr>
    <tabColor rgb="FF00B050"/>
    <pageSetUpPr fitToPage="1"/>
  </sheetPr>
  <dimension ref="A2:BO58"/>
  <sheetViews>
    <sheetView showGridLines="0" topLeftCell="C1" workbookViewId="0">
      <selection activeCell="K8" sqref="K8"/>
    </sheetView>
  </sheetViews>
  <sheetFormatPr baseColWidth="10" defaultColWidth="11.44140625" defaultRowHeight="13.2" x14ac:dyDescent="0.25"/>
  <cols>
    <col min="1" max="2" width="11.44140625" style="171" hidden="1" customWidth="1"/>
    <col min="3" max="3" width="5.6640625" style="171" customWidth="1"/>
    <col min="4" max="4" width="1" style="171" customWidth="1"/>
    <col min="5" max="5" width="5.44140625" style="171" customWidth="1"/>
    <col min="6" max="6" width="20.44140625" style="171" customWidth="1"/>
    <col min="7" max="7" width="9" style="171" bestFit="1" customWidth="1"/>
    <col min="8" max="10" width="5.88671875" style="171" bestFit="1" customWidth="1"/>
    <col min="11" max="41" width="3.88671875" style="171" customWidth="1"/>
    <col min="42" max="42" width="1.33203125" style="171" customWidth="1"/>
    <col min="43" max="43" width="11.44140625" style="171"/>
    <col min="44" max="44" width="11.44140625" style="171" hidden="1" customWidth="1"/>
    <col min="45" max="45" width="7.33203125" style="171" hidden="1" customWidth="1"/>
    <col min="46" max="48" width="5.88671875" style="171" hidden="1" customWidth="1"/>
    <col min="49" max="49" width="5.88671875" style="171" customWidth="1"/>
    <col min="50" max="50" width="6.88671875" style="171" customWidth="1"/>
    <col min="51" max="54" width="11.44140625" style="171" customWidth="1"/>
    <col min="55" max="62" width="11.44140625" style="171"/>
    <col min="63" max="63" width="29.5546875" style="171" bestFit="1" customWidth="1"/>
    <col min="64" max="64" width="11.44140625" style="171"/>
    <col min="65" max="65" width="13.5546875" style="171" customWidth="1"/>
    <col min="66" max="66" width="13.88671875" style="171" customWidth="1"/>
    <col min="67" max="16384" width="11.44140625" style="171"/>
  </cols>
  <sheetData>
    <row r="2" spans="4:67" ht="13.8" thickBot="1" x14ac:dyDescent="0.3"/>
    <row r="3" spans="4:67" ht="18" thickBot="1" x14ac:dyDescent="0.35">
      <c r="D3" s="313" t="str">
        <f ca="1">+VLOOKUP(AT11,'Interne Parmeter'!$B$21:$F$32,5,FALSE)</f>
        <v>Urlaubsplanung September</v>
      </c>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5"/>
    </row>
    <row r="4" spans="4:67" ht="13.8" thickBot="1" x14ac:dyDescent="0.3">
      <c r="D4" s="172"/>
      <c r="AP4" s="173"/>
    </row>
    <row r="5" spans="4:67" ht="13.8" hidden="1" thickBot="1" x14ac:dyDescent="0.3">
      <c r="D5" s="172"/>
      <c r="AP5" s="173"/>
      <c r="BB5" s="174"/>
      <c r="BC5" s="174"/>
      <c r="BD5" s="174"/>
      <c r="BK5" s="175"/>
      <c r="BL5" s="176"/>
      <c r="BM5" s="176"/>
      <c r="BN5" s="176"/>
      <c r="BO5" s="175"/>
    </row>
    <row r="6" spans="4:67" ht="14.4" customHeight="1" thickBot="1" x14ac:dyDescent="0.3">
      <c r="D6" s="172"/>
      <c r="E6" s="203" t="str">
        <f>"Arbeitstage im "&amp;VLOOKUP(AS13,'Interne Parmeter'!$B$21:$D$32,3,FALSE)</f>
        <v>Arbeitstage im September</v>
      </c>
      <c r="F6" s="204"/>
      <c r="G6" s="204"/>
      <c r="H6" s="204"/>
      <c r="I6" s="204"/>
      <c r="J6" s="204" t="s">
        <v>147</v>
      </c>
      <c r="K6" s="205">
        <v>1</v>
      </c>
      <c r="L6" s="206">
        <f t="shared" ref="L6:AO6" ca="1" si="0">IF(L11&lt;&gt;"",K6+1,"")</f>
        <v>2</v>
      </c>
      <c r="M6" s="206">
        <f t="shared" ca="1" si="0"/>
        <v>3</v>
      </c>
      <c r="N6" s="206">
        <f t="shared" ca="1" si="0"/>
        <v>4</v>
      </c>
      <c r="O6" s="206">
        <f t="shared" ca="1" si="0"/>
        <v>5</v>
      </c>
      <c r="P6" s="206">
        <f t="shared" ca="1" si="0"/>
        <v>6</v>
      </c>
      <c r="Q6" s="206">
        <f t="shared" ca="1" si="0"/>
        <v>7</v>
      </c>
      <c r="R6" s="206">
        <f t="shared" ca="1" si="0"/>
        <v>8</v>
      </c>
      <c r="S6" s="206">
        <f t="shared" ca="1" si="0"/>
        <v>9</v>
      </c>
      <c r="T6" s="206">
        <f t="shared" ca="1" si="0"/>
        <v>10</v>
      </c>
      <c r="U6" s="206">
        <f t="shared" ca="1" si="0"/>
        <v>11</v>
      </c>
      <c r="V6" s="206">
        <f t="shared" ca="1" si="0"/>
        <v>12</v>
      </c>
      <c r="W6" s="206">
        <f t="shared" ca="1" si="0"/>
        <v>13</v>
      </c>
      <c r="X6" s="206">
        <f t="shared" ca="1" si="0"/>
        <v>14</v>
      </c>
      <c r="Y6" s="206">
        <f t="shared" ca="1" si="0"/>
        <v>15</v>
      </c>
      <c r="Z6" s="206">
        <f t="shared" ca="1" si="0"/>
        <v>16</v>
      </c>
      <c r="AA6" s="206">
        <f t="shared" ca="1" si="0"/>
        <v>17</v>
      </c>
      <c r="AB6" s="206">
        <f t="shared" ca="1" si="0"/>
        <v>18</v>
      </c>
      <c r="AC6" s="206">
        <f t="shared" ca="1" si="0"/>
        <v>19</v>
      </c>
      <c r="AD6" s="206">
        <f t="shared" ca="1" si="0"/>
        <v>20</v>
      </c>
      <c r="AE6" s="206">
        <f t="shared" ca="1" si="0"/>
        <v>21</v>
      </c>
      <c r="AF6" s="206">
        <f t="shared" ca="1" si="0"/>
        <v>22</v>
      </c>
      <c r="AG6" s="206">
        <f t="shared" ca="1" si="0"/>
        <v>23</v>
      </c>
      <c r="AH6" s="206">
        <f t="shared" ca="1" si="0"/>
        <v>24</v>
      </c>
      <c r="AI6" s="206">
        <f t="shared" ca="1" si="0"/>
        <v>25</v>
      </c>
      <c r="AJ6" s="206">
        <f t="shared" ca="1" si="0"/>
        <v>26</v>
      </c>
      <c r="AK6" s="206">
        <f t="shared" ca="1" si="0"/>
        <v>27</v>
      </c>
      <c r="AL6" s="206">
        <f t="shared" ca="1" si="0"/>
        <v>28</v>
      </c>
      <c r="AM6" s="206">
        <f t="shared" ca="1" si="0"/>
        <v>29</v>
      </c>
      <c r="AN6" s="206">
        <f t="shared" ca="1" si="0"/>
        <v>30</v>
      </c>
      <c r="AO6" s="207" t="str">
        <f t="shared" ca="1" si="0"/>
        <v/>
      </c>
      <c r="AP6" s="173"/>
      <c r="BB6" s="174"/>
      <c r="BC6" s="174"/>
      <c r="BD6" s="174"/>
      <c r="BK6" s="175"/>
      <c r="BL6" s="175"/>
      <c r="BM6" s="175"/>
      <c r="BN6" s="175"/>
      <c r="BO6" s="175"/>
    </row>
    <row r="7" spans="4:67" x14ac:dyDescent="0.25">
      <c r="D7" s="172"/>
      <c r="E7" s="320" t="s">
        <v>148</v>
      </c>
      <c r="F7" s="321"/>
      <c r="G7" s="321"/>
      <c r="H7" s="321"/>
      <c r="I7" s="321"/>
      <c r="J7" s="322"/>
      <c r="K7" s="183" t="str">
        <f ca="1">IF(K12="","",+VLOOKUP(K12,'Interne Parmeter'!$C$36:$E$42,3,FALSE))</f>
        <v>J</v>
      </c>
      <c r="L7" s="184" t="str">
        <f ca="1">IF(L12="","",+VLOOKUP(L12,'Interne Parmeter'!$C$36:$E$42,3,FALSE))</f>
        <v>J</v>
      </c>
      <c r="M7" s="184" t="str">
        <f ca="1">IF(M12="","",+VLOOKUP(M12,'Interne Parmeter'!$C$36:$E$42,3,FALSE))</f>
        <v>J</v>
      </c>
      <c r="N7" s="184" t="str">
        <f ca="1">IF(N12="","",+VLOOKUP(N12,'Interne Parmeter'!$C$36:$E$42,3,FALSE))</f>
        <v>J</v>
      </c>
      <c r="O7" s="184" t="str">
        <f ca="1">IF(O12="","",+VLOOKUP(O12,'Interne Parmeter'!$C$36:$E$42,3,FALSE))</f>
        <v>J</v>
      </c>
      <c r="P7" s="184" t="str">
        <f ca="1">IF(P12="","",+VLOOKUP(P12,'Interne Parmeter'!$C$36:$E$42,3,FALSE))</f>
        <v>N</v>
      </c>
      <c r="Q7" s="184" t="str">
        <f ca="1">IF(Q12="","",+VLOOKUP(Q12,'Interne Parmeter'!$C$36:$E$42,3,FALSE))</f>
        <v>N</v>
      </c>
      <c r="R7" s="184" t="str">
        <f ca="1">IF(R12="","",+VLOOKUP(R12,'Interne Parmeter'!$C$36:$E$42,3,FALSE))</f>
        <v>J</v>
      </c>
      <c r="S7" s="184" t="str">
        <f ca="1">IF(S12="","",+VLOOKUP(S12,'Interne Parmeter'!$C$36:$E$42,3,FALSE))</f>
        <v>J</v>
      </c>
      <c r="T7" s="184" t="str">
        <f ca="1">IF(T12="","",+VLOOKUP(T12,'Interne Parmeter'!$C$36:$E$42,3,FALSE))</f>
        <v>J</v>
      </c>
      <c r="U7" s="184" t="str">
        <f ca="1">IF(U12="","",+VLOOKUP(U12,'Interne Parmeter'!$C$36:$E$42,3,FALSE))</f>
        <v>J</v>
      </c>
      <c r="V7" s="184" t="str">
        <f ca="1">IF(V12="","",+VLOOKUP(V12,'Interne Parmeter'!$C$36:$E$42,3,FALSE))</f>
        <v>J</v>
      </c>
      <c r="W7" s="184" t="str">
        <f ca="1">IF(W12="","",+VLOOKUP(W12,'Interne Parmeter'!$C$36:$E$42,3,FALSE))</f>
        <v>N</v>
      </c>
      <c r="X7" s="184" t="str">
        <f ca="1">IF(X12="","",+VLOOKUP(X12,'Interne Parmeter'!$C$36:$E$42,3,FALSE))</f>
        <v>N</v>
      </c>
      <c r="Y7" s="184" t="str">
        <f ca="1">IF(Y12="","",+VLOOKUP(Y12,'Interne Parmeter'!$C$36:$E$42,3,FALSE))</f>
        <v>J</v>
      </c>
      <c r="Z7" s="184" t="str">
        <f ca="1">IF(Z12="","",+VLOOKUP(Z12,'Interne Parmeter'!$C$36:$E$42,3,FALSE))</f>
        <v>J</v>
      </c>
      <c r="AA7" s="184" t="str">
        <f ca="1">IF(AA12="","",+VLOOKUP(AA12,'Interne Parmeter'!$C$36:$E$42,3,FALSE))</f>
        <v>J</v>
      </c>
      <c r="AB7" s="184" t="str">
        <f ca="1">IF(AB12="","",+VLOOKUP(AB12,'Interne Parmeter'!$C$36:$E$42,3,FALSE))</f>
        <v>J</v>
      </c>
      <c r="AC7" s="184" t="str">
        <f ca="1">IF(AC12="","",+VLOOKUP(AC12,'Interne Parmeter'!$C$36:$E$42,3,FALSE))</f>
        <v>J</v>
      </c>
      <c r="AD7" s="184" t="str">
        <f ca="1">IF(AD12="","",+VLOOKUP(AD12,'Interne Parmeter'!$C$36:$E$42,3,FALSE))</f>
        <v>N</v>
      </c>
      <c r="AE7" s="184" t="str">
        <f ca="1">IF(AE12="","",+VLOOKUP(AE12,'Interne Parmeter'!$C$36:$E$42,3,FALSE))</f>
        <v>N</v>
      </c>
      <c r="AF7" s="184" t="str">
        <f ca="1">IF(AF12="","",+VLOOKUP(AF12,'Interne Parmeter'!$C$36:$E$42,3,FALSE))</f>
        <v>J</v>
      </c>
      <c r="AG7" s="184" t="str">
        <f ca="1">IF(AG12="","",+VLOOKUP(AG12,'Interne Parmeter'!$C$36:$E$42,3,FALSE))</f>
        <v>J</v>
      </c>
      <c r="AH7" s="184" t="str">
        <f ca="1">IF(AH12="","",+VLOOKUP(AH12,'Interne Parmeter'!$C$36:$E$42,3,FALSE))</f>
        <v>J</v>
      </c>
      <c r="AI7" s="184" t="str">
        <f ca="1">IF(AI12="","",+VLOOKUP(AI12,'Interne Parmeter'!$C$36:$E$42,3,FALSE))</f>
        <v>J</v>
      </c>
      <c r="AJ7" s="184" t="str">
        <f ca="1">IF(AJ12="","",+VLOOKUP(AJ12,'Interne Parmeter'!$C$36:$E$42,3,FALSE))</f>
        <v>J</v>
      </c>
      <c r="AK7" s="184" t="str">
        <f ca="1">IF(AK12="","",+VLOOKUP(AK12,'Interne Parmeter'!$C$36:$E$42,3,FALSE))</f>
        <v>N</v>
      </c>
      <c r="AL7" s="184" t="str">
        <f ca="1">IF(AL12="","",+VLOOKUP(AL12,'Interne Parmeter'!$C$36:$E$42,3,FALSE))</f>
        <v>N</v>
      </c>
      <c r="AM7" s="184" t="str">
        <f ca="1">IF(AM12="","",+VLOOKUP(AM12,'Interne Parmeter'!$C$36:$E$42,3,FALSE))</f>
        <v>J</v>
      </c>
      <c r="AN7" s="184" t="str">
        <f ca="1">IF(AN12="","",+VLOOKUP(AN12,'Interne Parmeter'!$C$36:$E$42,3,FALSE))</f>
        <v>J</v>
      </c>
      <c r="AO7" s="185"/>
      <c r="AP7" s="173"/>
      <c r="BB7" s="174"/>
      <c r="BC7" s="174"/>
      <c r="BD7" s="174"/>
      <c r="BK7" s="175"/>
      <c r="BL7" s="176"/>
      <c r="BM7" s="176"/>
      <c r="BN7" s="176"/>
      <c r="BO7" s="175"/>
    </row>
    <row r="8" spans="4:67" ht="15.75" customHeight="1" thickBot="1" x14ac:dyDescent="0.3">
      <c r="D8" s="172"/>
      <c r="E8" s="323" t="s">
        <v>149</v>
      </c>
      <c r="F8" s="324"/>
      <c r="G8" s="324"/>
      <c r="H8" s="324"/>
      <c r="I8" s="324"/>
      <c r="J8" s="325"/>
      <c r="K8" s="186" t="s">
        <v>86</v>
      </c>
      <c r="L8" s="187" t="s">
        <v>86</v>
      </c>
      <c r="M8" s="187" t="s">
        <v>86</v>
      </c>
      <c r="N8" s="187" t="s">
        <v>86</v>
      </c>
      <c r="O8" s="187" t="s">
        <v>86</v>
      </c>
      <c r="P8" s="187" t="s">
        <v>86</v>
      </c>
      <c r="Q8" s="187" t="s">
        <v>17</v>
      </c>
      <c r="R8" s="187" t="s">
        <v>17</v>
      </c>
      <c r="S8" s="187" t="s">
        <v>17</v>
      </c>
      <c r="T8" s="187" t="s">
        <v>17</v>
      </c>
      <c r="U8" s="187" t="s">
        <v>17</v>
      </c>
      <c r="V8" s="187" t="s">
        <v>17</v>
      </c>
      <c r="W8" s="187" t="s">
        <v>17</v>
      </c>
      <c r="X8" s="187" t="s">
        <v>17</v>
      </c>
      <c r="Y8" s="187" t="s">
        <v>17</v>
      </c>
      <c r="Z8" s="187" t="s">
        <v>17</v>
      </c>
      <c r="AA8" s="187" t="s">
        <v>17</v>
      </c>
      <c r="AB8" s="187" t="s">
        <v>17</v>
      </c>
      <c r="AC8" s="187" t="s">
        <v>17</v>
      </c>
      <c r="AD8" s="187" t="s">
        <v>17</v>
      </c>
      <c r="AE8" s="187" t="s">
        <v>17</v>
      </c>
      <c r="AF8" s="187" t="s">
        <v>17</v>
      </c>
      <c r="AG8" s="187" t="s">
        <v>17</v>
      </c>
      <c r="AH8" s="187" t="s">
        <v>17</v>
      </c>
      <c r="AI8" s="187" t="s">
        <v>17</v>
      </c>
      <c r="AJ8" s="187" t="s">
        <v>17</v>
      </c>
      <c r="AK8" s="187" t="s">
        <v>17</v>
      </c>
      <c r="AL8" s="187" t="s">
        <v>17</v>
      </c>
      <c r="AM8" s="187" t="s">
        <v>17</v>
      </c>
      <c r="AN8" s="187" t="s">
        <v>17</v>
      </c>
      <c r="AO8" s="188"/>
      <c r="AP8" s="173"/>
      <c r="BB8" s="174"/>
      <c r="BC8" s="174"/>
      <c r="BD8" s="174"/>
      <c r="BK8" s="175"/>
      <c r="BL8" s="176"/>
      <c r="BM8" s="176"/>
      <c r="BN8" s="176"/>
      <c r="BO8" s="175"/>
    </row>
    <row r="9" spans="4:67" ht="13.8" thickBot="1" x14ac:dyDescent="0.3">
      <c r="D9" s="172"/>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3"/>
      <c r="BB9" s="174"/>
      <c r="BC9" s="174"/>
      <c r="BD9" s="174"/>
      <c r="BK9" s="175"/>
      <c r="BL9" s="176"/>
      <c r="BM9" s="176"/>
      <c r="BN9" s="176"/>
      <c r="BO9" s="175"/>
    </row>
    <row r="10" spans="4:67" ht="14.4" customHeight="1" x14ac:dyDescent="0.25">
      <c r="D10" s="172"/>
      <c r="E10" s="208" t="str">
        <f ca="1">+VLOOKUP(AT11,'Interne Parmeter'!$B$21:$G$32,6,FALSE)</f>
        <v>Urlaubsplanung September</v>
      </c>
      <c r="F10" s="209"/>
      <c r="G10" s="209"/>
      <c r="H10" s="209"/>
      <c r="I10" s="209"/>
      <c r="J10" s="210"/>
      <c r="K10" s="211">
        <v>1</v>
      </c>
      <c r="L10" s="212">
        <f ca="1">IF(L11&lt;&gt;"",K10+1,"")</f>
        <v>2</v>
      </c>
      <c r="M10" s="212">
        <f t="shared" ref="M10:AL10" ca="1" si="1">IF(M11&lt;&gt;"",L10+1,"")</f>
        <v>3</v>
      </c>
      <c r="N10" s="212">
        <f t="shared" ca="1" si="1"/>
        <v>4</v>
      </c>
      <c r="O10" s="212">
        <f t="shared" ca="1" si="1"/>
        <v>5</v>
      </c>
      <c r="P10" s="212">
        <f t="shared" ca="1" si="1"/>
        <v>6</v>
      </c>
      <c r="Q10" s="212">
        <f t="shared" ca="1" si="1"/>
        <v>7</v>
      </c>
      <c r="R10" s="212">
        <f t="shared" ca="1" si="1"/>
        <v>8</v>
      </c>
      <c r="S10" s="212">
        <f t="shared" ca="1" si="1"/>
        <v>9</v>
      </c>
      <c r="T10" s="212">
        <f t="shared" ca="1" si="1"/>
        <v>10</v>
      </c>
      <c r="U10" s="212">
        <f t="shared" ca="1" si="1"/>
        <v>11</v>
      </c>
      <c r="V10" s="212">
        <f t="shared" ca="1" si="1"/>
        <v>12</v>
      </c>
      <c r="W10" s="212">
        <f t="shared" ca="1" si="1"/>
        <v>13</v>
      </c>
      <c r="X10" s="212">
        <f t="shared" ca="1" si="1"/>
        <v>14</v>
      </c>
      <c r="Y10" s="212">
        <f t="shared" ca="1" si="1"/>
        <v>15</v>
      </c>
      <c r="Z10" s="212">
        <f t="shared" ca="1" si="1"/>
        <v>16</v>
      </c>
      <c r="AA10" s="212">
        <f t="shared" ca="1" si="1"/>
        <v>17</v>
      </c>
      <c r="AB10" s="212">
        <f t="shared" ca="1" si="1"/>
        <v>18</v>
      </c>
      <c r="AC10" s="212">
        <f t="shared" ca="1" si="1"/>
        <v>19</v>
      </c>
      <c r="AD10" s="212">
        <f t="shared" ca="1" si="1"/>
        <v>20</v>
      </c>
      <c r="AE10" s="212">
        <f t="shared" ca="1" si="1"/>
        <v>21</v>
      </c>
      <c r="AF10" s="212">
        <f t="shared" ca="1" si="1"/>
        <v>22</v>
      </c>
      <c r="AG10" s="212">
        <f t="shared" ca="1" si="1"/>
        <v>23</v>
      </c>
      <c r="AH10" s="212">
        <f t="shared" ca="1" si="1"/>
        <v>24</v>
      </c>
      <c r="AI10" s="212">
        <f t="shared" ca="1" si="1"/>
        <v>25</v>
      </c>
      <c r="AJ10" s="212">
        <f t="shared" ca="1" si="1"/>
        <v>26</v>
      </c>
      <c r="AK10" s="212">
        <f t="shared" ca="1" si="1"/>
        <v>27</v>
      </c>
      <c r="AL10" s="212">
        <f t="shared" ca="1" si="1"/>
        <v>28</v>
      </c>
      <c r="AM10" s="212">
        <f t="shared" ref="AM10:AN10" ca="1" si="2">IF(ISERROR(IF(AM11&lt;&gt;"",AL10+1,"")),"",IF(AM11&lt;&gt;"",AL10+1,""))</f>
        <v>29</v>
      </c>
      <c r="AN10" s="212">
        <f t="shared" ca="1" si="2"/>
        <v>30</v>
      </c>
      <c r="AO10" s="213" t="str">
        <f ca="1">IF(ISERROR(IF(AO11&lt;&gt;"",AN10+1,"")),"",IF(AO11&lt;&gt;"",AN10+1,""))</f>
        <v/>
      </c>
      <c r="AP10" s="173"/>
      <c r="AR10" s="310">
        <f ca="1">+DATE(AS12,AS13,1)</f>
        <v>45901</v>
      </c>
      <c r="AS10" s="311"/>
      <c r="AT10" s="311"/>
      <c r="AU10" s="312"/>
      <c r="BB10" s="174"/>
      <c r="BC10" s="174"/>
      <c r="BD10" s="174"/>
      <c r="BK10" s="175"/>
      <c r="BL10" s="175"/>
      <c r="BM10" s="175"/>
      <c r="BN10" s="175"/>
      <c r="BO10" s="175"/>
    </row>
    <row r="11" spans="4:67" ht="14.4" customHeight="1" x14ac:dyDescent="0.25">
      <c r="D11" s="172"/>
      <c r="E11" s="308" t="s">
        <v>65</v>
      </c>
      <c r="F11" s="316" t="s">
        <v>153</v>
      </c>
      <c r="G11" s="318" t="s">
        <v>64</v>
      </c>
      <c r="H11" s="318" t="s">
        <v>72</v>
      </c>
      <c r="I11" s="318" t="s">
        <v>151</v>
      </c>
      <c r="J11" s="306" t="s">
        <v>66</v>
      </c>
      <c r="K11" s="214">
        <f ca="1">+DATE(AS11,AT11,1)</f>
        <v>45901</v>
      </c>
      <c r="L11" s="215">
        <f t="shared" ref="L11:AL11" ca="1" si="3">IF(MONTH(K11+1)=$AT$11,K11+1,"")</f>
        <v>45902</v>
      </c>
      <c r="M11" s="215">
        <f t="shared" ca="1" si="3"/>
        <v>45903</v>
      </c>
      <c r="N11" s="215">
        <f t="shared" ca="1" si="3"/>
        <v>45904</v>
      </c>
      <c r="O11" s="215">
        <f t="shared" ca="1" si="3"/>
        <v>45905</v>
      </c>
      <c r="P11" s="215">
        <f t="shared" ca="1" si="3"/>
        <v>45906</v>
      </c>
      <c r="Q11" s="215">
        <f t="shared" ca="1" si="3"/>
        <v>45907</v>
      </c>
      <c r="R11" s="215">
        <f t="shared" ca="1" si="3"/>
        <v>45908</v>
      </c>
      <c r="S11" s="215">
        <f t="shared" ca="1" si="3"/>
        <v>45909</v>
      </c>
      <c r="T11" s="215">
        <f t="shared" ca="1" si="3"/>
        <v>45910</v>
      </c>
      <c r="U11" s="215">
        <f t="shared" ca="1" si="3"/>
        <v>45911</v>
      </c>
      <c r="V11" s="215">
        <f t="shared" ca="1" si="3"/>
        <v>45912</v>
      </c>
      <c r="W11" s="215">
        <f t="shared" ca="1" si="3"/>
        <v>45913</v>
      </c>
      <c r="X11" s="215">
        <f t="shared" ca="1" si="3"/>
        <v>45914</v>
      </c>
      <c r="Y11" s="215">
        <f t="shared" ca="1" si="3"/>
        <v>45915</v>
      </c>
      <c r="Z11" s="215">
        <f t="shared" ca="1" si="3"/>
        <v>45916</v>
      </c>
      <c r="AA11" s="215">
        <f t="shared" ca="1" si="3"/>
        <v>45917</v>
      </c>
      <c r="AB11" s="215">
        <f t="shared" ca="1" si="3"/>
        <v>45918</v>
      </c>
      <c r="AC11" s="215">
        <f t="shared" ca="1" si="3"/>
        <v>45919</v>
      </c>
      <c r="AD11" s="215">
        <f t="shared" ca="1" si="3"/>
        <v>45920</v>
      </c>
      <c r="AE11" s="215">
        <f t="shared" ca="1" si="3"/>
        <v>45921</v>
      </c>
      <c r="AF11" s="215">
        <f t="shared" ca="1" si="3"/>
        <v>45922</v>
      </c>
      <c r="AG11" s="215">
        <f t="shared" ca="1" si="3"/>
        <v>45923</v>
      </c>
      <c r="AH11" s="215">
        <f t="shared" ca="1" si="3"/>
        <v>45924</v>
      </c>
      <c r="AI11" s="215">
        <f t="shared" ca="1" si="3"/>
        <v>45925</v>
      </c>
      <c r="AJ11" s="215">
        <f t="shared" ca="1" si="3"/>
        <v>45926</v>
      </c>
      <c r="AK11" s="215">
        <f t="shared" ca="1" si="3"/>
        <v>45927</v>
      </c>
      <c r="AL11" s="215">
        <f t="shared" ca="1" si="3"/>
        <v>45928</v>
      </c>
      <c r="AM11" s="215">
        <f ca="1">IF(ISERROR(IF(MONTH(AL11+1)=$AT$11,AL11+1,"")),"",IF(MONTH(AL11+1)=$AT$11,AL11+1,""))</f>
        <v>45929</v>
      </c>
      <c r="AN11" s="215">
        <f ca="1">IF(ISERROR(IF(MONTH(AM11+1)=$AT$11,AM11+1,"")),"",IF(MONTH(AM11+1)=$AT$11,AM11+1,""))</f>
        <v>45930</v>
      </c>
      <c r="AO11" s="216" t="str">
        <f ca="1">IF(ISERROR(IF(MONTH(AN11+1)=$AT$11,AN11+1,"")),"",IF(MONTH(AN11+1)=$AT$11,AN11+1,""))</f>
        <v/>
      </c>
      <c r="AP11" s="173"/>
      <c r="AR11" s="198">
        <f ca="1">+IF(ISNUMBER(AR10),AR10,TODAY())</f>
        <v>45901</v>
      </c>
      <c r="AS11" s="199">
        <f ca="1">+YEAR(AR11)</f>
        <v>2025</v>
      </c>
      <c r="AT11" s="199">
        <f ca="1">+MONTH(AR11)</f>
        <v>9</v>
      </c>
      <c r="AU11" s="200"/>
      <c r="BK11" s="175"/>
      <c r="BL11" s="175"/>
      <c r="BM11" s="175"/>
      <c r="BN11" s="175"/>
      <c r="BO11" s="175"/>
    </row>
    <row r="12" spans="4:67" ht="14.25" customHeight="1" x14ac:dyDescent="0.25">
      <c r="D12" s="172"/>
      <c r="E12" s="308"/>
      <c r="F12" s="316"/>
      <c r="G12" s="318"/>
      <c r="H12" s="318"/>
      <c r="I12" s="318"/>
      <c r="J12" s="306"/>
      <c r="K12" s="217" t="str">
        <f ca="1">+IF(ISNUMBER(K11),VLOOKUP(WEEKDAY(K11,2),'Interne Parmeter'!$B$36:$C$42,2,FALSE),"")</f>
        <v>Mo</v>
      </c>
      <c r="L12" s="218" t="str">
        <f ca="1">+IF(ISNUMBER(L11),VLOOKUP(WEEKDAY(L11,2),'Interne Parmeter'!$B$36:$C$42,2,FALSE),"")</f>
        <v>Die</v>
      </c>
      <c r="M12" s="218" t="str">
        <f ca="1">+IF(ISNUMBER(M11),VLOOKUP(WEEKDAY(M11,2),'Interne Parmeter'!$B$36:$C$42,2,FALSE),"")</f>
        <v>Mit</v>
      </c>
      <c r="N12" s="218" t="str">
        <f ca="1">+IF(ISNUMBER(N11),VLOOKUP(WEEKDAY(N11,2),'Interne Parmeter'!$B$36:$C$42,2,FALSE),"")</f>
        <v>Do</v>
      </c>
      <c r="O12" s="218" t="str">
        <f ca="1">+IF(ISNUMBER(O11),VLOOKUP(WEEKDAY(O11,2),'Interne Parmeter'!$B$36:$C$42,2,FALSE),"")</f>
        <v>Fr</v>
      </c>
      <c r="P12" s="218" t="str">
        <f ca="1">+IF(ISNUMBER(P11),VLOOKUP(WEEKDAY(P11,2),'Interne Parmeter'!$B$36:$C$42,2,FALSE),"")</f>
        <v>Sa</v>
      </c>
      <c r="Q12" s="218" t="str">
        <f ca="1">+IF(ISNUMBER(Q11),VLOOKUP(WEEKDAY(Q11,2),'Interne Parmeter'!$B$36:$C$42,2,FALSE),"")</f>
        <v>So</v>
      </c>
      <c r="R12" s="218" t="str">
        <f ca="1">+IF(ISNUMBER(R11),VLOOKUP(WEEKDAY(R11,2),'Interne Parmeter'!$B$36:$C$42,2,FALSE),"")</f>
        <v>Mo</v>
      </c>
      <c r="S12" s="218" t="str">
        <f ca="1">+IF(ISNUMBER(S11),VLOOKUP(WEEKDAY(S11,2),'Interne Parmeter'!$B$36:$C$42,2,FALSE),"")</f>
        <v>Die</v>
      </c>
      <c r="T12" s="218" t="str">
        <f ca="1">+IF(ISNUMBER(T11),VLOOKUP(WEEKDAY(T11,2),'Interne Parmeter'!$B$36:$C$42,2,FALSE),"")</f>
        <v>Mit</v>
      </c>
      <c r="U12" s="218" t="str">
        <f ca="1">+IF(ISNUMBER(U11),VLOOKUP(WEEKDAY(U11,2),'Interne Parmeter'!$B$36:$C$42,2,FALSE),"")</f>
        <v>Do</v>
      </c>
      <c r="V12" s="218" t="str">
        <f ca="1">+IF(ISNUMBER(V11),VLOOKUP(WEEKDAY(V11,2),'Interne Parmeter'!$B$36:$C$42,2,FALSE),"")</f>
        <v>Fr</v>
      </c>
      <c r="W12" s="218" t="str">
        <f ca="1">+IF(ISNUMBER(W11),VLOOKUP(WEEKDAY(W11,2),'Interne Parmeter'!$B$36:$C$42,2,FALSE),"")</f>
        <v>Sa</v>
      </c>
      <c r="X12" s="218" t="str">
        <f ca="1">+IF(ISNUMBER(X11),VLOOKUP(WEEKDAY(X11,2),'Interne Parmeter'!$B$36:$C$42,2,FALSE),"")</f>
        <v>So</v>
      </c>
      <c r="Y12" s="218" t="str">
        <f ca="1">+IF(ISNUMBER(Y11),VLOOKUP(WEEKDAY(Y11,2),'Interne Parmeter'!$B$36:$C$42,2,FALSE),"")</f>
        <v>Mo</v>
      </c>
      <c r="Z12" s="218" t="str">
        <f ca="1">+IF(ISNUMBER(Z11),VLOOKUP(WEEKDAY(Z11,2),'Interne Parmeter'!$B$36:$C$42,2,FALSE),"")</f>
        <v>Die</v>
      </c>
      <c r="AA12" s="218" t="str">
        <f ca="1">+IF(ISNUMBER(AA11),VLOOKUP(WEEKDAY(AA11,2),'Interne Parmeter'!$B$36:$C$42,2,FALSE),"")</f>
        <v>Mit</v>
      </c>
      <c r="AB12" s="218" t="str">
        <f ca="1">+IF(ISNUMBER(AB11),VLOOKUP(WEEKDAY(AB11,2),'Interne Parmeter'!$B$36:$C$42,2,FALSE),"")</f>
        <v>Do</v>
      </c>
      <c r="AC12" s="218" t="str">
        <f ca="1">+IF(ISNUMBER(AC11),VLOOKUP(WEEKDAY(AC11,2),'Interne Parmeter'!$B$36:$C$42,2,FALSE),"")</f>
        <v>Fr</v>
      </c>
      <c r="AD12" s="218" t="str">
        <f ca="1">+IF(ISNUMBER(AD11),VLOOKUP(WEEKDAY(AD11,2),'Interne Parmeter'!$B$36:$C$42,2,FALSE),"")</f>
        <v>Sa</v>
      </c>
      <c r="AE12" s="218" t="str">
        <f ca="1">+IF(ISNUMBER(AE11),VLOOKUP(WEEKDAY(AE11,2),'Interne Parmeter'!$B$36:$C$42,2,FALSE),"")</f>
        <v>So</v>
      </c>
      <c r="AF12" s="218" t="str">
        <f ca="1">+IF(ISNUMBER(AF11),VLOOKUP(WEEKDAY(AF11,2),'Interne Parmeter'!$B$36:$C$42,2,FALSE),"")</f>
        <v>Mo</v>
      </c>
      <c r="AG12" s="218" t="str">
        <f ca="1">+IF(ISNUMBER(AG11),VLOOKUP(WEEKDAY(AG11,2),'Interne Parmeter'!$B$36:$C$42,2,FALSE),"")</f>
        <v>Die</v>
      </c>
      <c r="AH12" s="218" t="str">
        <f ca="1">+IF(ISNUMBER(AH11),VLOOKUP(WEEKDAY(AH11,2),'Interne Parmeter'!$B$36:$C$42,2,FALSE),"")</f>
        <v>Mit</v>
      </c>
      <c r="AI12" s="218" t="str">
        <f ca="1">+IF(ISNUMBER(AI11),VLOOKUP(WEEKDAY(AI11,2),'Interne Parmeter'!$B$36:$C$42,2,FALSE),"")</f>
        <v>Do</v>
      </c>
      <c r="AJ12" s="218" t="str">
        <f ca="1">+IF(ISNUMBER(AJ11),VLOOKUP(WEEKDAY(AJ11,2),'Interne Parmeter'!$B$36:$C$42,2,FALSE),"")</f>
        <v>Fr</v>
      </c>
      <c r="AK12" s="218" t="str">
        <f ca="1">+IF(ISNUMBER(AK11),VLOOKUP(WEEKDAY(AK11,2),'Interne Parmeter'!$B$36:$C$42,2,FALSE),"")</f>
        <v>Sa</v>
      </c>
      <c r="AL12" s="218" t="str">
        <f ca="1">+IF(ISNUMBER(AL11),VLOOKUP(WEEKDAY(AL11,2),'Interne Parmeter'!$B$36:$C$42,2,FALSE),"")</f>
        <v>So</v>
      </c>
      <c r="AM12" s="218" t="str">
        <f ca="1">+IF(ISNUMBER(AM11),VLOOKUP(WEEKDAY(AM11,2),'Interne Parmeter'!$B$36:$C$42,2,FALSE),"")</f>
        <v>Mo</v>
      </c>
      <c r="AN12" s="218" t="str">
        <f ca="1">+IF(ISNUMBER(AN11),VLOOKUP(WEEKDAY(AN11,2),'Interne Parmeter'!$B$36:$C$42,2,FALSE),"")</f>
        <v>Die</v>
      </c>
      <c r="AO12" s="219" t="str">
        <f ca="1">+IF(ISNUMBER(AO11),VLOOKUP(WEEKDAY(AO11,2),'Interne Parmeter'!$B$36:$C$42,2,FALSE),"")</f>
        <v/>
      </c>
      <c r="AP12" s="173"/>
      <c r="AR12" s="201" t="s">
        <v>23</v>
      </c>
      <c r="AS12" s="199">
        <f ca="1">+IF(ISNUMBER(Startseite!G27),Startseite!G27,YEAR(TODAY())-1)</f>
        <v>2025</v>
      </c>
      <c r="AT12" s="200"/>
      <c r="AU12" s="200"/>
      <c r="BK12" s="175"/>
      <c r="BL12" s="175"/>
      <c r="BM12" s="175"/>
      <c r="BN12" s="175"/>
      <c r="BO12" s="175"/>
    </row>
    <row r="13" spans="4:67" ht="14.4" customHeight="1" thickBot="1" x14ac:dyDescent="0.3">
      <c r="D13" s="172"/>
      <c r="E13" s="309"/>
      <c r="F13" s="317"/>
      <c r="G13" s="319"/>
      <c r="H13" s="319"/>
      <c r="I13" s="319"/>
      <c r="J13" s="307"/>
      <c r="K13" s="220">
        <f>IF(ISNUMBER(K10),SUM(K14:K53),"")</f>
        <v>0</v>
      </c>
      <c r="L13" s="221">
        <f t="shared" ref="L13:AO13" ca="1" si="4">IF(ISNUMBER(L10),SUM(L14:L53),"")</f>
        <v>0</v>
      </c>
      <c r="M13" s="221">
        <f t="shared" ca="1" si="4"/>
        <v>0</v>
      </c>
      <c r="N13" s="221">
        <f t="shared" ca="1" si="4"/>
        <v>0</v>
      </c>
      <c r="O13" s="221">
        <f t="shared" ca="1" si="4"/>
        <v>0</v>
      </c>
      <c r="P13" s="221">
        <f t="shared" ca="1" si="4"/>
        <v>0</v>
      </c>
      <c r="Q13" s="221">
        <f t="shared" ca="1" si="4"/>
        <v>0</v>
      </c>
      <c r="R13" s="221">
        <f t="shared" ca="1" si="4"/>
        <v>0</v>
      </c>
      <c r="S13" s="221">
        <f t="shared" ca="1" si="4"/>
        <v>0</v>
      </c>
      <c r="T13" s="221">
        <f t="shared" ca="1" si="4"/>
        <v>0</v>
      </c>
      <c r="U13" s="221">
        <f t="shared" ca="1" si="4"/>
        <v>0</v>
      </c>
      <c r="V13" s="221">
        <f t="shared" ca="1" si="4"/>
        <v>0</v>
      </c>
      <c r="W13" s="221">
        <f t="shared" ca="1" si="4"/>
        <v>0</v>
      </c>
      <c r="X13" s="221">
        <f t="shared" ca="1" si="4"/>
        <v>0</v>
      </c>
      <c r="Y13" s="221">
        <f t="shared" ca="1" si="4"/>
        <v>0</v>
      </c>
      <c r="Z13" s="221">
        <f t="shared" ca="1" si="4"/>
        <v>0</v>
      </c>
      <c r="AA13" s="221">
        <f t="shared" ca="1" si="4"/>
        <v>0</v>
      </c>
      <c r="AB13" s="221">
        <f t="shared" ca="1" si="4"/>
        <v>0</v>
      </c>
      <c r="AC13" s="221">
        <f t="shared" ca="1" si="4"/>
        <v>0</v>
      </c>
      <c r="AD13" s="221">
        <f t="shared" ca="1" si="4"/>
        <v>0</v>
      </c>
      <c r="AE13" s="221">
        <f t="shared" ca="1" si="4"/>
        <v>0</v>
      </c>
      <c r="AF13" s="221">
        <f t="shared" ca="1" si="4"/>
        <v>0</v>
      </c>
      <c r="AG13" s="221">
        <f t="shared" ca="1" si="4"/>
        <v>0</v>
      </c>
      <c r="AH13" s="221">
        <f t="shared" ca="1" si="4"/>
        <v>0</v>
      </c>
      <c r="AI13" s="221">
        <f t="shared" ca="1" si="4"/>
        <v>0</v>
      </c>
      <c r="AJ13" s="221">
        <f t="shared" ca="1" si="4"/>
        <v>0</v>
      </c>
      <c r="AK13" s="221">
        <f t="shared" ca="1" si="4"/>
        <v>0</v>
      </c>
      <c r="AL13" s="221">
        <f t="shared" ca="1" si="4"/>
        <v>0</v>
      </c>
      <c r="AM13" s="221">
        <f t="shared" ca="1" si="4"/>
        <v>0</v>
      </c>
      <c r="AN13" s="221">
        <f t="shared" ca="1" si="4"/>
        <v>0</v>
      </c>
      <c r="AO13" s="222" t="str">
        <f t="shared" ca="1" si="4"/>
        <v/>
      </c>
      <c r="AP13" s="173"/>
      <c r="AR13" s="201" t="s">
        <v>0</v>
      </c>
      <c r="AS13" s="202">
        <v>9</v>
      </c>
      <c r="AT13" s="200"/>
      <c r="AU13" s="200"/>
      <c r="BK13" s="175"/>
      <c r="BL13" s="175"/>
      <c r="BM13" s="175"/>
      <c r="BN13" s="175"/>
      <c r="BO13" s="175"/>
    </row>
    <row r="14" spans="4:67" x14ac:dyDescent="0.25">
      <c r="D14" s="172"/>
      <c r="E14" s="223" t="str">
        <f>+IF(Mitarbeitende!D8="","",Mitarbeitende!D8)</f>
        <v/>
      </c>
      <c r="F14" s="224" t="str">
        <f>+IF(Mitarbeitende!E8="","",Mitarbeitende!E8&amp;" "&amp;Mitarbeitende!F8)</f>
        <v/>
      </c>
      <c r="G14" s="225" t="str">
        <f>+IF(Mitarbeitende!K8="","",Mitarbeitende!K8)</f>
        <v/>
      </c>
      <c r="H14" s="225" t="str">
        <f>+IF(E14="","",SUM(K14:AO14))</f>
        <v/>
      </c>
      <c r="I14" s="225" t="str">
        <f>+Zusammenfassung!T6</f>
        <v/>
      </c>
      <c r="J14" s="226" t="str">
        <f>+IF(AND(ISNUMBER(G14),ISNUMBER(I14)),G14-I14,"")</f>
        <v/>
      </c>
      <c r="K14" s="189"/>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1"/>
      <c r="AP14" s="173"/>
      <c r="BK14" s="175"/>
      <c r="BL14" s="175"/>
      <c r="BM14" s="175"/>
      <c r="BN14" s="175"/>
      <c r="BO14" s="175"/>
    </row>
    <row r="15" spans="4:67" x14ac:dyDescent="0.25">
      <c r="D15" s="172"/>
      <c r="E15" s="227" t="str">
        <f>+IF(Mitarbeitende!D9="","",Mitarbeitende!D9)</f>
        <v/>
      </c>
      <c r="F15" s="228" t="str">
        <f>+IF(Mitarbeitende!E9="","",Mitarbeitende!E9&amp;" "&amp;Mitarbeitende!F9)</f>
        <v/>
      </c>
      <c r="G15" s="229" t="str">
        <f>+IF(Mitarbeitende!K9="","",Mitarbeitende!K9)</f>
        <v/>
      </c>
      <c r="H15" s="229" t="str">
        <f t="shared" ref="H15:H53" si="5">+IF(E15="","",SUM(K15:AO15))</f>
        <v/>
      </c>
      <c r="I15" s="229" t="str">
        <f>+Zusammenfassung!T7</f>
        <v/>
      </c>
      <c r="J15" s="230" t="str">
        <f t="shared" ref="J15:J53" si="6">+IF(AND(ISNUMBER(G15),ISNUMBER(I15)),G15-I15,"")</f>
        <v/>
      </c>
      <c r="K15" s="192"/>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4"/>
      <c r="AP15" s="173"/>
      <c r="BK15" s="175"/>
      <c r="BL15" s="175"/>
      <c r="BM15" s="175"/>
      <c r="BN15" s="175"/>
      <c r="BO15" s="175"/>
    </row>
    <row r="16" spans="4:67" x14ac:dyDescent="0.25">
      <c r="D16" s="172"/>
      <c r="E16" s="227" t="str">
        <f>+IF(Mitarbeitende!D10="","",Mitarbeitende!D10)</f>
        <v/>
      </c>
      <c r="F16" s="228" t="str">
        <f>+IF(Mitarbeitende!E10="","",Mitarbeitende!E10&amp;" "&amp;Mitarbeitende!F10)</f>
        <v/>
      </c>
      <c r="G16" s="229" t="str">
        <f>+IF(Mitarbeitende!K10="","",Mitarbeitende!K10)</f>
        <v/>
      </c>
      <c r="H16" s="229" t="str">
        <f t="shared" si="5"/>
        <v/>
      </c>
      <c r="I16" s="229" t="str">
        <f>+Zusammenfassung!T8</f>
        <v/>
      </c>
      <c r="J16" s="230" t="str">
        <f t="shared" si="6"/>
        <v/>
      </c>
      <c r="K16" s="192"/>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4"/>
      <c r="AP16" s="173"/>
      <c r="BK16" s="175"/>
      <c r="BL16" s="175"/>
      <c r="BM16" s="175"/>
      <c r="BN16" s="175"/>
      <c r="BO16" s="175"/>
    </row>
    <row r="17" spans="4:67" x14ac:dyDescent="0.25">
      <c r="D17" s="172"/>
      <c r="E17" s="227" t="str">
        <f>+IF(Mitarbeitende!D11="","",Mitarbeitende!D11)</f>
        <v/>
      </c>
      <c r="F17" s="228" t="str">
        <f>+IF(Mitarbeitende!E11="","",Mitarbeitende!E11&amp;" "&amp;Mitarbeitende!F11)</f>
        <v/>
      </c>
      <c r="G17" s="229" t="str">
        <f>+IF(Mitarbeitende!K11="","",Mitarbeitende!K11)</f>
        <v/>
      </c>
      <c r="H17" s="229" t="str">
        <f t="shared" si="5"/>
        <v/>
      </c>
      <c r="I17" s="229" t="str">
        <f>+Zusammenfassung!T9</f>
        <v/>
      </c>
      <c r="J17" s="230" t="str">
        <f t="shared" si="6"/>
        <v/>
      </c>
      <c r="K17" s="192"/>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4"/>
      <c r="AP17" s="173"/>
      <c r="BK17" s="175"/>
      <c r="BL17" s="175"/>
      <c r="BM17" s="175"/>
      <c r="BN17" s="175"/>
      <c r="BO17" s="175"/>
    </row>
    <row r="18" spans="4:67" x14ac:dyDescent="0.25">
      <c r="D18" s="172"/>
      <c r="E18" s="227" t="str">
        <f>+IF(Mitarbeitende!D12="","",Mitarbeitende!D12)</f>
        <v/>
      </c>
      <c r="F18" s="228" t="str">
        <f>+IF(Mitarbeitende!E12="","",Mitarbeitende!E12&amp;" "&amp;Mitarbeitende!F12)</f>
        <v/>
      </c>
      <c r="G18" s="229" t="str">
        <f>+IF(Mitarbeitende!K12="","",Mitarbeitende!K12)</f>
        <v/>
      </c>
      <c r="H18" s="229" t="str">
        <f t="shared" si="5"/>
        <v/>
      </c>
      <c r="I18" s="229" t="str">
        <f>+Zusammenfassung!T10</f>
        <v/>
      </c>
      <c r="J18" s="230" t="str">
        <f t="shared" si="6"/>
        <v/>
      </c>
      <c r="K18" s="192"/>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4"/>
      <c r="AP18" s="173"/>
      <c r="BK18" s="175"/>
      <c r="BL18" s="175"/>
      <c r="BM18" s="175"/>
      <c r="BN18" s="175"/>
      <c r="BO18" s="175"/>
    </row>
    <row r="19" spans="4:67" x14ac:dyDescent="0.25">
      <c r="D19" s="172"/>
      <c r="E19" s="227" t="str">
        <f>+IF(Mitarbeitende!D13="","",Mitarbeitende!D13)</f>
        <v/>
      </c>
      <c r="F19" s="228" t="str">
        <f>+IF(Mitarbeitende!E13="","",Mitarbeitende!E13&amp;" "&amp;Mitarbeitende!F13)</f>
        <v/>
      </c>
      <c r="G19" s="229" t="str">
        <f>+IF(Mitarbeitende!K13="","",Mitarbeitende!K13)</f>
        <v/>
      </c>
      <c r="H19" s="229" t="str">
        <f t="shared" si="5"/>
        <v/>
      </c>
      <c r="I19" s="229" t="str">
        <f>+Zusammenfassung!T11</f>
        <v/>
      </c>
      <c r="J19" s="230" t="str">
        <f t="shared" si="6"/>
        <v/>
      </c>
      <c r="K19" s="192"/>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4"/>
      <c r="AP19" s="173"/>
      <c r="BK19" s="175"/>
      <c r="BL19" s="175"/>
      <c r="BM19" s="175"/>
      <c r="BN19" s="175"/>
      <c r="BO19" s="175"/>
    </row>
    <row r="20" spans="4:67" x14ac:dyDescent="0.25">
      <c r="D20" s="172"/>
      <c r="E20" s="227" t="str">
        <f>+IF(Mitarbeitende!D14="","",Mitarbeitende!D14)</f>
        <v/>
      </c>
      <c r="F20" s="228" t="str">
        <f>+IF(Mitarbeitende!E14="","",Mitarbeitende!E14&amp;" "&amp;Mitarbeitende!F14)</f>
        <v/>
      </c>
      <c r="G20" s="229" t="str">
        <f>+IF(Mitarbeitende!K14="","",Mitarbeitende!K14)</f>
        <v/>
      </c>
      <c r="H20" s="229" t="str">
        <f t="shared" si="5"/>
        <v/>
      </c>
      <c r="I20" s="229" t="str">
        <f>+Zusammenfassung!T12</f>
        <v/>
      </c>
      <c r="J20" s="230" t="str">
        <f t="shared" si="6"/>
        <v/>
      </c>
      <c r="K20" s="192"/>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4"/>
      <c r="AP20" s="173"/>
      <c r="AR20" s="178"/>
      <c r="BK20" s="175"/>
      <c r="BL20" s="175"/>
      <c r="BM20" s="175"/>
      <c r="BN20" s="175"/>
      <c r="BO20" s="175"/>
    </row>
    <row r="21" spans="4:67" x14ac:dyDescent="0.25">
      <c r="D21" s="172"/>
      <c r="E21" s="227" t="str">
        <f>+IF(Mitarbeitende!D15="","",Mitarbeitende!D15)</f>
        <v/>
      </c>
      <c r="F21" s="228" t="str">
        <f>+IF(Mitarbeitende!E15="","",Mitarbeitende!E15&amp;" "&amp;Mitarbeitende!F15)</f>
        <v/>
      </c>
      <c r="G21" s="229" t="str">
        <f>+IF(Mitarbeitende!K15="","",Mitarbeitende!K15)</f>
        <v/>
      </c>
      <c r="H21" s="229" t="str">
        <f t="shared" si="5"/>
        <v/>
      </c>
      <c r="I21" s="229" t="str">
        <f>+Zusammenfassung!T13</f>
        <v/>
      </c>
      <c r="J21" s="230" t="str">
        <f t="shared" si="6"/>
        <v/>
      </c>
      <c r="K21" s="192"/>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4"/>
      <c r="AP21" s="173"/>
      <c r="BK21" s="175"/>
      <c r="BL21" s="175"/>
      <c r="BM21" s="175"/>
      <c r="BN21" s="175"/>
      <c r="BO21" s="175"/>
    </row>
    <row r="22" spans="4:67" x14ac:dyDescent="0.25">
      <c r="D22" s="172"/>
      <c r="E22" s="227" t="str">
        <f>+IF(Mitarbeitende!D16="","",Mitarbeitende!D16)</f>
        <v/>
      </c>
      <c r="F22" s="228" t="str">
        <f>+IF(Mitarbeitende!E16="","",Mitarbeitende!E16&amp;" "&amp;Mitarbeitende!F16)</f>
        <v/>
      </c>
      <c r="G22" s="229" t="str">
        <f>+IF(Mitarbeitende!K16="","",Mitarbeitende!K16)</f>
        <v/>
      </c>
      <c r="H22" s="229" t="str">
        <f t="shared" si="5"/>
        <v/>
      </c>
      <c r="I22" s="229" t="str">
        <f>+Zusammenfassung!T14</f>
        <v/>
      </c>
      <c r="J22" s="230" t="str">
        <f t="shared" si="6"/>
        <v/>
      </c>
      <c r="K22" s="192"/>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4"/>
      <c r="AP22" s="173"/>
      <c r="BK22" s="175"/>
      <c r="BL22" s="175"/>
      <c r="BM22" s="175"/>
      <c r="BN22" s="175"/>
      <c r="BO22" s="175"/>
    </row>
    <row r="23" spans="4:67" x14ac:dyDescent="0.25">
      <c r="D23" s="172"/>
      <c r="E23" s="227" t="str">
        <f>+IF(Mitarbeitende!D17="","",Mitarbeitende!D17)</f>
        <v/>
      </c>
      <c r="F23" s="228" t="str">
        <f>+IF(Mitarbeitende!E17="","",Mitarbeitende!E17&amp;" "&amp;Mitarbeitende!F17)</f>
        <v/>
      </c>
      <c r="G23" s="229" t="str">
        <f>+IF(Mitarbeitende!K17="","",Mitarbeitende!K17)</f>
        <v/>
      </c>
      <c r="H23" s="229" t="str">
        <f t="shared" si="5"/>
        <v/>
      </c>
      <c r="I23" s="229" t="str">
        <f>+Zusammenfassung!T15</f>
        <v/>
      </c>
      <c r="J23" s="230" t="str">
        <f t="shared" si="6"/>
        <v/>
      </c>
      <c r="K23" s="192"/>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4"/>
      <c r="AP23" s="173"/>
      <c r="BK23" s="175"/>
      <c r="BL23" s="175"/>
      <c r="BM23" s="175"/>
      <c r="BN23" s="175"/>
      <c r="BO23" s="175"/>
    </row>
    <row r="24" spans="4:67" x14ac:dyDescent="0.25">
      <c r="D24" s="172"/>
      <c r="E24" s="227" t="str">
        <f>+IF(Mitarbeitende!D18="","",Mitarbeitende!D18)</f>
        <v/>
      </c>
      <c r="F24" s="228" t="str">
        <f>+IF(Mitarbeitende!E18="","",Mitarbeitende!E18&amp;" "&amp;Mitarbeitende!F18)</f>
        <v/>
      </c>
      <c r="G24" s="229" t="str">
        <f>+IF(Mitarbeitende!K18="","",Mitarbeitende!K18)</f>
        <v/>
      </c>
      <c r="H24" s="229" t="str">
        <f t="shared" si="5"/>
        <v/>
      </c>
      <c r="I24" s="229" t="str">
        <f>+Zusammenfassung!T16</f>
        <v/>
      </c>
      <c r="J24" s="230" t="str">
        <f t="shared" si="6"/>
        <v/>
      </c>
      <c r="K24" s="192"/>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4"/>
      <c r="AP24" s="173"/>
      <c r="BK24" s="175"/>
      <c r="BL24" s="175"/>
      <c r="BM24" s="175"/>
      <c r="BN24" s="175"/>
      <c r="BO24" s="175"/>
    </row>
    <row r="25" spans="4:67" x14ac:dyDescent="0.25">
      <c r="D25" s="172"/>
      <c r="E25" s="227" t="str">
        <f>+IF(Mitarbeitende!D19="","",Mitarbeitende!D19)</f>
        <v/>
      </c>
      <c r="F25" s="228" t="str">
        <f>+IF(Mitarbeitende!E19="","",Mitarbeitende!E19&amp;" "&amp;Mitarbeitende!F19)</f>
        <v/>
      </c>
      <c r="G25" s="229" t="str">
        <f>+IF(Mitarbeitende!K19="","",Mitarbeitende!K19)</f>
        <v/>
      </c>
      <c r="H25" s="229" t="str">
        <f t="shared" si="5"/>
        <v/>
      </c>
      <c r="I25" s="229" t="str">
        <f>+Zusammenfassung!T17</f>
        <v/>
      </c>
      <c r="J25" s="230" t="str">
        <f t="shared" si="6"/>
        <v/>
      </c>
      <c r="K25" s="192"/>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4"/>
      <c r="AP25" s="173"/>
      <c r="BK25" s="175"/>
      <c r="BL25" s="175"/>
      <c r="BM25" s="175"/>
      <c r="BN25" s="175"/>
      <c r="BO25" s="175"/>
    </row>
    <row r="26" spans="4:67" x14ac:dyDescent="0.25">
      <c r="D26" s="172"/>
      <c r="E26" s="227" t="str">
        <f>+IF(Mitarbeitende!D20="","",Mitarbeitende!D20)</f>
        <v/>
      </c>
      <c r="F26" s="228" t="str">
        <f>+IF(Mitarbeitende!E20="","",Mitarbeitende!E20&amp;" "&amp;Mitarbeitende!F20)</f>
        <v/>
      </c>
      <c r="G26" s="229" t="str">
        <f>+IF(Mitarbeitende!K20="","",Mitarbeitende!K20)</f>
        <v/>
      </c>
      <c r="H26" s="229" t="str">
        <f t="shared" si="5"/>
        <v/>
      </c>
      <c r="I26" s="229" t="str">
        <f>+Zusammenfassung!T18</f>
        <v/>
      </c>
      <c r="J26" s="230" t="str">
        <f t="shared" si="6"/>
        <v/>
      </c>
      <c r="K26" s="192"/>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4"/>
      <c r="AP26" s="173"/>
      <c r="BK26" s="175"/>
      <c r="BL26" s="175"/>
      <c r="BM26" s="175"/>
      <c r="BN26" s="175"/>
      <c r="BO26" s="175"/>
    </row>
    <row r="27" spans="4:67" x14ac:dyDescent="0.25">
      <c r="D27" s="172"/>
      <c r="E27" s="227" t="str">
        <f>+IF(Mitarbeitende!D21="","",Mitarbeitende!D21)</f>
        <v/>
      </c>
      <c r="F27" s="228" t="str">
        <f>+IF(Mitarbeitende!E21="","",Mitarbeitende!E21&amp;" "&amp;Mitarbeitende!F21)</f>
        <v/>
      </c>
      <c r="G27" s="229" t="str">
        <f>+IF(Mitarbeitende!K21="","",Mitarbeitende!K21)</f>
        <v/>
      </c>
      <c r="H27" s="229" t="str">
        <f t="shared" si="5"/>
        <v/>
      </c>
      <c r="I27" s="229" t="str">
        <f>+Zusammenfassung!T19</f>
        <v/>
      </c>
      <c r="J27" s="230" t="str">
        <f t="shared" si="6"/>
        <v/>
      </c>
      <c r="K27" s="192"/>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4"/>
      <c r="AP27" s="173"/>
      <c r="BK27" s="175"/>
      <c r="BL27" s="175"/>
      <c r="BM27" s="175"/>
      <c r="BN27" s="175"/>
      <c r="BO27" s="175"/>
    </row>
    <row r="28" spans="4:67" x14ac:dyDescent="0.25">
      <c r="D28" s="172"/>
      <c r="E28" s="227" t="str">
        <f>+IF(Mitarbeitende!D22="","",Mitarbeitende!D22)</f>
        <v/>
      </c>
      <c r="F28" s="228" t="str">
        <f>+IF(Mitarbeitende!E22="","",Mitarbeitende!E22&amp;" "&amp;Mitarbeitende!F22)</f>
        <v/>
      </c>
      <c r="G28" s="229" t="str">
        <f>+IF(Mitarbeitende!K22="","",Mitarbeitende!K22)</f>
        <v/>
      </c>
      <c r="H28" s="229" t="str">
        <f t="shared" si="5"/>
        <v/>
      </c>
      <c r="I28" s="229" t="str">
        <f>+Zusammenfassung!T20</f>
        <v/>
      </c>
      <c r="J28" s="230" t="str">
        <f t="shared" si="6"/>
        <v/>
      </c>
      <c r="K28" s="192"/>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4"/>
      <c r="AP28" s="173"/>
      <c r="BK28" s="175"/>
      <c r="BL28" s="175"/>
      <c r="BM28" s="175"/>
      <c r="BN28" s="175"/>
      <c r="BO28" s="175"/>
    </row>
    <row r="29" spans="4:67" x14ac:dyDescent="0.25">
      <c r="D29" s="172"/>
      <c r="E29" s="227" t="str">
        <f>+IF(Mitarbeitende!D23="","",Mitarbeitende!D23)</f>
        <v/>
      </c>
      <c r="F29" s="228" t="str">
        <f>+IF(Mitarbeitende!E23="","",Mitarbeitende!E23&amp;" "&amp;Mitarbeitende!F23)</f>
        <v/>
      </c>
      <c r="G29" s="229" t="str">
        <f>+IF(Mitarbeitende!K23="","",Mitarbeitende!K23)</f>
        <v/>
      </c>
      <c r="H29" s="229" t="str">
        <f t="shared" si="5"/>
        <v/>
      </c>
      <c r="I29" s="229" t="str">
        <f>+Zusammenfassung!T21</f>
        <v/>
      </c>
      <c r="J29" s="230" t="str">
        <f t="shared" si="6"/>
        <v/>
      </c>
      <c r="K29" s="192"/>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4"/>
      <c r="AP29" s="173"/>
      <c r="BK29" s="175"/>
      <c r="BL29" s="175"/>
      <c r="BM29" s="175"/>
      <c r="BN29" s="175"/>
      <c r="BO29" s="175"/>
    </row>
    <row r="30" spans="4:67" x14ac:dyDescent="0.25">
      <c r="D30" s="172"/>
      <c r="E30" s="227" t="str">
        <f>+IF(Mitarbeitende!D24="","",Mitarbeitende!D24)</f>
        <v/>
      </c>
      <c r="F30" s="228" t="str">
        <f>+IF(Mitarbeitende!E24="","",Mitarbeitende!E24&amp;" "&amp;Mitarbeitende!F24)</f>
        <v/>
      </c>
      <c r="G30" s="229" t="str">
        <f>+IF(Mitarbeitende!K24="","",Mitarbeitende!K24)</f>
        <v/>
      </c>
      <c r="H30" s="229" t="str">
        <f t="shared" si="5"/>
        <v/>
      </c>
      <c r="I30" s="229" t="str">
        <f>+Zusammenfassung!T22</f>
        <v/>
      </c>
      <c r="J30" s="230" t="str">
        <f t="shared" si="6"/>
        <v/>
      </c>
      <c r="K30" s="192"/>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4"/>
      <c r="AP30" s="173"/>
      <c r="BK30" s="175"/>
      <c r="BL30" s="175"/>
      <c r="BM30" s="175"/>
      <c r="BN30" s="175"/>
      <c r="BO30" s="175"/>
    </row>
    <row r="31" spans="4:67" x14ac:dyDescent="0.25">
      <c r="D31" s="172"/>
      <c r="E31" s="227" t="str">
        <f>+IF(Mitarbeitende!D25="","",Mitarbeitende!D25)</f>
        <v/>
      </c>
      <c r="F31" s="228" t="str">
        <f>+IF(Mitarbeitende!E25="","",Mitarbeitende!E25&amp;" "&amp;Mitarbeitende!F25)</f>
        <v/>
      </c>
      <c r="G31" s="229" t="str">
        <f>+IF(Mitarbeitende!K25="","",Mitarbeitende!K25)</f>
        <v/>
      </c>
      <c r="H31" s="229" t="str">
        <f t="shared" si="5"/>
        <v/>
      </c>
      <c r="I31" s="229" t="str">
        <f>+Zusammenfassung!T23</f>
        <v/>
      </c>
      <c r="J31" s="230" t="str">
        <f t="shared" si="6"/>
        <v/>
      </c>
      <c r="K31" s="192"/>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4"/>
      <c r="AP31" s="173"/>
      <c r="BK31" s="175"/>
      <c r="BL31" s="175"/>
      <c r="BM31" s="175"/>
      <c r="BN31" s="175"/>
      <c r="BO31" s="175"/>
    </row>
    <row r="32" spans="4:67" x14ac:dyDescent="0.25">
      <c r="D32" s="172"/>
      <c r="E32" s="227" t="str">
        <f>+IF(Mitarbeitende!D26="","",Mitarbeitende!D26)</f>
        <v/>
      </c>
      <c r="F32" s="228" t="str">
        <f>+IF(Mitarbeitende!E26="","",Mitarbeitende!E26&amp;" "&amp;Mitarbeitende!F26)</f>
        <v/>
      </c>
      <c r="G32" s="229" t="str">
        <f>+IF(Mitarbeitende!K26="","",Mitarbeitende!K26)</f>
        <v/>
      </c>
      <c r="H32" s="229" t="str">
        <f t="shared" si="5"/>
        <v/>
      </c>
      <c r="I32" s="229" t="str">
        <f>+Zusammenfassung!T24</f>
        <v/>
      </c>
      <c r="J32" s="230" t="str">
        <f t="shared" si="6"/>
        <v/>
      </c>
      <c r="K32" s="192"/>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4"/>
      <c r="AP32" s="173"/>
      <c r="BK32" s="175"/>
      <c r="BL32" s="175"/>
      <c r="BM32" s="175"/>
      <c r="BN32" s="175"/>
      <c r="BO32" s="175"/>
    </row>
    <row r="33" spans="4:67" x14ac:dyDescent="0.25">
      <c r="D33" s="172"/>
      <c r="E33" s="227" t="str">
        <f>+IF(Mitarbeitende!D27="","",Mitarbeitende!D27)</f>
        <v/>
      </c>
      <c r="F33" s="228" t="str">
        <f>+IF(Mitarbeitende!E27="","",Mitarbeitende!E27&amp;" "&amp;Mitarbeitende!F27)</f>
        <v/>
      </c>
      <c r="G33" s="229" t="str">
        <f>+IF(Mitarbeitende!K27="","",Mitarbeitende!K27)</f>
        <v/>
      </c>
      <c r="H33" s="229" t="str">
        <f t="shared" si="5"/>
        <v/>
      </c>
      <c r="I33" s="229" t="str">
        <f>+Zusammenfassung!T25</f>
        <v/>
      </c>
      <c r="J33" s="230" t="str">
        <f t="shared" si="6"/>
        <v/>
      </c>
      <c r="K33" s="192"/>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4"/>
      <c r="AP33" s="173"/>
      <c r="BK33" s="175"/>
      <c r="BL33" s="175"/>
      <c r="BM33" s="175"/>
      <c r="BN33" s="175"/>
      <c r="BO33" s="175"/>
    </row>
    <row r="34" spans="4:67" x14ac:dyDescent="0.25">
      <c r="D34" s="172"/>
      <c r="E34" s="227" t="str">
        <f>+IF(Mitarbeitende!D28="","",Mitarbeitende!D28)</f>
        <v/>
      </c>
      <c r="F34" s="228" t="str">
        <f>+IF(Mitarbeitende!E28="","",Mitarbeitende!E28&amp;" "&amp;Mitarbeitende!F28)</f>
        <v/>
      </c>
      <c r="G34" s="229" t="str">
        <f>+IF(Mitarbeitende!K28="","",Mitarbeitende!K28)</f>
        <v/>
      </c>
      <c r="H34" s="229" t="str">
        <f t="shared" si="5"/>
        <v/>
      </c>
      <c r="I34" s="229" t="str">
        <f>+Zusammenfassung!T26</f>
        <v/>
      </c>
      <c r="J34" s="230" t="str">
        <f t="shared" si="6"/>
        <v/>
      </c>
      <c r="K34" s="192"/>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4"/>
      <c r="AP34" s="173"/>
      <c r="BK34" s="175"/>
      <c r="BL34" s="175"/>
      <c r="BM34" s="175"/>
      <c r="BN34" s="175"/>
      <c r="BO34" s="175"/>
    </row>
    <row r="35" spans="4:67" x14ac:dyDescent="0.25">
      <c r="D35" s="172"/>
      <c r="E35" s="227" t="str">
        <f>+IF(Mitarbeitende!D29="","",Mitarbeitende!D29)</f>
        <v/>
      </c>
      <c r="F35" s="228" t="str">
        <f>+IF(Mitarbeitende!E29="","",Mitarbeitende!E29&amp;" "&amp;Mitarbeitende!F29)</f>
        <v/>
      </c>
      <c r="G35" s="229" t="str">
        <f>+IF(Mitarbeitende!K29="","",Mitarbeitende!K29)</f>
        <v/>
      </c>
      <c r="H35" s="229" t="str">
        <f t="shared" si="5"/>
        <v/>
      </c>
      <c r="I35" s="229" t="str">
        <f>+Zusammenfassung!T27</f>
        <v/>
      </c>
      <c r="J35" s="230" t="str">
        <f t="shared" si="6"/>
        <v/>
      </c>
      <c r="K35" s="192"/>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4"/>
      <c r="AP35" s="173"/>
      <c r="BK35" s="175"/>
      <c r="BL35" s="175"/>
      <c r="BM35" s="175"/>
      <c r="BN35" s="175"/>
      <c r="BO35" s="175"/>
    </row>
    <row r="36" spans="4:67" x14ac:dyDescent="0.25">
      <c r="D36" s="172"/>
      <c r="E36" s="227" t="str">
        <f>+IF(Mitarbeitende!D30="","",Mitarbeitende!D30)</f>
        <v/>
      </c>
      <c r="F36" s="228" t="str">
        <f>+IF(Mitarbeitende!E30="","",Mitarbeitende!E30&amp;" "&amp;Mitarbeitende!F30)</f>
        <v/>
      </c>
      <c r="G36" s="229" t="str">
        <f>+IF(Mitarbeitende!K30="","",Mitarbeitende!K30)</f>
        <v/>
      </c>
      <c r="H36" s="229" t="str">
        <f t="shared" si="5"/>
        <v/>
      </c>
      <c r="I36" s="229" t="str">
        <f>+Zusammenfassung!T28</f>
        <v/>
      </c>
      <c r="J36" s="230" t="str">
        <f t="shared" si="6"/>
        <v/>
      </c>
      <c r="K36" s="192"/>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4"/>
      <c r="AP36" s="173"/>
      <c r="BK36" s="175"/>
      <c r="BL36" s="175"/>
      <c r="BM36" s="175"/>
      <c r="BN36" s="175"/>
      <c r="BO36" s="175"/>
    </row>
    <row r="37" spans="4:67" x14ac:dyDescent="0.25">
      <c r="D37" s="172"/>
      <c r="E37" s="227" t="str">
        <f>+IF(Mitarbeitende!D31="","",Mitarbeitende!D31)</f>
        <v/>
      </c>
      <c r="F37" s="228" t="str">
        <f>+IF(Mitarbeitende!E31="","",Mitarbeitende!E31&amp;" "&amp;Mitarbeitende!F31)</f>
        <v/>
      </c>
      <c r="G37" s="229" t="str">
        <f>+IF(Mitarbeitende!K31="","",Mitarbeitende!K31)</f>
        <v/>
      </c>
      <c r="H37" s="229" t="str">
        <f t="shared" si="5"/>
        <v/>
      </c>
      <c r="I37" s="229" t="str">
        <f>+Zusammenfassung!T29</f>
        <v/>
      </c>
      <c r="J37" s="230" t="str">
        <f t="shared" si="6"/>
        <v/>
      </c>
      <c r="K37" s="192"/>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4"/>
      <c r="AP37" s="173"/>
      <c r="BK37" s="175"/>
      <c r="BL37" s="175"/>
      <c r="BM37" s="175"/>
      <c r="BN37" s="175"/>
      <c r="BO37" s="175"/>
    </row>
    <row r="38" spans="4:67" x14ac:dyDescent="0.25">
      <c r="D38" s="172"/>
      <c r="E38" s="227" t="str">
        <f>+IF(Mitarbeitende!D32="","",Mitarbeitende!D32)</f>
        <v/>
      </c>
      <c r="F38" s="228" t="str">
        <f>+IF(Mitarbeitende!E32="","",Mitarbeitende!E32&amp;" "&amp;Mitarbeitende!F32)</f>
        <v/>
      </c>
      <c r="G38" s="229" t="str">
        <f>+IF(Mitarbeitende!K32="","",Mitarbeitende!K32)</f>
        <v/>
      </c>
      <c r="H38" s="229" t="str">
        <f t="shared" si="5"/>
        <v/>
      </c>
      <c r="I38" s="229" t="str">
        <f>+Zusammenfassung!T30</f>
        <v/>
      </c>
      <c r="J38" s="230" t="str">
        <f t="shared" si="6"/>
        <v/>
      </c>
      <c r="K38" s="192"/>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4"/>
      <c r="AP38" s="173"/>
      <c r="BK38" s="175"/>
      <c r="BL38" s="175"/>
      <c r="BM38" s="175"/>
      <c r="BN38" s="175"/>
      <c r="BO38" s="175"/>
    </row>
    <row r="39" spans="4:67" x14ac:dyDescent="0.25">
      <c r="D39" s="172"/>
      <c r="E39" s="227" t="str">
        <f>+IF(Mitarbeitende!D33="","",Mitarbeitende!D33)</f>
        <v/>
      </c>
      <c r="F39" s="228" t="str">
        <f>+IF(Mitarbeitende!E33="","",Mitarbeitende!E33&amp;" "&amp;Mitarbeitende!F33)</f>
        <v/>
      </c>
      <c r="G39" s="229" t="str">
        <f>+IF(Mitarbeitende!K33="","",Mitarbeitende!K33)</f>
        <v/>
      </c>
      <c r="H39" s="229" t="str">
        <f t="shared" si="5"/>
        <v/>
      </c>
      <c r="I39" s="229" t="str">
        <f>+Zusammenfassung!T31</f>
        <v/>
      </c>
      <c r="J39" s="230" t="str">
        <f t="shared" si="6"/>
        <v/>
      </c>
      <c r="K39" s="192"/>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4"/>
      <c r="AP39" s="173"/>
      <c r="BK39" s="175"/>
      <c r="BL39" s="175"/>
      <c r="BM39" s="175"/>
      <c r="BN39" s="175"/>
      <c r="BO39" s="175"/>
    </row>
    <row r="40" spans="4:67" x14ac:dyDescent="0.25">
      <c r="D40" s="172"/>
      <c r="E40" s="227" t="str">
        <f>+IF(Mitarbeitende!D34="","",Mitarbeitende!D34)</f>
        <v/>
      </c>
      <c r="F40" s="228" t="str">
        <f>+IF(Mitarbeitende!E34="","",Mitarbeitende!E34&amp;" "&amp;Mitarbeitende!F34)</f>
        <v/>
      </c>
      <c r="G40" s="229" t="str">
        <f>+IF(Mitarbeitende!K34="","",Mitarbeitende!K34)</f>
        <v/>
      </c>
      <c r="H40" s="229" t="str">
        <f t="shared" si="5"/>
        <v/>
      </c>
      <c r="I40" s="229" t="str">
        <f>+Zusammenfassung!T32</f>
        <v/>
      </c>
      <c r="J40" s="230" t="str">
        <f t="shared" si="6"/>
        <v/>
      </c>
      <c r="K40" s="192"/>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4"/>
      <c r="AP40" s="173"/>
      <c r="BK40" s="175"/>
      <c r="BL40" s="175"/>
      <c r="BM40" s="175"/>
      <c r="BN40" s="175"/>
      <c r="BO40" s="175"/>
    </row>
    <row r="41" spans="4:67" x14ac:dyDescent="0.25">
      <c r="D41" s="172"/>
      <c r="E41" s="227" t="str">
        <f>+IF(Mitarbeitende!D35="","",Mitarbeitende!D35)</f>
        <v/>
      </c>
      <c r="F41" s="228" t="str">
        <f>+IF(Mitarbeitende!E35="","",Mitarbeitende!E35&amp;" "&amp;Mitarbeitende!F35)</f>
        <v/>
      </c>
      <c r="G41" s="229" t="str">
        <f>+IF(Mitarbeitende!K35="","",Mitarbeitende!K35)</f>
        <v/>
      </c>
      <c r="H41" s="229" t="str">
        <f t="shared" si="5"/>
        <v/>
      </c>
      <c r="I41" s="229" t="str">
        <f>+Zusammenfassung!T33</f>
        <v/>
      </c>
      <c r="J41" s="230" t="str">
        <f t="shared" si="6"/>
        <v/>
      </c>
      <c r="K41" s="192"/>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4"/>
      <c r="AP41" s="173"/>
      <c r="BK41" s="175"/>
      <c r="BL41" s="175"/>
      <c r="BM41" s="175"/>
      <c r="BN41" s="175"/>
      <c r="BO41" s="175"/>
    </row>
    <row r="42" spans="4:67" x14ac:dyDescent="0.25">
      <c r="D42" s="172"/>
      <c r="E42" s="227" t="str">
        <f>+IF(Mitarbeitende!D36="","",Mitarbeitende!D36)</f>
        <v/>
      </c>
      <c r="F42" s="228" t="str">
        <f>+IF(Mitarbeitende!E36="","",Mitarbeitende!E36&amp;" "&amp;Mitarbeitende!F36)</f>
        <v/>
      </c>
      <c r="G42" s="229" t="str">
        <f>+IF(Mitarbeitende!K36="","",Mitarbeitende!K36)</f>
        <v/>
      </c>
      <c r="H42" s="229" t="str">
        <f t="shared" si="5"/>
        <v/>
      </c>
      <c r="I42" s="229" t="str">
        <f>+Zusammenfassung!T34</f>
        <v/>
      </c>
      <c r="J42" s="230" t="str">
        <f t="shared" si="6"/>
        <v/>
      </c>
      <c r="K42" s="192"/>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4"/>
      <c r="AP42" s="173"/>
      <c r="BK42" s="175"/>
      <c r="BL42" s="175"/>
      <c r="BM42" s="175"/>
      <c r="BN42" s="175"/>
      <c r="BO42" s="175"/>
    </row>
    <row r="43" spans="4:67" x14ac:dyDescent="0.25">
      <c r="D43" s="172"/>
      <c r="E43" s="227" t="str">
        <f>+IF(Mitarbeitende!D37="","",Mitarbeitende!D37)</f>
        <v/>
      </c>
      <c r="F43" s="228" t="str">
        <f>+IF(Mitarbeitende!E37="","",Mitarbeitende!E37&amp;" "&amp;Mitarbeitende!F37)</f>
        <v/>
      </c>
      <c r="G43" s="229" t="str">
        <f>+IF(Mitarbeitende!K37="","",Mitarbeitende!K37)</f>
        <v/>
      </c>
      <c r="H43" s="229" t="str">
        <f t="shared" si="5"/>
        <v/>
      </c>
      <c r="I43" s="229" t="str">
        <f>+Zusammenfassung!T35</f>
        <v/>
      </c>
      <c r="J43" s="230" t="str">
        <f t="shared" si="6"/>
        <v/>
      </c>
      <c r="K43" s="192"/>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4"/>
      <c r="AP43" s="173"/>
      <c r="BK43" s="175"/>
      <c r="BL43" s="175"/>
      <c r="BM43" s="175"/>
      <c r="BN43" s="175"/>
      <c r="BO43" s="175"/>
    </row>
    <row r="44" spans="4:67" x14ac:dyDescent="0.25">
      <c r="D44" s="172"/>
      <c r="E44" s="227" t="str">
        <f>+IF(Mitarbeitende!D38="","",Mitarbeitende!D38)</f>
        <v/>
      </c>
      <c r="F44" s="228" t="str">
        <f>+IF(Mitarbeitende!E38="","",Mitarbeitende!E38&amp;" "&amp;Mitarbeitende!F38)</f>
        <v/>
      </c>
      <c r="G44" s="229" t="str">
        <f>+IF(Mitarbeitende!K38="","",Mitarbeitende!K38)</f>
        <v/>
      </c>
      <c r="H44" s="229" t="str">
        <f t="shared" si="5"/>
        <v/>
      </c>
      <c r="I44" s="229" t="str">
        <f>+Zusammenfassung!T36</f>
        <v/>
      </c>
      <c r="J44" s="230" t="str">
        <f t="shared" si="6"/>
        <v/>
      </c>
      <c r="K44" s="192"/>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4"/>
      <c r="AP44" s="173"/>
      <c r="BK44" s="175"/>
      <c r="BL44" s="175"/>
      <c r="BM44" s="175"/>
      <c r="BN44" s="175"/>
      <c r="BO44" s="175"/>
    </row>
    <row r="45" spans="4:67" x14ac:dyDescent="0.25">
      <c r="D45" s="172"/>
      <c r="E45" s="227" t="str">
        <f>+IF(Mitarbeitende!D39="","",Mitarbeitende!D39)</f>
        <v/>
      </c>
      <c r="F45" s="228" t="str">
        <f>+IF(Mitarbeitende!E39="","",Mitarbeitende!E39&amp;" "&amp;Mitarbeitende!F39)</f>
        <v/>
      </c>
      <c r="G45" s="229" t="str">
        <f>+IF(Mitarbeitende!K39="","",Mitarbeitende!K39)</f>
        <v/>
      </c>
      <c r="H45" s="229" t="str">
        <f t="shared" si="5"/>
        <v/>
      </c>
      <c r="I45" s="229" t="str">
        <f>+Zusammenfassung!T37</f>
        <v/>
      </c>
      <c r="J45" s="230" t="str">
        <f t="shared" si="6"/>
        <v/>
      </c>
      <c r="K45" s="192"/>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4"/>
      <c r="AP45" s="173"/>
      <c r="BK45" s="175"/>
      <c r="BL45" s="175"/>
      <c r="BM45" s="175"/>
      <c r="BN45" s="175"/>
      <c r="BO45" s="175"/>
    </row>
    <row r="46" spans="4:67" x14ac:dyDescent="0.25">
      <c r="D46" s="172"/>
      <c r="E46" s="227" t="str">
        <f>+IF(Mitarbeitende!D40="","",Mitarbeitende!D40)</f>
        <v/>
      </c>
      <c r="F46" s="228" t="str">
        <f>+IF(Mitarbeitende!E40="","",Mitarbeitende!E40&amp;" "&amp;Mitarbeitende!F40)</f>
        <v/>
      </c>
      <c r="G46" s="229" t="str">
        <f>+IF(Mitarbeitende!K40="","",Mitarbeitende!K40)</f>
        <v/>
      </c>
      <c r="H46" s="229" t="str">
        <f t="shared" si="5"/>
        <v/>
      </c>
      <c r="I46" s="229" t="str">
        <f>+Zusammenfassung!T38</f>
        <v/>
      </c>
      <c r="J46" s="230" t="str">
        <f t="shared" si="6"/>
        <v/>
      </c>
      <c r="K46" s="192"/>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4"/>
      <c r="AP46" s="173"/>
      <c r="BK46" s="175"/>
      <c r="BL46" s="175"/>
      <c r="BM46" s="175"/>
      <c r="BN46" s="175"/>
      <c r="BO46" s="175"/>
    </row>
    <row r="47" spans="4:67" x14ac:dyDescent="0.25">
      <c r="D47" s="172"/>
      <c r="E47" s="227" t="str">
        <f>+IF(Mitarbeitende!D41="","",Mitarbeitende!D41)</f>
        <v/>
      </c>
      <c r="F47" s="228" t="str">
        <f>+IF(Mitarbeitende!E41="","",Mitarbeitende!E41&amp;" "&amp;Mitarbeitende!F41)</f>
        <v/>
      </c>
      <c r="G47" s="229" t="str">
        <f>+IF(Mitarbeitende!K41="","",Mitarbeitende!K41)</f>
        <v/>
      </c>
      <c r="H47" s="229" t="str">
        <f t="shared" si="5"/>
        <v/>
      </c>
      <c r="I47" s="229" t="str">
        <f>+Zusammenfassung!T39</f>
        <v/>
      </c>
      <c r="J47" s="230" t="str">
        <f t="shared" si="6"/>
        <v/>
      </c>
      <c r="K47" s="192"/>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4"/>
      <c r="AP47" s="173"/>
      <c r="BK47" s="175"/>
      <c r="BL47" s="175"/>
      <c r="BM47" s="175"/>
      <c r="BN47" s="175"/>
      <c r="BO47" s="175"/>
    </row>
    <row r="48" spans="4:67" x14ac:dyDescent="0.25">
      <c r="D48" s="172"/>
      <c r="E48" s="227" t="str">
        <f>+IF(Mitarbeitende!D42="","",Mitarbeitende!D42)</f>
        <v/>
      </c>
      <c r="F48" s="228" t="str">
        <f>+IF(Mitarbeitende!E42="","",Mitarbeitende!E42&amp;" "&amp;Mitarbeitende!F42)</f>
        <v/>
      </c>
      <c r="G48" s="229" t="str">
        <f>+IF(Mitarbeitende!K42="","",Mitarbeitende!K42)</f>
        <v/>
      </c>
      <c r="H48" s="229" t="str">
        <f t="shared" si="5"/>
        <v/>
      </c>
      <c r="I48" s="229" t="str">
        <f>+Zusammenfassung!T40</f>
        <v/>
      </c>
      <c r="J48" s="230" t="str">
        <f t="shared" si="6"/>
        <v/>
      </c>
      <c r="K48" s="192"/>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4"/>
      <c r="AP48" s="173"/>
      <c r="BK48" s="175"/>
      <c r="BL48" s="175"/>
      <c r="BM48" s="175"/>
      <c r="BN48" s="175"/>
      <c r="BO48" s="175"/>
    </row>
    <row r="49" spans="4:67" x14ac:dyDescent="0.25">
      <c r="D49" s="172"/>
      <c r="E49" s="227" t="str">
        <f>+IF(Mitarbeitende!D43="","",Mitarbeitende!D43)</f>
        <v/>
      </c>
      <c r="F49" s="228" t="str">
        <f>+IF(Mitarbeitende!E43="","",Mitarbeitende!E43&amp;" "&amp;Mitarbeitende!F43)</f>
        <v/>
      </c>
      <c r="G49" s="229" t="str">
        <f>+IF(Mitarbeitende!K43="","",Mitarbeitende!K43)</f>
        <v/>
      </c>
      <c r="H49" s="229" t="str">
        <f t="shared" si="5"/>
        <v/>
      </c>
      <c r="I49" s="229" t="str">
        <f>+Zusammenfassung!T41</f>
        <v/>
      </c>
      <c r="J49" s="230" t="str">
        <f t="shared" si="6"/>
        <v/>
      </c>
      <c r="K49" s="192"/>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4"/>
      <c r="AP49" s="173"/>
      <c r="BK49" s="175"/>
      <c r="BL49" s="175"/>
      <c r="BM49" s="175"/>
      <c r="BN49" s="175"/>
      <c r="BO49" s="175"/>
    </row>
    <row r="50" spans="4:67" x14ac:dyDescent="0.25">
      <c r="D50" s="172"/>
      <c r="E50" s="227" t="str">
        <f>+IF(Mitarbeitende!D44="","",Mitarbeitende!D44)</f>
        <v/>
      </c>
      <c r="F50" s="228" t="str">
        <f>+IF(Mitarbeitende!E44="","",Mitarbeitende!E44&amp;" "&amp;Mitarbeitende!F44)</f>
        <v/>
      </c>
      <c r="G50" s="229" t="str">
        <f>+IF(Mitarbeitende!K44="","",Mitarbeitende!K44)</f>
        <v/>
      </c>
      <c r="H50" s="229" t="str">
        <f t="shared" si="5"/>
        <v/>
      </c>
      <c r="I50" s="229" t="str">
        <f>+Zusammenfassung!T42</f>
        <v/>
      </c>
      <c r="J50" s="230" t="str">
        <f t="shared" si="6"/>
        <v/>
      </c>
      <c r="K50" s="192"/>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4"/>
      <c r="AP50" s="173"/>
      <c r="BK50" s="175"/>
      <c r="BL50" s="175"/>
      <c r="BM50" s="175"/>
      <c r="BN50" s="175"/>
      <c r="BO50" s="175"/>
    </row>
    <row r="51" spans="4:67" x14ac:dyDescent="0.25">
      <c r="D51" s="172"/>
      <c r="E51" s="227" t="str">
        <f>+IF(Mitarbeitende!D45="","",Mitarbeitende!D45)</f>
        <v/>
      </c>
      <c r="F51" s="228" t="str">
        <f>+IF(Mitarbeitende!E45="","",Mitarbeitende!E45&amp;" "&amp;Mitarbeitende!F45)</f>
        <v/>
      </c>
      <c r="G51" s="229" t="str">
        <f>+IF(Mitarbeitende!K45="","",Mitarbeitende!K45)</f>
        <v/>
      </c>
      <c r="H51" s="229" t="str">
        <f t="shared" si="5"/>
        <v/>
      </c>
      <c r="I51" s="229" t="str">
        <f>+Zusammenfassung!T43</f>
        <v/>
      </c>
      <c r="J51" s="230" t="str">
        <f t="shared" si="6"/>
        <v/>
      </c>
      <c r="K51" s="192"/>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4"/>
      <c r="AP51" s="173"/>
      <c r="BK51" s="175"/>
      <c r="BL51" s="175"/>
      <c r="BM51" s="175"/>
      <c r="BN51" s="175"/>
      <c r="BO51" s="175"/>
    </row>
    <row r="52" spans="4:67" x14ac:dyDescent="0.25">
      <c r="D52" s="172"/>
      <c r="E52" s="227" t="str">
        <f>+IF(Mitarbeitende!D46="","",Mitarbeitende!D46)</f>
        <v/>
      </c>
      <c r="F52" s="228" t="str">
        <f>+IF(Mitarbeitende!E46="","",Mitarbeitende!E46&amp;" "&amp;Mitarbeitende!F46)</f>
        <v/>
      </c>
      <c r="G52" s="229" t="str">
        <f>+IF(Mitarbeitende!K46="","",Mitarbeitende!K46)</f>
        <v/>
      </c>
      <c r="H52" s="229" t="str">
        <f t="shared" si="5"/>
        <v/>
      </c>
      <c r="I52" s="229" t="str">
        <f>+Zusammenfassung!T44</f>
        <v/>
      </c>
      <c r="J52" s="230" t="str">
        <f t="shared" si="6"/>
        <v/>
      </c>
      <c r="K52" s="192"/>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4"/>
      <c r="AP52" s="173"/>
      <c r="BK52" s="175"/>
      <c r="BL52" s="175"/>
      <c r="BM52" s="175"/>
      <c r="BN52" s="175"/>
      <c r="BO52" s="175"/>
    </row>
    <row r="53" spans="4:67" ht="13.8" thickBot="1" x14ac:dyDescent="0.3">
      <c r="D53" s="172"/>
      <c r="E53" s="231" t="str">
        <f>+IF(Mitarbeitende!D47="","",Mitarbeitende!D47)</f>
        <v/>
      </c>
      <c r="F53" s="232" t="str">
        <f>+IF(Mitarbeitende!E47="","",Mitarbeitende!E47&amp;" "&amp;Mitarbeitende!F47)</f>
        <v/>
      </c>
      <c r="G53" s="233" t="str">
        <f>+IF(Mitarbeitende!K47="","",Mitarbeitende!K47)</f>
        <v/>
      </c>
      <c r="H53" s="233" t="str">
        <f t="shared" si="5"/>
        <v/>
      </c>
      <c r="I53" s="233" t="str">
        <f>+Zusammenfassung!T45</f>
        <v/>
      </c>
      <c r="J53" s="234" t="str">
        <f t="shared" si="6"/>
        <v/>
      </c>
      <c r="K53" s="195"/>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7"/>
      <c r="AP53" s="173"/>
      <c r="BK53" s="175"/>
      <c r="BL53" s="175"/>
      <c r="BM53" s="175"/>
      <c r="BN53" s="175"/>
      <c r="BO53" s="175"/>
    </row>
    <row r="54" spans="4:67" ht="15" customHeight="1" thickBot="1" x14ac:dyDescent="0.3">
      <c r="D54" s="179"/>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1"/>
    </row>
    <row r="56" spans="4:67" ht="13.8" x14ac:dyDescent="0.25">
      <c r="E56" s="182" t="s">
        <v>46</v>
      </c>
    </row>
    <row r="57" spans="4:67" ht="13.8" x14ac:dyDescent="0.25">
      <c r="E57" s="182" t="s">
        <v>47</v>
      </c>
    </row>
    <row r="58" spans="4:67" ht="13.8" x14ac:dyDescent="0.25">
      <c r="E58" s="182" t="s">
        <v>48</v>
      </c>
    </row>
  </sheetData>
  <sheetProtection sheet="1" selectLockedCells="1"/>
  <mergeCells count="10">
    <mergeCell ref="D3:AP3"/>
    <mergeCell ref="E7:J7"/>
    <mergeCell ref="E8:J8"/>
    <mergeCell ref="AR10:AU10"/>
    <mergeCell ref="E11:E13"/>
    <mergeCell ref="F11:F13"/>
    <mergeCell ref="G11:G13"/>
    <mergeCell ref="H11:H13"/>
    <mergeCell ref="I11:I13"/>
    <mergeCell ref="J11:J13"/>
  </mergeCells>
  <conditionalFormatting sqref="K14:AO53">
    <cfRule type="cellIs" dxfId="15" priority="1" operator="between">
      <formula>0.5</formula>
      <formula>1</formula>
    </cfRule>
    <cfRule type="expression" dxfId="14" priority="3">
      <formula>K$8="J"</formula>
    </cfRule>
    <cfRule type="expression" dxfId="13" priority="4">
      <formula>K$7="N"</formula>
    </cfRule>
  </conditionalFormatting>
  <conditionalFormatting sqref="AM14:AO53">
    <cfRule type="expression" dxfId="12" priority="2">
      <formula>+ISNUMBER(AM$10)=FALSE</formula>
    </cfRule>
  </conditionalFormatting>
  <dataValidations count="2">
    <dataValidation type="date" allowBlank="1" showInputMessage="1" showErrorMessage="1" sqref="AR10:AU10" xr:uid="{8BCFA557-E876-4339-ABA1-0B7E57C632DC}">
      <formula1>44562</formula1>
      <formula2>54788</formula2>
    </dataValidation>
    <dataValidation type="list" allowBlank="1" showInputMessage="1" showErrorMessage="1" sqref="K14:AO53" xr:uid="{8623F628-0890-47F3-99B9-04923A8BCCAA}">
      <mc:AlternateContent xmlns:x12ac="http://schemas.microsoft.com/office/spreadsheetml/2011/1/ac" xmlns:mc="http://schemas.openxmlformats.org/markup-compatibility/2006">
        <mc:Choice Requires="x12ac">
          <x12ac:list>"0,5",1</x12ac:list>
        </mc:Choice>
        <mc:Fallback>
          <formula1>"0,5,1"</formula1>
        </mc:Fallback>
      </mc:AlternateContent>
    </dataValidation>
  </dataValidations>
  <pageMargins left="0.51181102362204722" right="0.51181102362204722" top="0.59055118110236227" bottom="0.59055118110236227" header="0.31496062992125984" footer="0.31496062992125984"/>
  <pageSetup paperSize="9" scale="7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5C2EF94-6320-4875-876F-A9279F90EC99}">
          <x14:formula1>
            <xm:f>'Interne Parmeter'!$C$3:$C$4</xm:f>
          </x14:formula1>
          <xm:sqref>K7:AO8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0E0E3-F65D-40C5-A5E1-0C0BE5741223}">
  <sheetPr>
    <tabColor rgb="FF00B050"/>
    <pageSetUpPr fitToPage="1"/>
  </sheetPr>
  <dimension ref="A2:BO58"/>
  <sheetViews>
    <sheetView showGridLines="0" topLeftCell="C1" workbookViewId="0">
      <selection activeCell="AO8" sqref="AO8"/>
    </sheetView>
  </sheetViews>
  <sheetFormatPr baseColWidth="10" defaultColWidth="11.44140625" defaultRowHeight="13.2" x14ac:dyDescent="0.25"/>
  <cols>
    <col min="1" max="2" width="11.44140625" style="171" hidden="1" customWidth="1"/>
    <col min="3" max="3" width="5.6640625" style="171" customWidth="1"/>
    <col min="4" max="4" width="1" style="171" customWidth="1"/>
    <col min="5" max="5" width="5.44140625" style="171" customWidth="1"/>
    <col min="6" max="6" width="20.44140625" style="171" customWidth="1"/>
    <col min="7" max="7" width="9" style="171" bestFit="1" customWidth="1"/>
    <col min="8" max="10" width="5.88671875" style="171" bestFit="1" customWidth="1"/>
    <col min="11" max="41" width="3.88671875" style="171" customWidth="1"/>
    <col min="42" max="42" width="1.33203125" style="171" customWidth="1"/>
    <col min="43" max="43" width="11.44140625" style="171"/>
    <col min="44" max="44" width="11.44140625" style="171" hidden="1" customWidth="1"/>
    <col min="45" max="45" width="7.33203125" style="171" hidden="1" customWidth="1"/>
    <col min="46" max="48" width="5.88671875" style="171" hidden="1" customWidth="1"/>
    <col min="49" max="49" width="5.88671875" style="171" customWidth="1"/>
    <col min="50" max="50" width="6.88671875" style="171" customWidth="1"/>
    <col min="51" max="54" width="11.44140625" style="171" customWidth="1"/>
    <col min="55" max="62" width="11.44140625" style="171"/>
    <col min="63" max="63" width="29.5546875" style="171" bestFit="1" customWidth="1"/>
    <col min="64" max="64" width="11.44140625" style="171"/>
    <col min="65" max="65" width="13.5546875" style="171" customWidth="1"/>
    <col min="66" max="66" width="13.88671875" style="171" customWidth="1"/>
    <col min="67" max="16384" width="11.44140625" style="171"/>
  </cols>
  <sheetData>
    <row r="2" spans="4:67" ht="13.8" thickBot="1" x14ac:dyDescent="0.3"/>
    <row r="3" spans="4:67" ht="18" thickBot="1" x14ac:dyDescent="0.35">
      <c r="D3" s="313" t="str">
        <f ca="1">+VLOOKUP(AT11,'Interne Parmeter'!$B$21:$F$32,5,FALSE)</f>
        <v>Urlaubsplanung Oktover</v>
      </c>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5"/>
    </row>
    <row r="4" spans="4:67" ht="13.8" thickBot="1" x14ac:dyDescent="0.3">
      <c r="D4" s="172"/>
      <c r="AP4" s="173"/>
    </row>
    <row r="5" spans="4:67" ht="13.8" hidden="1" thickBot="1" x14ac:dyDescent="0.3">
      <c r="D5" s="172"/>
      <c r="AP5" s="173"/>
      <c r="BB5" s="174"/>
      <c r="BC5" s="174"/>
      <c r="BD5" s="174"/>
      <c r="BK5" s="175"/>
      <c r="BL5" s="176"/>
      <c r="BM5" s="176"/>
      <c r="BN5" s="176"/>
      <c r="BO5" s="175"/>
    </row>
    <row r="6" spans="4:67" ht="14.4" customHeight="1" thickBot="1" x14ac:dyDescent="0.3">
      <c r="D6" s="172"/>
      <c r="E6" s="203" t="str">
        <f>"Arbeitstage im "&amp;VLOOKUP(AS13,'Interne Parmeter'!$B$21:$D$32,3,FALSE)</f>
        <v>Arbeitstage im Oktover</v>
      </c>
      <c r="F6" s="204"/>
      <c r="G6" s="204"/>
      <c r="H6" s="204"/>
      <c r="I6" s="204"/>
      <c r="J6" s="204" t="s">
        <v>147</v>
      </c>
      <c r="K6" s="205">
        <v>1</v>
      </c>
      <c r="L6" s="206">
        <f t="shared" ref="L6:AO6" ca="1" si="0">IF(L11&lt;&gt;"",K6+1,"")</f>
        <v>2</v>
      </c>
      <c r="M6" s="206">
        <f t="shared" ca="1" si="0"/>
        <v>3</v>
      </c>
      <c r="N6" s="206">
        <f t="shared" ca="1" si="0"/>
        <v>4</v>
      </c>
      <c r="O6" s="206">
        <f t="shared" ca="1" si="0"/>
        <v>5</v>
      </c>
      <c r="P6" s="206">
        <f t="shared" ca="1" si="0"/>
        <v>6</v>
      </c>
      <c r="Q6" s="206">
        <f t="shared" ca="1" si="0"/>
        <v>7</v>
      </c>
      <c r="R6" s="206">
        <f t="shared" ca="1" si="0"/>
        <v>8</v>
      </c>
      <c r="S6" s="206">
        <f t="shared" ca="1" si="0"/>
        <v>9</v>
      </c>
      <c r="T6" s="206">
        <f t="shared" ca="1" si="0"/>
        <v>10</v>
      </c>
      <c r="U6" s="206">
        <f t="shared" ca="1" si="0"/>
        <v>11</v>
      </c>
      <c r="V6" s="206">
        <f t="shared" ca="1" si="0"/>
        <v>12</v>
      </c>
      <c r="W6" s="206">
        <f t="shared" ca="1" si="0"/>
        <v>13</v>
      </c>
      <c r="X6" s="206">
        <f t="shared" ca="1" si="0"/>
        <v>14</v>
      </c>
      <c r="Y6" s="206">
        <f t="shared" ca="1" si="0"/>
        <v>15</v>
      </c>
      <c r="Z6" s="206">
        <f t="shared" ca="1" si="0"/>
        <v>16</v>
      </c>
      <c r="AA6" s="206">
        <f t="shared" ca="1" si="0"/>
        <v>17</v>
      </c>
      <c r="AB6" s="206">
        <f t="shared" ca="1" si="0"/>
        <v>18</v>
      </c>
      <c r="AC6" s="206">
        <f t="shared" ca="1" si="0"/>
        <v>19</v>
      </c>
      <c r="AD6" s="206">
        <f t="shared" ca="1" si="0"/>
        <v>20</v>
      </c>
      <c r="AE6" s="206">
        <f t="shared" ca="1" si="0"/>
        <v>21</v>
      </c>
      <c r="AF6" s="206">
        <f t="shared" ca="1" si="0"/>
        <v>22</v>
      </c>
      <c r="AG6" s="206">
        <f t="shared" ca="1" si="0"/>
        <v>23</v>
      </c>
      <c r="AH6" s="206">
        <f t="shared" ca="1" si="0"/>
        <v>24</v>
      </c>
      <c r="AI6" s="206">
        <f t="shared" ca="1" si="0"/>
        <v>25</v>
      </c>
      <c r="AJ6" s="206">
        <f t="shared" ca="1" si="0"/>
        <v>26</v>
      </c>
      <c r="AK6" s="206">
        <f t="shared" ca="1" si="0"/>
        <v>27</v>
      </c>
      <c r="AL6" s="206">
        <f t="shared" ca="1" si="0"/>
        <v>28</v>
      </c>
      <c r="AM6" s="206">
        <f t="shared" ca="1" si="0"/>
        <v>29</v>
      </c>
      <c r="AN6" s="206">
        <f t="shared" ca="1" si="0"/>
        <v>30</v>
      </c>
      <c r="AO6" s="207">
        <f t="shared" ca="1" si="0"/>
        <v>31</v>
      </c>
      <c r="AP6" s="173"/>
      <c r="BB6" s="174"/>
      <c r="BC6" s="174"/>
      <c r="BD6" s="174"/>
      <c r="BK6" s="175"/>
      <c r="BL6" s="175"/>
      <c r="BM6" s="175"/>
      <c r="BN6" s="175"/>
      <c r="BO6" s="175"/>
    </row>
    <row r="7" spans="4:67" x14ac:dyDescent="0.25">
      <c r="D7" s="172"/>
      <c r="E7" s="320" t="s">
        <v>148</v>
      </c>
      <c r="F7" s="321"/>
      <c r="G7" s="321"/>
      <c r="H7" s="321"/>
      <c r="I7" s="321"/>
      <c r="J7" s="322"/>
      <c r="K7" s="183" t="str">
        <f ca="1">IF(K12="","",+VLOOKUP(K12,'Interne Parmeter'!$C$36:$E$42,3,FALSE))</f>
        <v>J</v>
      </c>
      <c r="L7" s="184" t="str">
        <f ca="1">IF(L12="","",+VLOOKUP(L12,'Interne Parmeter'!$C$36:$E$42,3,FALSE))</f>
        <v>J</v>
      </c>
      <c r="M7" s="184" t="str">
        <f ca="1">IF(M12="","",+VLOOKUP(M12,'Interne Parmeter'!$C$36:$E$42,3,FALSE))</f>
        <v>J</v>
      </c>
      <c r="N7" s="184" t="str">
        <f ca="1">IF(N12="","",+VLOOKUP(N12,'Interne Parmeter'!$C$36:$E$42,3,FALSE))</f>
        <v>N</v>
      </c>
      <c r="O7" s="184" t="str">
        <f ca="1">IF(O12="","",+VLOOKUP(O12,'Interne Parmeter'!$C$36:$E$42,3,FALSE))</f>
        <v>N</v>
      </c>
      <c r="P7" s="184" t="str">
        <f ca="1">IF(P12="","",+VLOOKUP(P12,'Interne Parmeter'!$C$36:$E$42,3,FALSE))</f>
        <v>J</v>
      </c>
      <c r="Q7" s="184" t="str">
        <f ca="1">IF(Q12="","",+VLOOKUP(Q12,'Interne Parmeter'!$C$36:$E$42,3,FALSE))</f>
        <v>J</v>
      </c>
      <c r="R7" s="184" t="str">
        <f ca="1">IF(R12="","",+VLOOKUP(R12,'Interne Parmeter'!$C$36:$E$42,3,FALSE))</f>
        <v>J</v>
      </c>
      <c r="S7" s="184" t="str">
        <f ca="1">IF(S12="","",+VLOOKUP(S12,'Interne Parmeter'!$C$36:$E$42,3,FALSE))</f>
        <v>J</v>
      </c>
      <c r="T7" s="184" t="str">
        <f ca="1">IF(T12="","",+VLOOKUP(T12,'Interne Parmeter'!$C$36:$E$42,3,FALSE))</f>
        <v>J</v>
      </c>
      <c r="U7" s="184" t="str">
        <f ca="1">IF(U12="","",+VLOOKUP(U12,'Interne Parmeter'!$C$36:$E$42,3,FALSE))</f>
        <v>N</v>
      </c>
      <c r="V7" s="184" t="str">
        <f ca="1">IF(V12="","",+VLOOKUP(V12,'Interne Parmeter'!$C$36:$E$42,3,FALSE))</f>
        <v>N</v>
      </c>
      <c r="W7" s="184" t="str">
        <f ca="1">IF(W12="","",+VLOOKUP(W12,'Interne Parmeter'!$C$36:$E$42,3,FALSE))</f>
        <v>J</v>
      </c>
      <c r="X7" s="184" t="str">
        <f ca="1">IF(X12="","",+VLOOKUP(X12,'Interne Parmeter'!$C$36:$E$42,3,FALSE))</f>
        <v>J</v>
      </c>
      <c r="Y7" s="184" t="str">
        <f ca="1">IF(Y12="","",+VLOOKUP(Y12,'Interne Parmeter'!$C$36:$E$42,3,FALSE))</f>
        <v>J</v>
      </c>
      <c r="Z7" s="184" t="str">
        <f ca="1">IF(Z12="","",+VLOOKUP(Z12,'Interne Parmeter'!$C$36:$E$42,3,FALSE))</f>
        <v>J</v>
      </c>
      <c r="AA7" s="184" t="str">
        <f ca="1">IF(AA12="","",+VLOOKUP(AA12,'Interne Parmeter'!$C$36:$E$42,3,FALSE))</f>
        <v>J</v>
      </c>
      <c r="AB7" s="184" t="str">
        <f ca="1">IF(AB12="","",+VLOOKUP(AB12,'Interne Parmeter'!$C$36:$E$42,3,FALSE))</f>
        <v>N</v>
      </c>
      <c r="AC7" s="184" t="str">
        <f ca="1">IF(AC12="","",+VLOOKUP(AC12,'Interne Parmeter'!$C$36:$E$42,3,FALSE))</f>
        <v>N</v>
      </c>
      <c r="AD7" s="184" t="str">
        <f ca="1">IF(AD12="","",+VLOOKUP(AD12,'Interne Parmeter'!$C$36:$E$42,3,FALSE))</f>
        <v>J</v>
      </c>
      <c r="AE7" s="184" t="str">
        <f ca="1">IF(AE12="","",+VLOOKUP(AE12,'Interne Parmeter'!$C$36:$E$42,3,FALSE))</f>
        <v>J</v>
      </c>
      <c r="AF7" s="184" t="str">
        <f ca="1">IF(AF12="","",+VLOOKUP(AF12,'Interne Parmeter'!$C$36:$E$42,3,FALSE))</f>
        <v>J</v>
      </c>
      <c r="AG7" s="184" t="str">
        <f ca="1">IF(AG12="","",+VLOOKUP(AG12,'Interne Parmeter'!$C$36:$E$42,3,FALSE))</f>
        <v>J</v>
      </c>
      <c r="AH7" s="184" t="str">
        <f ca="1">IF(AH12="","",+VLOOKUP(AH12,'Interne Parmeter'!$C$36:$E$42,3,FALSE))</f>
        <v>J</v>
      </c>
      <c r="AI7" s="184" t="str">
        <f ca="1">IF(AI12="","",+VLOOKUP(AI12,'Interne Parmeter'!$C$36:$E$42,3,FALSE))</f>
        <v>N</v>
      </c>
      <c r="AJ7" s="184" t="str">
        <f ca="1">IF(AJ12="","",+VLOOKUP(AJ12,'Interne Parmeter'!$C$36:$E$42,3,FALSE))</f>
        <v>N</v>
      </c>
      <c r="AK7" s="184" t="str">
        <f ca="1">IF(AK12="","",+VLOOKUP(AK12,'Interne Parmeter'!$C$36:$E$42,3,FALSE))</f>
        <v>J</v>
      </c>
      <c r="AL7" s="184" t="str">
        <f ca="1">IF(AL12="","",+VLOOKUP(AL12,'Interne Parmeter'!$C$36:$E$42,3,FALSE))</f>
        <v>J</v>
      </c>
      <c r="AM7" s="184" t="str">
        <f ca="1">IF(AM12="","",+VLOOKUP(AM12,'Interne Parmeter'!$C$36:$E$42,3,FALSE))</f>
        <v>J</v>
      </c>
      <c r="AN7" s="184" t="str">
        <f ca="1">IF(AN12="","",+VLOOKUP(AN12,'Interne Parmeter'!$C$36:$E$42,3,FALSE))</f>
        <v>J</v>
      </c>
      <c r="AO7" s="185" t="str">
        <f ca="1">IF(AO12="","",+VLOOKUP(AO12,'Interne Parmeter'!$C$36:$E$42,3,FALSE))</f>
        <v>J</v>
      </c>
      <c r="AP7" s="173"/>
      <c r="BB7" s="174"/>
      <c r="BC7" s="174"/>
      <c r="BD7" s="174"/>
      <c r="BK7" s="175"/>
      <c r="BL7" s="176"/>
      <c r="BM7" s="176"/>
      <c r="BN7" s="176"/>
      <c r="BO7" s="175"/>
    </row>
    <row r="8" spans="4:67" ht="15.75" customHeight="1" thickBot="1" x14ac:dyDescent="0.3">
      <c r="D8" s="172"/>
      <c r="E8" s="323" t="s">
        <v>149</v>
      </c>
      <c r="F8" s="324"/>
      <c r="G8" s="324"/>
      <c r="H8" s="324"/>
      <c r="I8" s="324"/>
      <c r="J8" s="325"/>
      <c r="K8" s="186" t="s">
        <v>17</v>
      </c>
      <c r="L8" s="187" t="s">
        <v>17</v>
      </c>
      <c r="M8" s="187" t="s">
        <v>86</v>
      </c>
      <c r="N8" s="187" t="s">
        <v>17</v>
      </c>
      <c r="O8" s="187" t="s">
        <v>17</v>
      </c>
      <c r="P8" s="187" t="s">
        <v>17</v>
      </c>
      <c r="Q8" s="187" t="s">
        <v>17</v>
      </c>
      <c r="R8" s="187" t="s">
        <v>17</v>
      </c>
      <c r="S8" s="187" t="s">
        <v>17</v>
      </c>
      <c r="T8" s="187" t="s">
        <v>17</v>
      </c>
      <c r="U8" s="187" t="s">
        <v>17</v>
      </c>
      <c r="V8" s="187" t="s">
        <v>17</v>
      </c>
      <c r="W8" s="187" t="s">
        <v>17</v>
      </c>
      <c r="X8" s="187" t="s">
        <v>17</v>
      </c>
      <c r="Y8" s="187" t="s">
        <v>17</v>
      </c>
      <c r="Z8" s="187" t="s">
        <v>17</v>
      </c>
      <c r="AA8" s="187" t="s">
        <v>17</v>
      </c>
      <c r="AB8" s="187" t="s">
        <v>17</v>
      </c>
      <c r="AC8" s="187" t="s">
        <v>17</v>
      </c>
      <c r="AD8" s="187" t="s">
        <v>17</v>
      </c>
      <c r="AE8" s="187" t="s">
        <v>17</v>
      </c>
      <c r="AF8" s="187" t="s">
        <v>17</v>
      </c>
      <c r="AG8" s="187" t="s">
        <v>17</v>
      </c>
      <c r="AH8" s="187" t="s">
        <v>17</v>
      </c>
      <c r="AI8" s="187" t="s">
        <v>17</v>
      </c>
      <c r="AJ8" s="187" t="s">
        <v>17</v>
      </c>
      <c r="AK8" s="187" t="s">
        <v>17</v>
      </c>
      <c r="AL8" s="187" t="s">
        <v>17</v>
      </c>
      <c r="AM8" s="187" t="s">
        <v>17</v>
      </c>
      <c r="AN8" s="187" t="s">
        <v>17</v>
      </c>
      <c r="AO8" s="188" t="s">
        <v>86</v>
      </c>
      <c r="AP8" s="173"/>
      <c r="BB8" s="174"/>
      <c r="BC8" s="174"/>
      <c r="BD8" s="174"/>
      <c r="BK8" s="175"/>
      <c r="BL8" s="176"/>
      <c r="BM8" s="176"/>
      <c r="BN8" s="176"/>
      <c r="BO8" s="175"/>
    </row>
    <row r="9" spans="4:67" ht="13.8" thickBot="1" x14ac:dyDescent="0.3">
      <c r="D9" s="172"/>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3"/>
      <c r="BB9" s="174"/>
      <c r="BC9" s="174"/>
      <c r="BD9" s="174"/>
      <c r="BK9" s="175"/>
      <c r="BL9" s="176"/>
      <c r="BM9" s="176"/>
      <c r="BN9" s="176"/>
      <c r="BO9" s="175"/>
    </row>
    <row r="10" spans="4:67" ht="14.4" customHeight="1" x14ac:dyDescent="0.25">
      <c r="D10" s="172"/>
      <c r="E10" s="208" t="str">
        <f ca="1">+VLOOKUP(AT11,'Interne Parmeter'!$B$21:$G$32,6,FALSE)</f>
        <v>Urlaubsplanung Oktover</v>
      </c>
      <c r="F10" s="209"/>
      <c r="G10" s="209"/>
      <c r="H10" s="209"/>
      <c r="I10" s="209"/>
      <c r="J10" s="210"/>
      <c r="K10" s="211">
        <v>1</v>
      </c>
      <c r="L10" s="212">
        <f ca="1">IF(L11&lt;&gt;"",K10+1,"")</f>
        <v>2</v>
      </c>
      <c r="M10" s="212">
        <f t="shared" ref="M10:AL10" ca="1" si="1">IF(M11&lt;&gt;"",L10+1,"")</f>
        <v>3</v>
      </c>
      <c r="N10" s="212">
        <f t="shared" ca="1" si="1"/>
        <v>4</v>
      </c>
      <c r="O10" s="212">
        <f t="shared" ca="1" si="1"/>
        <v>5</v>
      </c>
      <c r="P10" s="212">
        <f t="shared" ca="1" si="1"/>
        <v>6</v>
      </c>
      <c r="Q10" s="212">
        <f t="shared" ca="1" si="1"/>
        <v>7</v>
      </c>
      <c r="R10" s="212">
        <f t="shared" ca="1" si="1"/>
        <v>8</v>
      </c>
      <c r="S10" s="212">
        <f t="shared" ca="1" si="1"/>
        <v>9</v>
      </c>
      <c r="T10" s="212">
        <f t="shared" ca="1" si="1"/>
        <v>10</v>
      </c>
      <c r="U10" s="212">
        <f t="shared" ca="1" si="1"/>
        <v>11</v>
      </c>
      <c r="V10" s="212">
        <f t="shared" ca="1" si="1"/>
        <v>12</v>
      </c>
      <c r="W10" s="212">
        <f t="shared" ca="1" si="1"/>
        <v>13</v>
      </c>
      <c r="X10" s="212">
        <f t="shared" ca="1" si="1"/>
        <v>14</v>
      </c>
      <c r="Y10" s="212">
        <f t="shared" ca="1" si="1"/>
        <v>15</v>
      </c>
      <c r="Z10" s="212">
        <f t="shared" ca="1" si="1"/>
        <v>16</v>
      </c>
      <c r="AA10" s="212">
        <f t="shared" ca="1" si="1"/>
        <v>17</v>
      </c>
      <c r="AB10" s="212">
        <f t="shared" ca="1" si="1"/>
        <v>18</v>
      </c>
      <c r="AC10" s="212">
        <f t="shared" ca="1" si="1"/>
        <v>19</v>
      </c>
      <c r="AD10" s="212">
        <f t="shared" ca="1" si="1"/>
        <v>20</v>
      </c>
      <c r="AE10" s="212">
        <f t="shared" ca="1" si="1"/>
        <v>21</v>
      </c>
      <c r="AF10" s="212">
        <f t="shared" ca="1" si="1"/>
        <v>22</v>
      </c>
      <c r="AG10" s="212">
        <f t="shared" ca="1" si="1"/>
        <v>23</v>
      </c>
      <c r="AH10" s="212">
        <f t="shared" ca="1" si="1"/>
        <v>24</v>
      </c>
      <c r="AI10" s="212">
        <f t="shared" ca="1" si="1"/>
        <v>25</v>
      </c>
      <c r="AJ10" s="212">
        <f t="shared" ca="1" si="1"/>
        <v>26</v>
      </c>
      <c r="AK10" s="212">
        <f t="shared" ca="1" si="1"/>
        <v>27</v>
      </c>
      <c r="AL10" s="212">
        <f t="shared" ca="1" si="1"/>
        <v>28</v>
      </c>
      <c r="AM10" s="212">
        <f t="shared" ref="AM10:AN10" ca="1" si="2">IF(ISERROR(IF(AM11&lt;&gt;"",AL10+1,"")),"",IF(AM11&lt;&gt;"",AL10+1,""))</f>
        <v>29</v>
      </c>
      <c r="AN10" s="212">
        <f t="shared" ca="1" si="2"/>
        <v>30</v>
      </c>
      <c r="AO10" s="213">
        <f ca="1">IF(ISERROR(IF(AO11&lt;&gt;"",AN10+1,"")),"",IF(AO11&lt;&gt;"",AN10+1,""))</f>
        <v>31</v>
      </c>
      <c r="AP10" s="173"/>
      <c r="AR10" s="310">
        <f ca="1">+DATE(AS12,AS13,1)</f>
        <v>45931</v>
      </c>
      <c r="AS10" s="311"/>
      <c r="AT10" s="311"/>
      <c r="AU10" s="312"/>
      <c r="BB10" s="174"/>
      <c r="BC10" s="174"/>
      <c r="BD10" s="174"/>
      <c r="BK10" s="175"/>
      <c r="BL10" s="175"/>
      <c r="BM10" s="175"/>
      <c r="BN10" s="175"/>
      <c r="BO10" s="175"/>
    </row>
    <row r="11" spans="4:67" ht="14.4" customHeight="1" x14ac:dyDescent="0.25">
      <c r="D11" s="172"/>
      <c r="E11" s="308" t="s">
        <v>65</v>
      </c>
      <c r="F11" s="316" t="s">
        <v>153</v>
      </c>
      <c r="G11" s="318" t="s">
        <v>64</v>
      </c>
      <c r="H11" s="318" t="s">
        <v>72</v>
      </c>
      <c r="I11" s="318" t="s">
        <v>151</v>
      </c>
      <c r="J11" s="306" t="s">
        <v>66</v>
      </c>
      <c r="K11" s="214">
        <f ca="1">+DATE(AS11,AT11,1)</f>
        <v>45931</v>
      </c>
      <c r="L11" s="215">
        <f t="shared" ref="L11:AL11" ca="1" si="3">IF(MONTH(K11+1)=$AT$11,K11+1,"")</f>
        <v>45932</v>
      </c>
      <c r="M11" s="215">
        <f t="shared" ca="1" si="3"/>
        <v>45933</v>
      </c>
      <c r="N11" s="215">
        <f t="shared" ca="1" si="3"/>
        <v>45934</v>
      </c>
      <c r="O11" s="215">
        <f t="shared" ca="1" si="3"/>
        <v>45935</v>
      </c>
      <c r="P11" s="215">
        <f t="shared" ca="1" si="3"/>
        <v>45936</v>
      </c>
      <c r="Q11" s="215">
        <f t="shared" ca="1" si="3"/>
        <v>45937</v>
      </c>
      <c r="R11" s="215">
        <f t="shared" ca="1" si="3"/>
        <v>45938</v>
      </c>
      <c r="S11" s="215">
        <f t="shared" ca="1" si="3"/>
        <v>45939</v>
      </c>
      <c r="T11" s="215">
        <f t="shared" ca="1" si="3"/>
        <v>45940</v>
      </c>
      <c r="U11" s="215">
        <f t="shared" ca="1" si="3"/>
        <v>45941</v>
      </c>
      <c r="V11" s="215">
        <f t="shared" ca="1" si="3"/>
        <v>45942</v>
      </c>
      <c r="W11" s="215">
        <f t="shared" ca="1" si="3"/>
        <v>45943</v>
      </c>
      <c r="X11" s="215">
        <f t="shared" ca="1" si="3"/>
        <v>45944</v>
      </c>
      <c r="Y11" s="215">
        <f t="shared" ca="1" si="3"/>
        <v>45945</v>
      </c>
      <c r="Z11" s="215">
        <f t="shared" ca="1" si="3"/>
        <v>45946</v>
      </c>
      <c r="AA11" s="215">
        <f t="shared" ca="1" si="3"/>
        <v>45947</v>
      </c>
      <c r="AB11" s="215">
        <f t="shared" ca="1" si="3"/>
        <v>45948</v>
      </c>
      <c r="AC11" s="215">
        <f t="shared" ca="1" si="3"/>
        <v>45949</v>
      </c>
      <c r="AD11" s="215">
        <f t="shared" ca="1" si="3"/>
        <v>45950</v>
      </c>
      <c r="AE11" s="215">
        <f t="shared" ca="1" si="3"/>
        <v>45951</v>
      </c>
      <c r="AF11" s="215">
        <f t="shared" ca="1" si="3"/>
        <v>45952</v>
      </c>
      <c r="AG11" s="215">
        <f t="shared" ca="1" si="3"/>
        <v>45953</v>
      </c>
      <c r="AH11" s="215">
        <f t="shared" ca="1" si="3"/>
        <v>45954</v>
      </c>
      <c r="AI11" s="215">
        <f t="shared" ca="1" si="3"/>
        <v>45955</v>
      </c>
      <c r="AJ11" s="215">
        <f t="shared" ca="1" si="3"/>
        <v>45956</v>
      </c>
      <c r="AK11" s="215">
        <f t="shared" ca="1" si="3"/>
        <v>45957</v>
      </c>
      <c r="AL11" s="215">
        <f t="shared" ca="1" si="3"/>
        <v>45958</v>
      </c>
      <c r="AM11" s="215">
        <f ca="1">IF(ISERROR(IF(MONTH(AL11+1)=$AT$11,AL11+1,"")),"",IF(MONTH(AL11+1)=$AT$11,AL11+1,""))</f>
        <v>45959</v>
      </c>
      <c r="AN11" s="215">
        <f ca="1">IF(ISERROR(IF(MONTH(AM11+1)=$AT$11,AM11+1,"")),"",IF(MONTH(AM11+1)=$AT$11,AM11+1,""))</f>
        <v>45960</v>
      </c>
      <c r="AO11" s="216">
        <f ca="1">IF(ISERROR(IF(MONTH(AN11+1)=$AT$11,AN11+1,"")),"",IF(MONTH(AN11+1)=$AT$11,AN11+1,""))</f>
        <v>45961</v>
      </c>
      <c r="AP11" s="173"/>
      <c r="AR11" s="198">
        <f ca="1">+IF(ISNUMBER(AR10),AR10,TODAY())</f>
        <v>45931</v>
      </c>
      <c r="AS11" s="199">
        <f ca="1">+YEAR(AR11)</f>
        <v>2025</v>
      </c>
      <c r="AT11" s="199">
        <f ca="1">+MONTH(AR11)</f>
        <v>10</v>
      </c>
      <c r="AU11" s="200"/>
      <c r="BK11" s="175"/>
      <c r="BL11" s="175"/>
      <c r="BM11" s="175"/>
      <c r="BN11" s="175"/>
      <c r="BO11" s="175"/>
    </row>
    <row r="12" spans="4:67" ht="14.25" customHeight="1" x14ac:dyDescent="0.25">
      <c r="D12" s="172"/>
      <c r="E12" s="308"/>
      <c r="F12" s="316"/>
      <c r="G12" s="318"/>
      <c r="H12" s="318"/>
      <c r="I12" s="318"/>
      <c r="J12" s="306"/>
      <c r="K12" s="217" t="str">
        <f ca="1">+IF(ISNUMBER(K11),VLOOKUP(WEEKDAY(K11,2),'Interne Parmeter'!$B$36:$C$42,2,FALSE),"")</f>
        <v>Mit</v>
      </c>
      <c r="L12" s="218" t="str">
        <f ca="1">+IF(ISNUMBER(L11),VLOOKUP(WEEKDAY(L11,2),'Interne Parmeter'!$B$36:$C$42,2,FALSE),"")</f>
        <v>Do</v>
      </c>
      <c r="M12" s="218" t="str">
        <f ca="1">+IF(ISNUMBER(M11),VLOOKUP(WEEKDAY(M11,2),'Interne Parmeter'!$B$36:$C$42,2,FALSE),"")</f>
        <v>Fr</v>
      </c>
      <c r="N12" s="218" t="str">
        <f ca="1">+IF(ISNUMBER(N11),VLOOKUP(WEEKDAY(N11,2),'Interne Parmeter'!$B$36:$C$42,2,FALSE),"")</f>
        <v>Sa</v>
      </c>
      <c r="O12" s="218" t="str">
        <f ca="1">+IF(ISNUMBER(O11),VLOOKUP(WEEKDAY(O11,2),'Interne Parmeter'!$B$36:$C$42,2,FALSE),"")</f>
        <v>So</v>
      </c>
      <c r="P12" s="218" t="str">
        <f ca="1">+IF(ISNUMBER(P11),VLOOKUP(WEEKDAY(P11,2),'Interne Parmeter'!$B$36:$C$42,2,FALSE),"")</f>
        <v>Mo</v>
      </c>
      <c r="Q12" s="218" t="str">
        <f ca="1">+IF(ISNUMBER(Q11),VLOOKUP(WEEKDAY(Q11,2),'Interne Parmeter'!$B$36:$C$42,2,FALSE),"")</f>
        <v>Die</v>
      </c>
      <c r="R12" s="218" t="str">
        <f ca="1">+IF(ISNUMBER(R11),VLOOKUP(WEEKDAY(R11,2),'Interne Parmeter'!$B$36:$C$42,2,FALSE),"")</f>
        <v>Mit</v>
      </c>
      <c r="S12" s="218" t="str">
        <f ca="1">+IF(ISNUMBER(S11),VLOOKUP(WEEKDAY(S11,2),'Interne Parmeter'!$B$36:$C$42,2,FALSE),"")</f>
        <v>Do</v>
      </c>
      <c r="T12" s="218" t="str">
        <f ca="1">+IF(ISNUMBER(T11),VLOOKUP(WEEKDAY(T11,2),'Interne Parmeter'!$B$36:$C$42,2,FALSE),"")</f>
        <v>Fr</v>
      </c>
      <c r="U12" s="218" t="str">
        <f ca="1">+IF(ISNUMBER(U11),VLOOKUP(WEEKDAY(U11,2),'Interne Parmeter'!$B$36:$C$42,2,FALSE),"")</f>
        <v>Sa</v>
      </c>
      <c r="V12" s="218" t="str">
        <f ca="1">+IF(ISNUMBER(V11),VLOOKUP(WEEKDAY(V11,2),'Interne Parmeter'!$B$36:$C$42,2,FALSE),"")</f>
        <v>So</v>
      </c>
      <c r="W12" s="218" t="str">
        <f ca="1">+IF(ISNUMBER(W11),VLOOKUP(WEEKDAY(W11,2),'Interne Parmeter'!$B$36:$C$42,2,FALSE),"")</f>
        <v>Mo</v>
      </c>
      <c r="X12" s="218" t="str">
        <f ca="1">+IF(ISNUMBER(X11),VLOOKUP(WEEKDAY(X11,2),'Interne Parmeter'!$B$36:$C$42,2,FALSE),"")</f>
        <v>Die</v>
      </c>
      <c r="Y12" s="218" t="str">
        <f ca="1">+IF(ISNUMBER(Y11),VLOOKUP(WEEKDAY(Y11,2),'Interne Parmeter'!$B$36:$C$42,2,FALSE),"")</f>
        <v>Mit</v>
      </c>
      <c r="Z12" s="218" t="str">
        <f ca="1">+IF(ISNUMBER(Z11),VLOOKUP(WEEKDAY(Z11,2),'Interne Parmeter'!$B$36:$C$42,2,FALSE),"")</f>
        <v>Do</v>
      </c>
      <c r="AA12" s="218" t="str">
        <f ca="1">+IF(ISNUMBER(AA11),VLOOKUP(WEEKDAY(AA11,2),'Interne Parmeter'!$B$36:$C$42,2,FALSE),"")</f>
        <v>Fr</v>
      </c>
      <c r="AB12" s="218" t="str">
        <f ca="1">+IF(ISNUMBER(AB11),VLOOKUP(WEEKDAY(AB11,2),'Interne Parmeter'!$B$36:$C$42,2,FALSE),"")</f>
        <v>Sa</v>
      </c>
      <c r="AC12" s="218" t="str">
        <f ca="1">+IF(ISNUMBER(AC11),VLOOKUP(WEEKDAY(AC11,2),'Interne Parmeter'!$B$36:$C$42,2,FALSE),"")</f>
        <v>So</v>
      </c>
      <c r="AD12" s="218" t="str">
        <f ca="1">+IF(ISNUMBER(AD11),VLOOKUP(WEEKDAY(AD11,2),'Interne Parmeter'!$B$36:$C$42,2,FALSE),"")</f>
        <v>Mo</v>
      </c>
      <c r="AE12" s="218" t="str">
        <f ca="1">+IF(ISNUMBER(AE11),VLOOKUP(WEEKDAY(AE11,2),'Interne Parmeter'!$B$36:$C$42,2,FALSE),"")</f>
        <v>Die</v>
      </c>
      <c r="AF12" s="218" t="str">
        <f ca="1">+IF(ISNUMBER(AF11),VLOOKUP(WEEKDAY(AF11,2),'Interne Parmeter'!$B$36:$C$42,2,FALSE),"")</f>
        <v>Mit</v>
      </c>
      <c r="AG12" s="218" t="str">
        <f ca="1">+IF(ISNUMBER(AG11),VLOOKUP(WEEKDAY(AG11,2),'Interne Parmeter'!$B$36:$C$42,2,FALSE),"")</f>
        <v>Do</v>
      </c>
      <c r="AH12" s="218" t="str">
        <f ca="1">+IF(ISNUMBER(AH11),VLOOKUP(WEEKDAY(AH11,2),'Interne Parmeter'!$B$36:$C$42,2,FALSE),"")</f>
        <v>Fr</v>
      </c>
      <c r="AI12" s="218" t="str">
        <f ca="1">+IF(ISNUMBER(AI11),VLOOKUP(WEEKDAY(AI11,2),'Interne Parmeter'!$B$36:$C$42,2,FALSE),"")</f>
        <v>Sa</v>
      </c>
      <c r="AJ12" s="218" t="str">
        <f ca="1">+IF(ISNUMBER(AJ11),VLOOKUP(WEEKDAY(AJ11,2),'Interne Parmeter'!$B$36:$C$42,2,FALSE),"")</f>
        <v>So</v>
      </c>
      <c r="AK12" s="218" t="str">
        <f ca="1">+IF(ISNUMBER(AK11),VLOOKUP(WEEKDAY(AK11,2),'Interne Parmeter'!$B$36:$C$42,2,FALSE),"")</f>
        <v>Mo</v>
      </c>
      <c r="AL12" s="218" t="str">
        <f ca="1">+IF(ISNUMBER(AL11),VLOOKUP(WEEKDAY(AL11,2),'Interne Parmeter'!$B$36:$C$42,2,FALSE),"")</f>
        <v>Die</v>
      </c>
      <c r="AM12" s="218" t="str">
        <f ca="1">+IF(ISNUMBER(AM11),VLOOKUP(WEEKDAY(AM11,2),'Interne Parmeter'!$B$36:$C$42,2,FALSE),"")</f>
        <v>Mit</v>
      </c>
      <c r="AN12" s="218" t="str">
        <f ca="1">+IF(ISNUMBER(AN11),VLOOKUP(WEEKDAY(AN11,2),'Interne Parmeter'!$B$36:$C$42,2,FALSE),"")</f>
        <v>Do</v>
      </c>
      <c r="AO12" s="219" t="str">
        <f ca="1">+IF(ISNUMBER(AO11),VLOOKUP(WEEKDAY(AO11,2),'Interne Parmeter'!$B$36:$C$42,2,FALSE),"")</f>
        <v>Fr</v>
      </c>
      <c r="AP12" s="173"/>
      <c r="AR12" s="201" t="s">
        <v>23</v>
      </c>
      <c r="AS12" s="199">
        <f ca="1">+IF(ISNUMBER(Startseite!G27),Startseite!G27,YEAR(TODAY())-1)</f>
        <v>2025</v>
      </c>
      <c r="AT12" s="200"/>
      <c r="AU12" s="200"/>
      <c r="BK12" s="175"/>
      <c r="BL12" s="175"/>
      <c r="BM12" s="175"/>
      <c r="BN12" s="175"/>
      <c r="BO12" s="175"/>
    </row>
    <row r="13" spans="4:67" ht="14.4" customHeight="1" thickBot="1" x14ac:dyDescent="0.3">
      <c r="D13" s="172"/>
      <c r="E13" s="309"/>
      <c r="F13" s="317"/>
      <c r="G13" s="319"/>
      <c r="H13" s="319"/>
      <c r="I13" s="319"/>
      <c r="J13" s="307"/>
      <c r="K13" s="220">
        <f>IF(ISNUMBER(K10),SUM(K14:K53),"")</f>
        <v>0</v>
      </c>
      <c r="L13" s="221">
        <f t="shared" ref="L13:AO13" ca="1" si="4">IF(ISNUMBER(L10),SUM(L14:L53),"")</f>
        <v>0</v>
      </c>
      <c r="M13" s="221">
        <f t="shared" ca="1" si="4"/>
        <v>0</v>
      </c>
      <c r="N13" s="221">
        <f t="shared" ca="1" si="4"/>
        <v>0</v>
      </c>
      <c r="O13" s="221">
        <f t="shared" ca="1" si="4"/>
        <v>0</v>
      </c>
      <c r="P13" s="221">
        <f t="shared" ca="1" si="4"/>
        <v>0</v>
      </c>
      <c r="Q13" s="221">
        <f t="shared" ca="1" si="4"/>
        <v>0</v>
      </c>
      <c r="R13" s="221">
        <f t="shared" ca="1" si="4"/>
        <v>0</v>
      </c>
      <c r="S13" s="221">
        <f t="shared" ca="1" si="4"/>
        <v>0</v>
      </c>
      <c r="T13" s="221">
        <f t="shared" ca="1" si="4"/>
        <v>0</v>
      </c>
      <c r="U13" s="221">
        <f t="shared" ca="1" si="4"/>
        <v>0</v>
      </c>
      <c r="V13" s="221">
        <f t="shared" ca="1" si="4"/>
        <v>0</v>
      </c>
      <c r="W13" s="221">
        <f t="shared" ca="1" si="4"/>
        <v>0</v>
      </c>
      <c r="X13" s="221">
        <f t="shared" ca="1" si="4"/>
        <v>0</v>
      </c>
      <c r="Y13" s="221">
        <f t="shared" ca="1" si="4"/>
        <v>0</v>
      </c>
      <c r="Z13" s="221">
        <f t="shared" ca="1" si="4"/>
        <v>0</v>
      </c>
      <c r="AA13" s="221">
        <f t="shared" ca="1" si="4"/>
        <v>0</v>
      </c>
      <c r="AB13" s="221">
        <f t="shared" ca="1" si="4"/>
        <v>0</v>
      </c>
      <c r="AC13" s="221">
        <f t="shared" ca="1" si="4"/>
        <v>0</v>
      </c>
      <c r="AD13" s="221">
        <f t="shared" ca="1" si="4"/>
        <v>0</v>
      </c>
      <c r="AE13" s="221">
        <f t="shared" ca="1" si="4"/>
        <v>0</v>
      </c>
      <c r="AF13" s="221">
        <f t="shared" ca="1" si="4"/>
        <v>0</v>
      </c>
      <c r="AG13" s="221">
        <f t="shared" ca="1" si="4"/>
        <v>0</v>
      </c>
      <c r="AH13" s="221">
        <f t="shared" ca="1" si="4"/>
        <v>0</v>
      </c>
      <c r="AI13" s="221">
        <f t="shared" ca="1" si="4"/>
        <v>0</v>
      </c>
      <c r="AJ13" s="221">
        <f t="shared" ca="1" si="4"/>
        <v>0</v>
      </c>
      <c r="AK13" s="221">
        <f t="shared" ca="1" si="4"/>
        <v>0</v>
      </c>
      <c r="AL13" s="221">
        <f t="shared" ca="1" si="4"/>
        <v>0</v>
      </c>
      <c r="AM13" s="221">
        <f t="shared" ca="1" si="4"/>
        <v>0</v>
      </c>
      <c r="AN13" s="221">
        <f t="shared" ca="1" si="4"/>
        <v>0</v>
      </c>
      <c r="AO13" s="222">
        <f t="shared" ca="1" si="4"/>
        <v>0</v>
      </c>
      <c r="AP13" s="173"/>
      <c r="AR13" s="201" t="s">
        <v>0</v>
      </c>
      <c r="AS13" s="202">
        <v>10</v>
      </c>
      <c r="AT13" s="200"/>
      <c r="AU13" s="200"/>
      <c r="BK13" s="175"/>
      <c r="BL13" s="175"/>
      <c r="BM13" s="175"/>
      <c r="BN13" s="175"/>
      <c r="BO13" s="175"/>
    </row>
    <row r="14" spans="4:67" x14ac:dyDescent="0.25">
      <c r="D14" s="172"/>
      <c r="E14" s="223" t="str">
        <f>+IF(Mitarbeitende!D8="","",Mitarbeitende!D8)</f>
        <v/>
      </c>
      <c r="F14" s="224" t="str">
        <f>+IF(Mitarbeitende!E8="","",Mitarbeitende!E8&amp;" "&amp;Mitarbeitende!F8)</f>
        <v/>
      </c>
      <c r="G14" s="225" t="str">
        <f>+IF(Mitarbeitende!K8="","",Mitarbeitende!K8)</f>
        <v/>
      </c>
      <c r="H14" s="225" t="str">
        <f>+IF(E14="","",SUM(K14:AO14))</f>
        <v/>
      </c>
      <c r="I14" s="225" t="str">
        <f>+Zusammenfassung!T6</f>
        <v/>
      </c>
      <c r="J14" s="226" t="str">
        <f>+IF(AND(ISNUMBER(G14),ISNUMBER(I14)),G14-I14,"")</f>
        <v/>
      </c>
      <c r="K14" s="189"/>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1"/>
      <c r="AP14" s="173"/>
      <c r="BK14" s="175"/>
      <c r="BL14" s="175"/>
      <c r="BM14" s="175"/>
      <c r="BN14" s="175"/>
      <c r="BO14" s="175"/>
    </row>
    <row r="15" spans="4:67" x14ac:dyDescent="0.25">
      <c r="D15" s="172"/>
      <c r="E15" s="227" t="str">
        <f>+IF(Mitarbeitende!D9="","",Mitarbeitende!D9)</f>
        <v/>
      </c>
      <c r="F15" s="228" t="str">
        <f>+IF(Mitarbeitende!E9="","",Mitarbeitende!E9&amp;" "&amp;Mitarbeitende!F9)</f>
        <v/>
      </c>
      <c r="G15" s="229" t="str">
        <f>+IF(Mitarbeitende!K9="","",Mitarbeitende!K9)</f>
        <v/>
      </c>
      <c r="H15" s="229" t="str">
        <f t="shared" ref="H15:H53" si="5">+IF(E15="","",SUM(K15:AO15))</f>
        <v/>
      </c>
      <c r="I15" s="229" t="str">
        <f>+Zusammenfassung!T7</f>
        <v/>
      </c>
      <c r="J15" s="230" t="str">
        <f t="shared" ref="J15:J53" si="6">+IF(AND(ISNUMBER(G15),ISNUMBER(I15)),G15-I15,"")</f>
        <v/>
      </c>
      <c r="K15" s="192"/>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4"/>
      <c r="AP15" s="173"/>
      <c r="BK15" s="175"/>
      <c r="BL15" s="175"/>
      <c r="BM15" s="175"/>
      <c r="BN15" s="175"/>
      <c r="BO15" s="175"/>
    </row>
    <row r="16" spans="4:67" x14ac:dyDescent="0.25">
      <c r="D16" s="172"/>
      <c r="E16" s="227" t="str">
        <f>+IF(Mitarbeitende!D10="","",Mitarbeitende!D10)</f>
        <v/>
      </c>
      <c r="F16" s="228" t="str">
        <f>+IF(Mitarbeitende!E10="","",Mitarbeitende!E10&amp;" "&amp;Mitarbeitende!F10)</f>
        <v/>
      </c>
      <c r="G16" s="229" t="str">
        <f>+IF(Mitarbeitende!K10="","",Mitarbeitende!K10)</f>
        <v/>
      </c>
      <c r="H16" s="229" t="str">
        <f t="shared" si="5"/>
        <v/>
      </c>
      <c r="I16" s="229" t="str">
        <f>+Zusammenfassung!T8</f>
        <v/>
      </c>
      <c r="J16" s="230" t="str">
        <f t="shared" si="6"/>
        <v/>
      </c>
      <c r="K16" s="192"/>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4"/>
      <c r="AP16" s="173"/>
      <c r="BK16" s="175"/>
      <c r="BL16" s="175"/>
      <c r="BM16" s="175"/>
      <c r="BN16" s="175"/>
      <c r="BO16" s="175"/>
    </row>
    <row r="17" spans="4:67" x14ac:dyDescent="0.25">
      <c r="D17" s="172"/>
      <c r="E17" s="227" t="str">
        <f>+IF(Mitarbeitende!D11="","",Mitarbeitende!D11)</f>
        <v/>
      </c>
      <c r="F17" s="228" t="str">
        <f>+IF(Mitarbeitende!E11="","",Mitarbeitende!E11&amp;" "&amp;Mitarbeitende!F11)</f>
        <v/>
      </c>
      <c r="G17" s="229" t="str">
        <f>+IF(Mitarbeitende!K11="","",Mitarbeitende!K11)</f>
        <v/>
      </c>
      <c r="H17" s="229" t="str">
        <f t="shared" si="5"/>
        <v/>
      </c>
      <c r="I17" s="229" t="str">
        <f>+Zusammenfassung!T9</f>
        <v/>
      </c>
      <c r="J17" s="230" t="str">
        <f t="shared" si="6"/>
        <v/>
      </c>
      <c r="K17" s="192"/>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4"/>
      <c r="AP17" s="173"/>
      <c r="BK17" s="175"/>
      <c r="BL17" s="175"/>
      <c r="BM17" s="175"/>
      <c r="BN17" s="175"/>
      <c r="BO17" s="175"/>
    </row>
    <row r="18" spans="4:67" x14ac:dyDescent="0.25">
      <c r="D18" s="172"/>
      <c r="E18" s="227" t="str">
        <f>+IF(Mitarbeitende!D12="","",Mitarbeitende!D12)</f>
        <v/>
      </c>
      <c r="F18" s="228" t="str">
        <f>+IF(Mitarbeitende!E12="","",Mitarbeitende!E12&amp;" "&amp;Mitarbeitende!F12)</f>
        <v/>
      </c>
      <c r="G18" s="229" t="str">
        <f>+IF(Mitarbeitende!K12="","",Mitarbeitende!K12)</f>
        <v/>
      </c>
      <c r="H18" s="229" t="str">
        <f t="shared" si="5"/>
        <v/>
      </c>
      <c r="I18" s="229" t="str">
        <f>+Zusammenfassung!T10</f>
        <v/>
      </c>
      <c r="J18" s="230" t="str">
        <f t="shared" si="6"/>
        <v/>
      </c>
      <c r="K18" s="192"/>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4"/>
      <c r="AP18" s="173"/>
      <c r="BK18" s="175"/>
      <c r="BL18" s="175"/>
      <c r="BM18" s="175"/>
      <c r="BN18" s="175"/>
      <c r="BO18" s="175"/>
    </row>
    <row r="19" spans="4:67" x14ac:dyDescent="0.25">
      <c r="D19" s="172"/>
      <c r="E19" s="227" t="str">
        <f>+IF(Mitarbeitende!D13="","",Mitarbeitende!D13)</f>
        <v/>
      </c>
      <c r="F19" s="228" t="str">
        <f>+IF(Mitarbeitende!E13="","",Mitarbeitende!E13&amp;" "&amp;Mitarbeitende!F13)</f>
        <v/>
      </c>
      <c r="G19" s="229" t="str">
        <f>+IF(Mitarbeitende!K13="","",Mitarbeitende!K13)</f>
        <v/>
      </c>
      <c r="H19" s="229" t="str">
        <f t="shared" si="5"/>
        <v/>
      </c>
      <c r="I19" s="229" t="str">
        <f>+Zusammenfassung!T11</f>
        <v/>
      </c>
      <c r="J19" s="230" t="str">
        <f t="shared" si="6"/>
        <v/>
      </c>
      <c r="K19" s="192"/>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4"/>
      <c r="AP19" s="173"/>
      <c r="BK19" s="175"/>
      <c r="BL19" s="175"/>
      <c r="BM19" s="175"/>
      <c r="BN19" s="175"/>
      <c r="BO19" s="175"/>
    </row>
    <row r="20" spans="4:67" x14ac:dyDescent="0.25">
      <c r="D20" s="172"/>
      <c r="E20" s="227" t="str">
        <f>+IF(Mitarbeitende!D14="","",Mitarbeitende!D14)</f>
        <v/>
      </c>
      <c r="F20" s="228" t="str">
        <f>+IF(Mitarbeitende!E14="","",Mitarbeitende!E14&amp;" "&amp;Mitarbeitende!F14)</f>
        <v/>
      </c>
      <c r="G20" s="229" t="str">
        <f>+IF(Mitarbeitende!K14="","",Mitarbeitende!K14)</f>
        <v/>
      </c>
      <c r="H20" s="229" t="str">
        <f t="shared" si="5"/>
        <v/>
      </c>
      <c r="I20" s="229" t="str">
        <f>+Zusammenfassung!T12</f>
        <v/>
      </c>
      <c r="J20" s="230" t="str">
        <f t="shared" si="6"/>
        <v/>
      </c>
      <c r="K20" s="192"/>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4"/>
      <c r="AP20" s="173"/>
      <c r="AR20" s="178"/>
      <c r="BK20" s="175"/>
      <c r="BL20" s="175"/>
      <c r="BM20" s="175"/>
      <c r="BN20" s="175"/>
      <c r="BO20" s="175"/>
    </row>
    <row r="21" spans="4:67" x14ac:dyDescent="0.25">
      <c r="D21" s="172"/>
      <c r="E21" s="227" t="str">
        <f>+IF(Mitarbeitende!D15="","",Mitarbeitende!D15)</f>
        <v/>
      </c>
      <c r="F21" s="228" t="str">
        <f>+IF(Mitarbeitende!E15="","",Mitarbeitende!E15&amp;" "&amp;Mitarbeitende!F15)</f>
        <v/>
      </c>
      <c r="G21" s="229" t="str">
        <f>+IF(Mitarbeitende!K15="","",Mitarbeitende!K15)</f>
        <v/>
      </c>
      <c r="H21" s="229" t="str">
        <f t="shared" si="5"/>
        <v/>
      </c>
      <c r="I21" s="229" t="str">
        <f>+Zusammenfassung!T13</f>
        <v/>
      </c>
      <c r="J21" s="230" t="str">
        <f t="shared" si="6"/>
        <v/>
      </c>
      <c r="K21" s="192"/>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4"/>
      <c r="AP21" s="173"/>
      <c r="BK21" s="175"/>
      <c r="BL21" s="175"/>
      <c r="BM21" s="175"/>
      <c r="BN21" s="175"/>
      <c r="BO21" s="175"/>
    </row>
    <row r="22" spans="4:67" x14ac:dyDescent="0.25">
      <c r="D22" s="172"/>
      <c r="E22" s="227" t="str">
        <f>+IF(Mitarbeitende!D16="","",Mitarbeitende!D16)</f>
        <v/>
      </c>
      <c r="F22" s="228" t="str">
        <f>+IF(Mitarbeitende!E16="","",Mitarbeitende!E16&amp;" "&amp;Mitarbeitende!F16)</f>
        <v/>
      </c>
      <c r="G22" s="229" t="str">
        <f>+IF(Mitarbeitende!K16="","",Mitarbeitende!K16)</f>
        <v/>
      </c>
      <c r="H22" s="229" t="str">
        <f t="shared" si="5"/>
        <v/>
      </c>
      <c r="I22" s="229" t="str">
        <f>+Zusammenfassung!T14</f>
        <v/>
      </c>
      <c r="J22" s="230" t="str">
        <f t="shared" si="6"/>
        <v/>
      </c>
      <c r="K22" s="192"/>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4"/>
      <c r="AP22" s="173"/>
      <c r="BK22" s="175"/>
      <c r="BL22" s="175"/>
      <c r="BM22" s="175"/>
      <c r="BN22" s="175"/>
      <c r="BO22" s="175"/>
    </row>
    <row r="23" spans="4:67" x14ac:dyDescent="0.25">
      <c r="D23" s="172"/>
      <c r="E23" s="227" t="str">
        <f>+IF(Mitarbeitende!D17="","",Mitarbeitende!D17)</f>
        <v/>
      </c>
      <c r="F23" s="228" t="str">
        <f>+IF(Mitarbeitende!E17="","",Mitarbeitende!E17&amp;" "&amp;Mitarbeitende!F17)</f>
        <v/>
      </c>
      <c r="G23" s="229" t="str">
        <f>+IF(Mitarbeitende!K17="","",Mitarbeitende!K17)</f>
        <v/>
      </c>
      <c r="H23" s="229" t="str">
        <f t="shared" si="5"/>
        <v/>
      </c>
      <c r="I23" s="229" t="str">
        <f>+Zusammenfassung!T15</f>
        <v/>
      </c>
      <c r="J23" s="230" t="str">
        <f t="shared" si="6"/>
        <v/>
      </c>
      <c r="K23" s="192"/>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4"/>
      <c r="AP23" s="173"/>
      <c r="BK23" s="175"/>
      <c r="BL23" s="175"/>
      <c r="BM23" s="175"/>
      <c r="BN23" s="175"/>
      <c r="BO23" s="175"/>
    </row>
    <row r="24" spans="4:67" x14ac:dyDescent="0.25">
      <c r="D24" s="172"/>
      <c r="E24" s="227" t="str">
        <f>+IF(Mitarbeitende!D18="","",Mitarbeitende!D18)</f>
        <v/>
      </c>
      <c r="F24" s="228" t="str">
        <f>+IF(Mitarbeitende!E18="","",Mitarbeitende!E18&amp;" "&amp;Mitarbeitende!F18)</f>
        <v/>
      </c>
      <c r="G24" s="229" t="str">
        <f>+IF(Mitarbeitende!K18="","",Mitarbeitende!K18)</f>
        <v/>
      </c>
      <c r="H24" s="229" t="str">
        <f t="shared" si="5"/>
        <v/>
      </c>
      <c r="I24" s="229" t="str">
        <f>+Zusammenfassung!T16</f>
        <v/>
      </c>
      <c r="J24" s="230" t="str">
        <f t="shared" si="6"/>
        <v/>
      </c>
      <c r="K24" s="192"/>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4"/>
      <c r="AP24" s="173"/>
      <c r="BK24" s="175"/>
      <c r="BL24" s="175"/>
      <c r="BM24" s="175"/>
      <c r="BN24" s="175"/>
      <c r="BO24" s="175"/>
    </row>
    <row r="25" spans="4:67" x14ac:dyDescent="0.25">
      <c r="D25" s="172"/>
      <c r="E25" s="227" t="str">
        <f>+IF(Mitarbeitende!D19="","",Mitarbeitende!D19)</f>
        <v/>
      </c>
      <c r="F25" s="228" t="str">
        <f>+IF(Mitarbeitende!E19="","",Mitarbeitende!E19&amp;" "&amp;Mitarbeitende!F19)</f>
        <v/>
      </c>
      <c r="G25" s="229" t="str">
        <f>+IF(Mitarbeitende!K19="","",Mitarbeitende!K19)</f>
        <v/>
      </c>
      <c r="H25" s="229" t="str">
        <f t="shared" si="5"/>
        <v/>
      </c>
      <c r="I25" s="229" t="str">
        <f>+Zusammenfassung!T17</f>
        <v/>
      </c>
      <c r="J25" s="230" t="str">
        <f t="shared" si="6"/>
        <v/>
      </c>
      <c r="K25" s="192"/>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4"/>
      <c r="AP25" s="173"/>
      <c r="BK25" s="175"/>
      <c r="BL25" s="175"/>
      <c r="BM25" s="175"/>
      <c r="BN25" s="175"/>
      <c r="BO25" s="175"/>
    </row>
    <row r="26" spans="4:67" x14ac:dyDescent="0.25">
      <c r="D26" s="172"/>
      <c r="E26" s="227" t="str">
        <f>+IF(Mitarbeitende!D20="","",Mitarbeitende!D20)</f>
        <v/>
      </c>
      <c r="F26" s="228" t="str">
        <f>+IF(Mitarbeitende!E20="","",Mitarbeitende!E20&amp;" "&amp;Mitarbeitende!F20)</f>
        <v/>
      </c>
      <c r="G26" s="229" t="str">
        <f>+IF(Mitarbeitende!K20="","",Mitarbeitende!K20)</f>
        <v/>
      </c>
      <c r="H26" s="229" t="str">
        <f t="shared" si="5"/>
        <v/>
      </c>
      <c r="I26" s="229" t="str">
        <f>+Zusammenfassung!T18</f>
        <v/>
      </c>
      <c r="J26" s="230" t="str">
        <f t="shared" si="6"/>
        <v/>
      </c>
      <c r="K26" s="192"/>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4"/>
      <c r="AP26" s="173"/>
      <c r="BK26" s="175"/>
      <c r="BL26" s="175"/>
      <c r="BM26" s="175"/>
      <c r="BN26" s="175"/>
      <c r="BO26" s="175"/>
    </row>
    <row r="27" spans="4:67" x14ac:dyDescent="0.25">
      <c r="D27" s="172"/>
      <c r="E27" s="227" t="str">
        <f>+IF(Mitarbeitende!D21="","",Mitarbeitende!D21)</f>
        <v/>
      </c>
      <c r="F27" s="228" t="str">
        <f>+IF(Mitarbeitende!E21="","",Mitarbeitende!E21&amp;" "&amp;Mitarbeitende!F21)</f>
        <v/>
      </c>
      <c r="G27" s="229" t="str">
        <f>+IF(Mitarbeitende!K21="","",Mitarbeitende!K21)</f>
        <v/>
      </c>
      <c r="H27" s="229" t="str">
        <f t="shared" si="5"/>
        <v/>
      </c>
      <c r="I27" s="229" t="str">
        <f>+Zusammenfassung!T19</f>
        <v/>
      </c>
      <c r="J27" s="230" t="str">
        <f t="shared" si="6"/>
        <v/>
      </c>
      <c r="K27" s="192"/>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4"/>
      <c r="AP27" s="173"/>
      <c r="BK27" s="175"/>
      <c r="BL27" s="175"/>
      <c r="BM27" s="175"/>
      <c r="BN27" s="175"/>
      <c r="BO27" s="175"/>
    </row>
    <row r="28" spans="4:67" x14ac:dyDescent="0.25">
      <c r="D28" s="172"/>
      <c r="E28" s="227" t="str">
        <f>+IF(Mitarbeitende!D22="","",Mitarbeitende!D22)</f>
        <v/>
      </c>
      <c r="F28" s="228" t="str">
        <f>+IF(Mitarbeitende!E22="","",Mitarbeitende!E22&amp;" "&amp;Mitarbeitende!F22)</f>
        <v/>
      </c>
      <c r="G28" s="229" t="str">
        <f>+IF(Mitarbeitende!K22="","",Mitarbeitende!K22)</f>
        <v/>
      </c>
      <c r="H28" s="229" t="str">
        <f t="shared" si="5"/>
        <v/>
      </c>
      <c r="I28" s="229" t="str">
        <f>+Zusammenfassung!T20</f>
        <v/>
      </c>
      <c r="J28" s="230" t="str">
        <f t="shared" si="6"/>
        <v/>
      </c>
      <c r="K28" s="192"/>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4"/>
      <c r="AP28" s="173"/>
      <c r="BK28" s="175"/>
      <c r="BL28" s="175"/>
      <c r="BM28" s="175"/>
      <c r="BN28" s="175"/>
      <c r="BO28" s="175"/>
    </row>
    <row r="29" spans="4:67" x14ac:dyDescent="0.25">
      <c r="D29" s="172"/>
      <c r="E29" s="227" t="str">
        <f>+IF(Mitarbeitende!D23="","",Mitarbeitende!D23)</f>
        <v/>
      </c>
      <c r="F29" s="228" t="str">
        <f>+IF(Mitarbeitende!E23="","",Mitarbeitende!E23&amp;" "&amp;Mitarbeitende!F23)</f>
        <v/>
      </c>
      <c r="G29" s="229" t="str">
        <f>+IF(Mitarbeitende!K23="","",Mitarbeitende!K23)</f>
        <v/>
      </c>
      <c r="H29" s="229" t="str">
        <f t="shared" si="5"/>
        <v/>
      </c>
      <c r="I29" s="229" t="str">
        <f>+Zusammenfassung!T21</f>
        <v/>
      </c>
      <c r="J29" s="230" t="str">
        <f t="shared" si="6"/>
        <v/>
      </c>
      <c r="K29" s="192"/>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4"/>
      <c r="AP29" s="173"/>
      <c r="BK29" s="175"/>
      <c r="BL29" s="175"/>
      <c r="BM29" s="175"/>
      <c r="BN29" s="175"/>
      <c r="BO29" s="175"/>
    </row>
    <row r="30" spans="4:67" x14ac:dyDescent="0.25">
      <c r="D30" s="172"/>
      <c r="E30" s="227" t="str">
        <f>+IF(Mitarbeitende!D24="","",Mitarbeitende!D24)</f>
        <v/>
      </c>
      <c r="F30" s="228" t="str">
        <f>+IF(Mitarbeitende!E24="","",Mitarbeitende!E24&amp;" "&amp;Mitarbeitende!F24)</f>
        <v/>
      </c>
      <c r="G30" s="229" t="str">
        <f>+IF(Mitarbeitende!K24="","",Mitarbeitende!K24)</f>
        <v/>
      </c>
      <c r="H30" s="229" t="str">
        <f t="shared" si="5"/>
        <v/>
      </c>
      <c r="I30" s="229" t="str">
        <f>+Zusammenfassung!T22</f>
        <v/>
      </c>
      <c r="J30" s="230" t="str">
        <f t="shared" si="6"/>
        <v/>
      </c>
      <c r="K30" s="192"/>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4"/>
      <c r="AP30" s="173"/>
      <c r="BK30" s="175"/>
      <c r="BL30" s="175"/>
      <c r="BM30" s="175"/>
      <c r="BN30" s="175"/>
      <c r="BO30" s="175"/>
    </row>
    <row r="31" spans="4:67" x14ac:dyDescent="0.25">
      <c r="D31" s="172"/>
      <c r="E31" s="227" t="str">
        <f>+IF(Mitarbeitende!D25="","",Mitarbeitende!D25)</f>
        <v/>
      </c>
      <c r="F31" s="228" t="str">
        <f>+IF(Mitarbeitende!E25="","",Mitarbeitende!E25&amp;" "&amp;Mitarbeitende!F25)</f>
        <v/>
      </c>
      <c r="G31" s="229" t="str">
        <f>+IF(Mitarbeitende!K25="","",Mitarbeitende!K25)</f>
        <v/>
      </c>
      <c r="H31" s="229" t="str">
        <f t="shared" si="5"/>
        <v/>
      </c>
      <c r="I31" s="229" t="str">
        <f>+Zusammenfassung!T23</f>
        <v/>
      </c>
      <c r="J31" s="230" t="str">
        <f t="shared" si="6"/>
        <v/>
      </c>
      <c r="K31" s="192"/>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4"/>
      <c r="AP31" s="173"/>
      <c r="BK31" s="175"/>
      <c r="BL31" s="175"/>
      <c r="BM31" s="175"/>
      <c r="BN31" s="175"/>
      <c r="BO31" s="175"/>
    </row>
    <row r="32" spans="4:67" x14ac:dyDescent="0.25">
      <c r="D32" s="172"/>
      <c r="E32" s="227" t="str">
        <f>+IF(Mitarbeitende!D26="","",Mitarbeitende!D26)</f>
        <v/>
      </c>
      <c r="F32" s="228" t="str">
        <f>+IF(Mitarbeitende!E26="","",Mitarbeitende!E26&amp;" "&amp;Mitarbeitende!F26)</f>
        <v/>
      </c>
      <c r="G32" s="229" t="str">
        <f>+IF(Mitarbeitende!K26="","",Mitarbeitende!K26)</f>
        <v/>
      </c>
      <c r="H32" s="229" t="str">
        <f t="shared" si="5"/>
        <v/>
      </c>
      <c r="I32" s="229" t="str">
        <f>+Zusammenfassung!T24</f>
        <v/>
      </c>
      <c r="J32" s="230" t="str">
        <f t="shared" si="6"/>
        <v/>
      </c>
      <c r="K32" s="192"/>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4"/>
      <c r="AP32" s="173"/>
      <c r="BK32" s="175"/>
      <c r="BL32" s="175"/>
      <c r="BM32" s="175"/>
      <c r="BN32" s="175"/>
      <c r="BO32" s="175"/>
    </row>
    <row r="33" spans="4:67" x14ac:dyDescent="0.25">
      <c r="D33" s="172"/>
      <c r="E33" s="227" t="str">
        <f>+IF(Mitarbeitende!D27="","",Mitarbeitende!D27)</f>
        <v/>
      </c>
      <c r="F33" s="228" t="str">
        <f>+IF(Mitarbeitende!E27="","",Mitarbeitende!E27&amp;" "&amp;Mitarbeitende!F27)</f>
        <v/>
      </c>
      <c r="G33" s="229" t="str">
        <f>+IF(Mitarbeitende!K27="","",Mitarbeitende!K27)</f>
        <v/>
      </c>
      <c r="H33" s="229" t="str">
        <f t="shared" si="5"/>
        <v/>
      </c>
      <c r="I33" s="229" t="str">
        <f>+Zusammenfassung!T25</f>
        <v/>
      </c>
      <c r="J33" s="230" t="str">
        <f t="shared" si="6"/>
        <v/>
      </c>
      <c r="K33" s="192"/>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4"/>
      <c r="AP33" s="173"/>
      <c r="BK33" s="175"/>
      <c r="BL33" s="175"/>
      <c r="BM33" s="175"/>
      <c r="BN33" s="175"/>
      <c r="BO33" s="175"/>
    </row>
    <row r="34" spans="4:67" x14ac:dyDescent="0.25">
      <c r="D34" s="172"/>
      <c r="E34" s="227" t="str">
        <f>+IF(Mitarbeitende!D28="","",Mitarbeitende!D28)</f>
        <v/>
      </c>
      <c r="F34" s="228" t="str">
        <f>+IF(Mitarbeitende!E28="","",Mitarbeitende!E28&amp;" "&amp;Mitarbeitende!F28)</f>
        <v/>
      </c>
      <c r="G34" s="229" t="str">
        <f>+IF(Mitarbeitende!K28="","",Mitarbeitende!K28)</f>
        <v/>
      </c>
      <c r="H34" s="229" t="str">
        <f t="shared" si="5"/>
        <v/>
      </c>
      <c r="I34" s="229" t="str">
        <f>+Zusammenfassung!T26</f>
        <v/>
      </c>
      <c r="J34" s="230" t="str">
        <f t="shared" si="6"/>
        <v/>
      </c>
      <c r="K34" s="192"/>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4"/>
      <c r="AP34" s="173"/>
      <c r="BK34" s="175"/>
      <c r="BL34" s="175"/>
      <c r="BM34" s="175"/>
      <c r="BN34" s="175"/>
      <c r="BO34" s="175"/>
    </row>
    <row r="35" spans="4:67" x14ac:dyDescent="0.25">
      <c r="D35" s="172"/>
      <c r="E35" s="227" t="str">
        <f>+IF(Mitarbeitende!D29="","",Mitarbeitende!D29)</f>
        <v/>
      </c>
      <c r="F35" s="228" t="str">
        <f>+IF(Mitarbeitende!E29="","",Mitarbeitende!E29&amp;" "&amp;Mitarbeitende!F29)</f>
        <v/>
      </c>
      <c r="G35" s="229" t="str">
        <f>+IF(Mitarbeitende!K29="","",Mitarbeitende!K29)</f>
        <v/>
      </c>
      <c r="H35" s="229" t="str">
        <f t="shared" si="5"/>
        <v/>
      </c>
      <c r="I35" s="229" t="str">
        <f>+Zusammenfassung!T27</f>
        <v/>
      </c>
      <c r="J35" s="230" t="str">
        <f t="shared" si="6"/>
        <v/>
      </c>
      <c r="K35" s="192"/>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4"/>
      <c r="AP35" s="173"/>
      <c r="BK35" s="175"/>
      <c r="BL35" s="175"/>
      <c r="BM35" s="175"/>
      <c r="BN35" s="175"/>
      <c r="BO35" s="175"/>
    </row>
    <row r="36" spans="4:67" x14ac:dyDescent="0.25">
      <c r="D36" s="172"/>
      <c r="E36" s="227" t="str">
        <f>+IF(Mitarbeitende!D30="","",Mitarbeitende!D30)</f>
        <v/>
      </c>
      <c r="F36" s="228" t="str">
        <f>+IF(Mitarbeitende!E30="","",Mitarbeitende!E30&amp;" "&amp;Mitarbeitende!F30)</f>
        <v/>
      </c>
      <c r="G36" s="229" t="str">
        <f>+IF(Mitarbeitende!K30="","",Mitarbeitende!K30)</f>
        <v/>
      </c>
      <c r="H36" s="229" t="str">
        <f t="shared" si="5"/>
        <v/>
      </c>
      <c r="I36" s="229" t="str">
        <f>+Zusammenfassung!T28</f>
        <v/>
      </c>
      <c r="J36" s="230" t="str">
        <f t="shared" si="6"/>
        <v/>
      </c>
      <c r="K36" s="192"/>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4"/>
      <c r="AP36" s="173"/>
      <c r="BK36" s="175"/>
      <c r="BL36" s="175"/>
      <c r="BM36" s="175"/>
      <c r="BN36" s="175"/>
      <c r="BO36" s="175"/>
    </row>
    <row r="37" spans="4:67" x14ac:dyDescent="0.25">
      <c r="D37" s="172"/>
      <c r="E37" s="227" t="str">
        <f>+IF(Mitarbeitende!D31="","",Mitarbeitende!D31)</f>
        <v/>
      </c>
      <c r="F37" s="228" t="str">
        <f>+IF(Mitarbeitende!E31="","",Mitarbeitende!E31&amp;" "&amp;Mitarbeitende!F31)</f>
        <v/>
      </c>
      <c r="G37" s="229" t="str">
        <f>+IF(Mitarbeitende!K31="","",Mitarbeitende!K31)</f>
        <v/>
      </c>
      <c r="H37" s="229" t="str">
        <f t="shared" si="5"/>
        <v/>
      </c>
      <c r="I37" s="229" t="str">
        <f>+Zusammenfassung!T29</f>
        <v/>
      </c>
      <c r="J37" s="230" t="str">
        <f t="shared" si="6"/>
        <v/>
      </c>
      <c r="K37" s="192"/>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4"/>
      <c r="AP37" s="173"/>
      <c r="BK37" s="175"/>
      <c r="BL37" s="175"/>
      <c r="BM37" s="175"/>
      <c r="BN37" s="175"/>
      <c r="BO37" s="175"/>
    </row>
    <row r="38" spans="4:67" x14ac:dyDescent="0.25">
      <c r="D38" s="172"/>
      <c r="E38" s="227" t="str">
        <f>+IF(Mitarbeitende!D32="","",Mitarbeitende!D32)</f>
        <v/>
      </c>
      <c r="F38" s="228" t="str">
        <f>+IF(Mitarbeitende!E32="","",Mitarbeitende!E32&amp;" "&amp;Mitarbeitende!F32)</f>
        <v/>
      </c>
      <c r="G38" s="229" t="str">
        <f>+IF(Mitarbeitende!K32="","",Mitarbeitende!K32)</f>
        <v/>
      </c>
      <c r="H38" s="229" t="str">
        <f t="shared" si="5"/>
        <v/>
      </c>
      <c r="I38" s="229" t="str">
        <f>+Zusammenfassung!T30</f>
        <v/>
      </c>
      <c r="J38" s="230" t="str">
        <f t="shared" si="6"/>
        <v/>
      </c>
      <c r="K38" s="192"/>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4"/>
      <c r="AP38" s="173"/>
      <c r="BK38" s="175"/>
      <c r="BL38" s="175"/>
      <c r="BM38" s="175"/>
      <c r="BN38" s="175"/>
      <c r="BO38" s="175"/>
    </row>
    <row r="39" spans="4:67" x14ac:dyDescent="0.25">
      <c r="D39" s="172"/>
      <c r="E39" s="227" t="str">
        <f>+IF(Mitarbeitende!D33="","",Mitarbeitende!D33)</f>
        <v/>
      </c>
      <c r="F39" s="228" t="str">
        <f>+IF(Mitarbeitende!E33="","",Mitarbeitende!E33&amp;" "&amp;Mitarbeitende!F33)</f>
        <v/>
      </c>
      <c r="G39" s="229" t="str">
        <f>+IF(Mitarbeitende!K33="","",Mitarbeitende!K33)</f>
        <v/>
      </c>
      <c r="H39" s="229" t="str">
        <f t="shared" si="5"/>
        <v/>
      </c>
      <c r="I39" s="229" t="str">
        <f>+Zusammenfassung!T31</f>
        <v/>
      </c>
      <c r="J39" s="230" t="str">
        <f t="shared" si="6"/>
        <v/>
      </c>
      <c r="K39" s="192"/>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4"/>
      <c r="AP39" s="173"/>
      <c r="BK39" s="175"/>
      <c r="BL39" s="175"/>
      <c r="BM39" s="175"/>
      <c r="BN39" s="175"/>
      <c r="BO39" s="175"/>
    </row>
    <row r="40" spans="4:67" x14ac:dyDescent="0.25">
      <c r="D40" s="172"/>
      <c r="E40" s="227" t="str">
        <f>+IF(Mitarbeitende!D34="","",Mitarbeitende!D34)</f>
        <v/>
      </c>
      <c r="F40" s="228" t="str">
        <f>+IF(Mitarbeitende!E34="","",Mitarbeitende!E34&amp;" "&amp;Mitarbeitende!F34)</f>
        <v/>
      </c>
      <c r="G40" s="229" t="str">
        <f>+IF(Mitarbeitende!K34="","",Mitarbeitende!K34)</f>
        <v/>
      </c>
      <c r="H40" s="229" t="str">
        <f t="shared" si="5"/>
        <v/>
      </c>
      <c r="I40" s="229" t="str">
        <f>+Zusammenfassung!T32</f>
        <v/>
      </c>
      <c r="J40" s="230" t="str">
        <f t="shared" si="6"/>
        <v/>
      </c>
      <c r="K40" s="192"/>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4"/>
      <c r="AP40" s="173"/>
      <c r="BK40" s="175"/>
      <c r="BL40" s="175"/>
      <c r="BM40" s="175"/>
      <c r="BN40" s="175"/>
      <c r="BO40" s="175"/>
    </row>
    <row r="41" spans="4:67" x14ac:dyDescent="0.25">
      <c r="D41" s="172"/>
      <c r="E41" s="227" t="str">
        <f>+IF(Mitarbeitende!D35="","",Mitarbeitende!D35)</f>
        <v/>
      </c>
      <c r="F41" s="228" t="str">
        <f>+IF(Mitarbeitende!E35="","",Mitarbeitende!E35&amp;" "&amp;Mitarbeitende!F35)</f>
        <v/>
      </c>
      <c r="G41" s="229" t="str">
        <f>+IF(Mitarbeitende!K35="","",Mitarbeitende!K35)</f>
        <v/>
      </c>
      <c r="H41" s="229" t="str">
        <f t="shared" si="5"/>
        <v/>
      </c>
      <c r="I41" s="229" t="str">
        <f>+Zusammenfassung!T33</f>
        <v/>
      </c>
      <c r="J41" s="230" t="str">
        <f t="shared" si="6"/>
        <v/>
      </c>
      <c r="K41" s="192"/>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4"/>
      <c r="AP41" s="173"/>
      <c r="BK41" s="175"/>
      <c r="BL41" s="175"/>
      <c r="BM41" s="175"/>
      <c r="BN41" s="175"/>
      <c r="BO41" s="175"/>
    </row>
    <row r="42" spans="4:67" x14ac:dyDescent="0.25">
      <c r="D42" s="172"/>
      <c r="E42" s="227" t="str">
        <f>+IF(Mitarbeitende!D36="","",Mitarbeitende!D36)</f>
        <v/>
      </c>
      <c r="F42" s="228" t="str">
        <f>+IF(Mitarbeitende!E36="","",Mitarbeitende!E36&amp;" "&amp;Mitarbeitende!F36)</f>
        <v/>
      </c>
      <c r="G42" s="229" t="str">
        <f>+IF(Mitarbeitende!K36="","",Mitarbeitende!K36)</f>
        <v/>
      </c>
      <c r="H42" s="229" t="str">
        <f t="shared" si="5"/>
        <v/>
      </c>
      <c r="I42" s="229" t="str">
        <f>+Zusammenfassung!T34</f>
        <v/>
      </c>
      <c r="J42" s="230" t="str">
        <f t="shared" si="6"/>
        <v/>
      </c>
      <c r="K42" s="192"/>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4"/>
      <c r="AP42" s="173"/>
      <c r="BK42" s="175"/>
      <c r="BL42" s="175"/>
      <c r="BM42" s="175"/>
      <c r="BN42" s="175"/>
      <c r="BO42" s="175"/>
    </row>
    <row r="43" spans="4:67" x14ac:dyDescent="0.25">
      <c r="D43" s="172"/>
      <c r="E43" s="227" t="str">
        <f>+IF(Mitarbeitende!D37="","",Mitarbeitende!D37)</f>
        <v/>
      </c>
      <c r="F43" s="228" t="str">
        <f>+IF(Mitarbeitende!E37="","",Mitarbeitende!E37&amp;" "&amp;Mitarbeitende!F37)</f>
        <v/>
      </c>
      <c r="G43" s="229" t="str">
        <f>+IF(Mitarbeitende!K37="","",Mitarbeitende!K37)</f>
        <v/>
      </c>
      <c r="H43" s="229" t="str">
        <f t="shared" si="5"/>
        <v/>
      </c>
      <c r="I43" s="229" t="str">
        <f>+Zusammenfassung!T35</f>
        <v/>
      </c>
      <c r="J43" s="230" t="str">
        <f t="shared" si="6"/>
        <v/>
      </c>
      <c r="K43" s="192"/>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4"/>
      <c r="AP43" s="173"/>
      <c r="BK43" s="175"/>
      <c r="BL43" s="175"/>
      <c r="BM43" s="175"/>
      <c r="BN43" s="175"/>
      <c r="BO43" s="175"/>
    </row>
    <row r="44" spans="4:67" x14ac:dyDescent="0.25">
      <c r="D44" s="172"/>
      <c r="E44" s="227" t="str">
        <f>+IF(Mitarbeitende!D38="","",Mitarbeitende!D38)</f>
        <v/>
      </c>
      <c r="F44" s="228" t="str">
        <f>+IF(Mitarbeitende!E38="","",Mitarbeitende!E38&amp;" "&amp;Mitarbeitende!F38)</f>
        <v/>
      </c>
      <c r="G44" s="229" t="str">
        <f>+IF(Mitarbeitende!K38="","",Mitarbeitende!K38)</f>
        <v/>
      </c>
      <c r="H44" s="229" t="str">
        <f t="shared" si="5"/>
        <v/>
      </c>
      <c r="I44" s="229" t="str">
        <f>+Zusammenfassung!T36</f>
        <v/>
      </c>
      <c r="J44" s="230" t="str">
        <f t="shared" si="6"/>
        <v/>
      </c>
      <c r="K44" s="192"/>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4"/>
      <c r="AP44" s="173"/>
      <c r="BK44" s="175"/>
      <c r="BL44" s="175"/>
      <c r="BM44" s="175"/>
      <c r="BN44" s="175"/>
      <c r="BO44" s="175"/>
    </row>
    <row r="45" spans="4:67" x14ac:dyDescent="0.25">
      <c r="D45" s="172"/>
      <c r="E45" s="227" t="str">
        <f>+IF(Mitarbeitende!D39="","",Mitarbeitende!D39)</f>
        <v/>
      </c>
      <c r="F45" s="228" t="str">
        <f>+IF(Mitarbeitende!E39="","",Mitarbeitende!E39&amp;" "&amp;Mitarbeitende!F39)</f>
        <v/>
      </c>
      <c r="G45" s="229" t="str">
        <f>+IF(Mitarbeitende!K39="","",Mitarbeitende!K39)</f>
        <v/>
      </c>
      <c r="H45" s="229" t="str">
        <f t="shared" si="5"/>
        <v/>
      </c>
      <c r="I45" s="229" t="str">
        <f>+Zusammenfassung!T37</f>
        <v/>
      </c>
      <c r="J45" s="230" t="str">
        <f t="shared" si="6"/>
        <v/>
      </c>
      <c r="K45" s="192"/>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4"/>
      <c r="AP45" s="173"/>
      <c r="BK45" s="175"/>
      <c r="BL45" s="175"/>
      <c r="BM45" s="175"/>
      <c r="BN45" s="175"/>
      <c r="BO45" s="175"/>
    </row>
    <row r="46" spans="4:67" x14ac:dyDescent="0.25">
      <c r="D46" s="172"/>
      <c r="E46" s="227" t="str">
        <f>+IF(Mitarbeitende!D40="","",Mitarbeitende!D40)</f>
        <v/>
      </c>
      <c r="F46" s="228" t="str">
        <f>+IF(Mitarbeitende!E40="","",Mitarbeitende!E40&amp;" "&amp;Mitarbeitende!F40)</f>
        <v/>
      </c>
      <c r="G46" s="229" t="str">
        <f>+IF(Mitarbeitende!K40="","",Mitarbeitende!K40)</f>
        <v/>
      </c>
      <c r="H46" s="229" t="str">
        <f t="shared" si="5"/>
        <v/>
      </c>
      <c r="I46" s="229" t="str">
        <f>+Zusammenfassung!T38</f>
        <v/>
      </c>
      <c r="J46" s="230" t="str">
        <f t="shared" si="6"/>
        <v/>
      </c>
      <c r="K46" s="192"/>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4"/>
      <c r="AP46" s="173"/>
      <c r="BK46" s="175"/>
      <c r="BL46" s="175"/>
      <c r="BM46" s="175"/>
      <c r="BN46" s="175"/>
      <c r="BO46" s="175"/>
    </row>
    <row r="47" spans="4:67" x14ac:dyDescent="0.25">
      <c r="D47" s="172"/>
      <c r="E47" s="227" t="str">
        <f>+IF(Mitarbeitende!D41="","",Mitarbeitende!D41)</f>
        <v/>
      </c>
      <c r="F47" s="228" t="str">
        <f>+IF(Mitarbeitende!E41="","",Mitarbeitende!E41&amp;" "&amp;Mitarbeitende!F41)</f>
        <v/>
      </c>
      <c r="G47" s="229" t="str">
        <f>+IF(Mitarbeitende!K41="","",Mitarbeitende!K41)</f>
        <v/>
      </c>
      <c r="H47" s="229" t="str">
        <f t="shared" si="5"/>
        <v/>
      </c>
      <c r="I47" s="229" t="str">
        <f>+Zusammenfassung!T39</f>
        <v/>
      </c>
      <c r="J47" s="230" t="str">
        <f t="shared" si="6"/>
        <v/>
      </c>
      <c r="K47" s="192"/>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4"/>
      <c r="AP47" s="173"/>
      <c r="BK47" s="175"/>
      <c r="BL47" s="175"/>
      <c r="BM47" s="175"/>
      <c r="BN47" s="175"/>
      <c r="BO47" s="175"/>
    </row>
    <row r="48" spans="4:67" x14ac:dyDescent="0.25">
      <c r="D48" s="172"/>
      <c r="E48" s="227" t="str">
        <f>+IF(Mitarbeitende!D42="","",Mitarbeitende!D42)</f>
        <v/>
      </c>
      <c r="F48" s="228" t="str">
        <f>+IF(Mitarbeitende!E42="","",Mitarbeitende!E42&amp;" "&amp;Mitarbeitende!F42)</f>
        <v/>
      </c>
      <c r="G48" s="229" t="str">
        <f>+IF(Mitarbeitende!K42="","",Mitarbeitende!K42)</f>
        <v/>
      </c>
      <c r="H48" s="229" t="str">
        <f t="shared" si="5"/>
        <v/>
      </c>
      <c r="I48" s="229" t="str">
        <f>+Zusammenfassung!T40</f>
        <v/>
      </c>
      <c r="J48" s="230" t="str">
        <f t="shared" si="6"/>
        <v/>
      </c>
      <c r="K48" s="192"/>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4"/>
      <c r="AP48" s="173"/>
      <c r="BK48" s="175"/>
      <c r="BL48" s="175"/>
      <c r="BM48" s="175"/>
      <c r="BN48" s="175"/>
      <c r="BO48" s="175"/>
    </row>
    <row r="49" spans="4:67" x14ac:dyDescent="0.25">
      <c r="D49" s="172"/>
      <c r="E49" s="227" t="str">
        <f>+IF(Mitarbeitende!D43="","",Mitarbeitende!D43)</f>
        <v/>
      </c>
      <c r="F49" s="228" t="str">
        <f>+IF(Mitarbeitende!E43="","",Mitarbeitende!E43&amp;" "&amp;Mitarbeitende!F43)</f>
        <v/>
      </c>
      <c r="G49" s="229" t="str">
        <f>+IF(Mitarbeitende!K43="","",Mitarbeitende!K43)</f>
        <v/>
      </c>
      <c r="H49" s="229" t="str">
        <f t="shared" si="5"/>
        <v/>
      </c>
      <c r="I49" s="229" t="str">
        <f>+Zusammenfassung!T41</f>
        <v/>
      </c>
      <c r="J49" s="230" t="str">
        <f t="shared" si="6"/>
        <v/>
      </c>
      <c r="K49" s="192"/>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4"/>
      <c r="AP49" s="173"/>
      <c r="BK49" s="175"/>
      <c r="BL49" s="175"/>
      <c r="BM49" s="175"/>
      <c r="BN49" s="175"/>
      <c r="BO49" s="175"/>
    </row>
    <row r="50" spans="4:67" x14ac:dyDescent="0.25">
      <c r="D50" s="172"/>
      <c r="E50" s="227" t="str">
        <f>+IF(Mitarbeitende!D44="","",Mitarbeitende!D44)</f>
        <v/>
      </c>
      <c r="F50" s="228" t="str">
        <f>+IF(Mitarbeitende!E44="","",Mitarbeitende!E44&amp;" "&amp;Mitarbeitende!F44)</f>
        <v/>
      </c>
      <c r="G50" s="229" t="str">
        <f>+IF(Mitarbeitende!K44="","",Mitarbeitende!K44)</f>
        <v/>
      </c>
      <c r="H50" s="229" t="str">
        <f t="shared" si="5"/>
        <v/>
      </c>
      <c r="I50" s="229" t="str">
        <f>+Zusammenfassung!T42</f>
        <v/>
      </c>
      <c r="J50" s="230" t="str">
        <f t="shared" si="6"/>
        <v/>
      </c>
      <c r="K50" s="192"/>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4"/>
      <c r="AP50" s="173"/>
      <c r="BK50" s="175"/>
      <c r="BL50" s="175"/>
      <c r="BM50" s="175"/>
      <c r="BN50" s="175"/>
      <c r="BO50" s="175"/>
    </row>
    <row r="51" spans="4:67" x14ac:dyDescent="0.25">
      <c r="D51" s="172"/>
      <c r="E51" s="227" t="str">
        <f>+IF(Mitarbeitende!D45="","",Mitarbeitende!D45)</f>
        <v/>
      </c>
      <c r="F51" s="228" t="str">
        <f>+IF(Mitarbeitende!E45="","",Mitarbeitende!E45&amp;" "&amp;Mitarbeitende!F45)</f>
        <v/>
      </c>
      <c r="G51" s="229" t="str">
        <f>+IF(Mitarbeitende!K45="","",Mitarbeitende!K45)</f>
        <v/>
      </c>
      <c r="H51" s="229" t="str">
        <f t="shared" si="5"/>
        <v/>
      </c>
      <c r="I51" s="229" t="str">
        <f>+Zusammenfassung!T43</f>
        <v/>
      </c>
      <c r="J51" s="230" t="str">
        <f t="shared" si="6"/>
        <v/>
      </c>
      <c r="K51" s="192"/>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4"/>
      <c r="AP51" s="173"/>
      <c r="BK51" s="175"/>
      <c r="BL51" s="175"/>
      <c r="BM51" s="175"/>
      <c r="BN51" s="175"/>
      <c r="BO51" s="175"/>
    </row>
    <row r="52" spans="4:67" x14ac:dyDescent="0.25">
      <c r="D52" s="172"/>
      <c r="E52" s="227" t="str">
        <f>+IF(Mitarbeitende!D46="","",Mitarbeitende!D46)</f>
        <v/>
      </c>
      <c r="F52" s="228" t="str">
        <f>+IF(Mitarbeitende!E46="","",Mitarbeitende!E46&amp;" "&amp;Mitarbeitende!F46)</f>
        <v/>
      </c>
      <c r="G52" s="229" t="str">
        <f>+IF(Mitarbeitende!K46="","",Mitarbeitende!K46)</f>
        <v/>
      </c>
      <c r="H52" s="229" t="str">
        <f t="shared" si="5"/>
        <v/>
      </c>
      <c r="I52" s="229" t="str">
        <f>+Zusammenfassung!T44</f>
        <v/>
      </c>
      <c r="J52" s="230" t="str">
        <f t="shared" si="6"/>
        <v/>
      </c>
      <c r="K52" s="192"/>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4"/>
      <c r="AP52" s="173"/>
      <c r="BK52" s="175"/>
      <c r="BL52" s="175"/>
      <c r="BM52" s="175"/>
      <c r="BN52" s="175"/>
      <c r="BO52" s="175"/>
    </row>
    <row r="53" spans="4:67" ht="13.8" thickBot="1" x14ac:dyDescent="0.3">
      <c r="D53" s="172"/>
      <c r="E53" s="231" t="str">
        <f>+IF(Mitarbeitende!D47="","",Mitarbeitende!D47)</f>
        <v/>
      </c>
      <c r="F53" s="232" t="str">
        <f>+IF(Mitarbeitende!E47="","",Mitarbeitende!E47&amp;" "&amp;Mitarbeitende!F47)</f>
        <v/>
      </c>
      <c r="G53" s="233" t="str">
        <f>+IF(Mitarbeitende!K47="","",Mitarbeitende!K47)</f>
        <v/>
      </c>
      <c r="H53" s="233" t="str">
        <f t="shared" si="5"/>
        <v/>
      </c>
      <c r="I53" s="233" t="str">
        <f>+Zusammenfassung!T45</f>
        <v/>
      </c>
      <c r="J53" s="234" t="str">
        <f t="shared" si="6"/>
        <v/>
      </c>
      <c r="K53" s="195"/>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7"/>
      <c r="AP53" s="173"/>
      <c r="BK53" s="175"/>
      <c r="BL53" s="175"/>
      <c r="BM53" s="175"/>
      <c r="BN53" s="175"/>
      <c r="BO53" s="175"/>
    </row>
    <row r="54" spans="4:67" ht="15" customHeight="1" thickBot="1" x14ac:dyDescent="0.3">
      <c r="D54" s="179"/>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1"/>
    </row>
    <row r="56" spans="4:67" ht="13.8" x14ac:dyDescent="0.25">
      <c r="E56" s="182" t="s">
        <v>46</v>
      </c>
    </row>
    <row r="57" spans="4:67" ht="13.8" x14ac:dyDescent="0.25">
      <c r="E57" s="182" t="s">
        <v>47</v>
      </c>
    </row>
    <row r="58" spans="4:67" ht="13.8" x14ac:dyDescent="0.25">
      <c r="E58" s="182" t="s">
        <v>48</v>
      </c>
    </row>
  </sheetData>
  <sheetProtection sheet="1" selectLockedCells="1"/>
  <mergeCells count="10">
    <mergeCell ref="D3:AP3"/>
    <mergeCell ref="E7:J7"/>
    <mergeCell ref="E8:J8"/>
    <mergeCell ref="AR10:AU10"/>
    <mergeCell ref="E11:E13"/>
    <mergeCell ref="F11:F13"/>
    <mergeCell ref="G11:G13"/>
    <mergeCell ref="H11:H13"/>
    <mergeCell ref="I11:I13"/>
    <mergeCell ref="J11:J13"/>
  </mergeCells>
  <conditionalFormatting sqref="K14:AO53">
    <cfRule type="cellIs" dxfId="11" priority="1" operator="between">
      <formula>0.5</formula>
      <formula>1</formula>
    </cfRule>
    <cfRule type="expression" dxfId="10" priority="3">
      <formula>K$8="J"</formula>
    </cfRule>
    <cfRule type="expression" dxfId="9" priority="4">
      <formula>K$7="N"</formula>
    </cfRule>
  </conditionalFormatting>
  <conditionalFormatting sqref="AM14:AO53">
    <cfRule type="expression" dxfId="8" priority="2">
      <formula>+ISNUMBER(AM$10)=FALSE</formula>
    </cfRule>
  </conditionalFormatting>
  <dataValidations count="2">
    <dataValidation type="list" allowBlank="1" showInputMessage="1" showErrorMessage="1" sqref="K14:AO53" xr:uid="{03E97CE2-105F-4DF1-8885-42F9C0A058FF}">
      <mc:AlternateContent xmlns:x12ac="http://schemas.microsoft.com/office/spreadsheetml/2011/1/ac" xmlns:mc="http://schemas.openxmlformats.org/markup-compatibility/2006">
        <mc:Choice Requires="x12ac">
          <x12ac:list>"0,5",1</x12ac:list>
        </mc:Choice>
        <mc:Fallback>
          <formula1>"0,5,1"</formula1>
        </mc:Fallback>
      </mc:AlternateContent>
    </dataValidation>
    <dataValidation type="date" allowBlank="1" showInputMessage="1" showErrorMessage="1" sqref="AR10:AU10" xr:uid="{82137182-9376-419C-BB81-B737484BA9D1}">
      <formula1>44562</formula1>
      <formula2>54788</formula2>
    </dataValidation>
  </dataValidations>
  <pageMargins left="0.51181102362204722" right="0.51181102362204722" top="0.59055118110236227" bottom="0.59055118110236227" header="0.31496062992125984" footer="0.31496062992125984"/>
  <pageSetup paperSize="9" scale="7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0E5B291-3704-4B58-A819-0CDD6E9499D0}">
          <x14:formula1>
            <xm:f>'Interne Parmeter'!$C$3:$C$4</xm:f>
          </x14:formula1>
          <xm:sqref>K7:AO8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9BE54-BBE6-432D-94D5-7F8405322E76}">
  <sheetPr>
    <tabColor rgb="FF00B050"/>
    <pageSetUpPr fitToPage="1"/>
  </sheetPr>
  <dimension ref="A2:BO58"/>
  <sheetViews>
    <sheetView showGridLines="0" topLeftCell="C1" workbookViewId="0">
      <selection activeCell="K8" sqref="K8"/>
    </sheetView>
  </sheetViews>
  <sheetFormatPr baseColWidth="10" defaultColWidth="11.44140625" defaultRowHeight="13.2" x14ac:dyDescent="0.25"/>
  <cols>
    <col min="1" max="2" width="11.44140625" style="171" hidden="1" customWidth="1"/>
    <col min="3" max="3" width="5.6640625" style="171" customWidth="1"/>
    <col min="4" max="4" width="1" style="171" customWidth="1"/>
    <col min="5" max="5" width="5.44140625" style="171" customWidth="1"/>
    <col min="6" max="6" width="20.44140625" style="171" customWidth="1"/>
    <col min="7" max="7" width="9" style="171" bestFit="1" customWidth="1"/>
    <col min="8" max="10" width="5.88671875" style="171" bestFit="1" customWidth="1"/>
    <col min="11" max="41" width="3.88671875" style="171" customWidth="1"/>
    <col min="42" max="42" width="1.33203125" style="171" customWidth="1"/>
    <col min="43" max="43" width="11.44140625" style="171"/>
    <col min="44" max="44" width="11.44140625" style="171" hidden="1" customWidth="1"/>
    <col min="45" max="45" width="7.33203125" style="171" hidden="1" customWidth="1"/>
    <col min="46" max="48" width="5.88671875" style="171" hidden="1" customWidth="1"/>
    <col min="49" max="49" width="5.88671875" style="171" customWidth="1"/>
    <col min="50" max="50" width="6.88671875" style="171" customWidth="1"/>
    <col min="51" max="54" width="11.44140625" style="171" customWidth="1"/>
    <col min="55" max="62" width="11.44140625" style="171"/>
    <col min="63" max="63" width="29.5546875" style="171" bestFit="1" customWidth="1"/>
    <col min="64" max="64" width="11.44140625" style="171"/>
    <col min="65" max="65" width="13.5546875" style="171" customWidth="1"/>
    <col min="66" max="66" width="13.88671875" style="171" customWidth="1"/>
    <col min="67" max="16384" width="11.44140625" style="171"/>
  </cols>
  <sheetData>
    <row r="2" spans="4:67" ht="13.8" thickBot="1" x14ac:dyDescent="0.3"/>
    <row r="3" spans="4:67" ht="18" thickBot="1" x14ac:dyDescent="0.35">
      <c r="D3" s="313" t="str">
        <f ca="1">+VLOOKUP(AT11,'Interne Parmeter'!$B$21:$F$32,5,FALSE)</f>
        <v>Urlaubsplanung November</v>
      </c>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5"/>
    </row>
    <row r="4" spans="4:67" ht="13.8" thickBot="1" x14ac:dyDescent="0.3">
      <c r="D4" s="172"/>
      <c r="AP4" s="173"/>
    </row>
    <row r="5" spans="4:67" ht="13.8" hidden="1" thickBot="1" x14ac:dyDescent="0.3">
      <c r="D5" s="172"/>
      <c r="AP5" s="173"/>
      <c r="BB5" s="174"/>
      <c r="BC5" s="174"/>
      <c r="BD5" s="174"/>
      <c r="BK5" s="175"/>
      <c r="BL5" s="176"/>
      <c r="BM5" s="176"/>
      <c r="BN5" s="176"/>
      <c r="BO5" s="175"/>
    </row>
    <row r="6" spans="4:67" ht="14.4" customHeight="1" thickBot="1" x14ac:dyDescent="0.3">
      <c r="D6" s="172"/>
      <c r="E6" s="203" t="str">
        <f>"Arbeitstage im "&amp;VLOOKUP(AS13,'Interne Parmeter'!$B$21:$D$32,3,FALSE)</f>
        <v>Arbeitstage im November</v>
      </c>
      <c r="F6" s="204"/>
      <c r="G6" s="204"/>
      <c r="H6" s="204"/>
      <c r="I6" s="204"/>
      <c r="J6" s="204" t="s">
        <v>147</v>
      </c>
      <c r="K6" s="205">
        <v>1</v>
      </c>
      <c r="L6" s="206">
        <f t="shared" ref="L6:AO6" ca="1" si="0">IF(L11&lt;&gt;"",K6+1,"")</f>
        <v>2</v>
      </c>
      <c r="M6" s="206">
        <f t="shared" ca="1" si="0"/>
        <v>3</v>
      </c>
      <c r="N6" s="206">
        <f t="shared" ca="1" si="0"/>
        <v>4</v>
      </c>
      <c r="O6" s="206">
        <f t="shared" ca="1" si="0"/>
        <v>5</v>
      </c>
      <c r="P6" s="206">
        <f t="shared" ca="1" si="0"/>
        <v>6</v>
      </c>
      <c r="Q6" s="206">
        <f t="shared" ca="1" si="0"/>
        <v>7</v>
      </c>
      <c r="R6" s="206">
        <f t="shared" ca="1" si="0"/>
        <v>8</v>
      </c>
      <c r="S6" s="206">
        <f t="shared" ca="1" si="0"/>
        <v>9</v>
      </c>
      <c r="T6" s="206">
        <f t="shared" ca="1" si="0"/>
        <v>10</v>
      </c>
      <c r="U6" s="206">
        <f t="shared" ca="1" si="0"/>
        <v>11</v>
      </c>
      <c r="V6" s="206">
        <f t="shared" ca="1" si="0"/>
        <v>12</v>
      </c>
      <c r="W6" s="206">
        <f t="shared" ca="1" si="0"/>
        <v>13</v>
      </c>
      <c r="X6" s="206">
        <f t="shared" ca="1" si="0"/>
        <v>14</v>
      </c>
      <c r="Y6" s="206">
        <f t="shared" ca="1" si="0"/>
        <v>15</v>
      </c>
      <c r="Z6" s="206">
        <f t="shared" ca="1" si="0"/>
        <v>16</v>
      </c>
      <c r="AA6" s="206">
        <f t="shared" ca="1" si="0"/>
        <v>17</v>
      </c>
      <c r="AB6" s="206">
        <f t="shared" ca="1" si="0"/>
        <v>18</v>
      </c>
      <c r="AC6" s="206">
        <f t="shared" ca="1" si="0"/>
        <v>19</v>
      </c>
      <c r="AD6" s="206">
        <f t="shared" ca="1" si="0"/>
        <v>20</v>
      </c>
      <c r="AE6" s="206">
        <f t="shared" ca="1" si="0"/>
        <v>21</v>
      </c>
      <c r="AF6" s="206">
        <f t="shared" ca="1" si="0"/>
        <v>22</v>
      </c>
      <c r="AG6" s="206">
        <f t="shared" ca="1" si="0"/>
        <v>23</v>
      </c>
      <c r="AH6" s="206">
        <f t="shared" ca="1" si="0"/>
        <v>24</v>
      </c>
      <c r="AI6" s="206">
        <f t="shared" ca="1" si="0"/>
        <v>25</v>
      </c>
      <c r="AJ6" s="206">
        <f t="shared" ca="1" si="0"/>
        <v>26</v>
      </c>
      <c r="AK6" s="206">
        <f t="shared" ca="1" si="0"/>
        <v>27</v>
      </c>
      <c r="AL6" s="206">
        <f t="shared" ca="1" si="0"/>
        <v>28</v>
      </c>
      <c r="AM6" s="206">
        <f t="shared" ca="1" si="0"/>
        <v>29</v>
      </c>
      <c r="AN6" s="206">
        <f t="shared" ca="1" si="0"/>
        <v>30</v>
      </c>
      <c r="AO6" s="207" t="str">
        <f t="shared" ca="1" si="0"/>
        <v/>
      </c>
      <c r="AP6" s="173"/>
      <c r="BB6" s="174"/>
      <c r="BC6" s="174"/>
      <c r="BD6" s="174"/>
      <c r="BK6" s="175"/>
      <c r="BL6" s="175"/>
      <c r="BM6" s="175"/>
      <c r="BN6" s="175"/>
      <c r="BO6" s="175"/>
    </row>
    <row r="7" spans="4:67" x14ac:dyDescent="0.25">
      <c r="D7" s="172"/>
      <c r="E7" s="320" t="s">
        <v>148</v>
      </c>
      <c r="F7" s="321"/>
      <c r="G7" s="321"/>
      <c r="H7" s="321"/>
      <c r="I7" s="321"/>
      <c r="J7" s="322"/>
      <c r="K7" s="183" t="str">
        <f ca="1">IF(K12="","",+VLOOKUP(K12,'Interne Parmeter'!$C$36:$E$42,3,FALSE))</f>
        <v>N</v>
      </c>
      <c r="L7" s="184" t="str">
        <f ca="1">IF(L12="","",+VLOOKUP(L12,'Interne Parmeter'!$C$36:$E$42,3,FALSE))</f>
        <v>N</v>
      </c>
      <c r="M7" s="184" t="str">
        <f ca="1">IF(M12="","",+VLOOKUP(M12,'Interne Parmeter'!$C$36:$E$42,3,FALSE))</f>
        <v>J</v>
      </c>
      <c r="N7" s="184" t="str">
        <f ca="1">IF(N12="","",+VLOOKUP(N12,'Interne Parmeter'!$C$36:$E$42,3,FALSE))</f>
        <v>J</v>
      </c>
      <c r="O7" s="184" t="str">
        <f ca="1">IF(O12="","",+VLOOKUP(O12,'Interne Parmeter'!$C$36:$E$42,3,FALSE))</f>
        <v>J</v>
      </c>
      <c r="P7" s="184" t="str">
        <f ca="1">IF(P12="","",+VLOOKUP(P12,'Interne Parmeter'!$C$36:$E$42,3,FALSE))</f>
        <v>J</v>
      </c>
      <c r="Q7" s="184" t="str">
        <f ca="1">IF(Q12="","",+VLOOKUP(Q12,'Interne Parmeter'!$C$36:$E$42,3,FALSE))</f>
        <v>J</v>
      </c>
      <c r="R7" s="184" t="str">
        <f ca="1">IF(R12="","",+VLOOKUP(R12,'Interne Parmeter'!$C$36:$E$42,3,FALSE))</f>
        <v>N</v>
      </c>
      <c r="S7" s="184" t="str">
        <f ca="1">IF(S12="","",+VLOOKUP(S12,'Interne Parmeter'!$C$36:$E$42,3,FALSE))</f>
        <v>N</v>
      </c>
      <c r="T7" s="184" t="str">
        <f ca="1">IF(T12="","",+VLOOKUP(T12,'Interne Parmeter'!$C$36:$E$42,3,FALSE))</f>
        <v>J</v>
      </c>
      <c r="U7" s="184" t="str">
        <f ca="1">IF(U12="","",+VLOOKUP(U12,'Interne Parmeter'!$C$36:$E$42,3,FALSE))</f>
        <v>J</v>
      </c>
      <c r="V7" s="184" t="str">
        <f ca="1">IF(V12="","",+VLOOKUP(V12,'Interne Parmeter'!$C$36:$E$42,3,FALSE))</f>
        <v>J</v>
      </c>
      <c r="W7" s="184" t="str">
        <f ca="1">IF(W12="","",+VLOOKUP(W12,'Interne Parmeter'!$C$36:$E$42,3,FALSE))</f>
        <v>J</v>
      </c>
      <c r="X7" s="184" t="str">
        <f ca="1">IF(X12="","",+VLOOKUP(X12,'Interne Parmeter'!$C$36:$E$42,3,FALSE))</f>
        <v>J</v>
      </c>
      <c r="Y7" s="184" t="str">
        <f ca="1">IF(Y12="","",+VLOOKUP(Y12,'Interne Parmeter'!$C$36:$E$42,3,FALSE))</f>
        <v>N</v>
      </c>
      <c r="Z7" s="184" t="str">
        <f ca="1">IF(Z12="","",+VLOOKUP(Z12,'Interne Parmeter'!$C$36:$E$42,3,FALSE))</f>
        <v>N</v>
      </c>
      <c r="AA7" s="184" t="str">
        <f ca="1">IF(AA12="","",+VLOOKUP(AA12,'Interne Parmeter'!$C$36:$E$42,3,FALSE))</f>
        <v>J</v>
      </c>
      <c r="AB7" s="184" t="str">
        <f ca="1">IF(AB12="","",+VLOOKUP(AB12,'Interne Parmeter'!$C$36:$E$42,3,FALSE))</f>
        <v>J</v>
      </c>
      <c r="AC7" s="184" t="str">
        <f ca="1">IF(AC12="","",+VLOOKUP(AC12,'Interne Parmeter'!$C$36:$E$42,3,FALSE))</f>
        <v>J</v>
      </c>
      <c r="AD7" s="184" t="str">
        <f ca="1">IF(AD12="","",+VLOOKUP(AD12,'Interne Parmeter'!$C$36:$E$42,3,FALSE))</f>
        <v>J</v>
      </c>
      <c r="AE7" s="184" t="str">
        <f ca="1">IF(AE12="","",+VLOOKUP(AE12,'Interne Parmeter'!$C$36:$E$42,3,FALSE))</f>
        <v>J</v>
      </c>
      <c r="AF7" s="184" t="str">
        <f ca="1">IF(AF12="","",+VLOOKUP(AF12,'Interne Parmeter'!$C$36:$E$42,3,FALSE))</f>
        <v>N</v>
      </c>
      <c r="AG7" s="184" t="str">
        <f ca="1">IF(AG12="","",+VLOOKUP(AG12,'Interne Parmeter'!$C$36:$E$42,3,FALSE))</f>
        <v>N</v>
      </c>
      <c r="AH7" s="184" t="str">
        <f ca="1">IF(AH12="","",+VLOOKUP(AH12,'Interne Parmeter'!$C$36:$E$42,3,FALSE))</f>
        <v>J</v>
      </c>
      <c r="AI7" s="184" t="str">
        <f ca="1">IF(AI12="","",+VLOOKUP(AI12,'Interne Parmeter'!$C$36:$E$42,3,FALSE))</f>
        <v>J</v>
      </c>
      <c r="AJ7" s="184" t="str">
        <f ca="1">IF(AJ12="","",+VLOOKUP(AJ12,'Interne Parmeter'!$C$36:$E$42,3,FALSE))</f>
        <v>J</v>
      </c>
      <c r="AK7" s="184" t="str">
        <f ca="1">IF(AK12="","",+VLOOKUP(AK12,'Interne Parmeter'!$C$36:$E$42,3,FALSE))</f>
        <v>J</v>
      </c>
      <c r="AL7" s="184" t="str">
        <f ca="1">IF(AL12="","",+VLOOKUP(AL12,'Interne Parmeter'!$C$36:$E$42,3,FALSE))</f>
        <v>J</v>
      </c>
      <c r="AM7" s="184" t="str">
        <f ca="1">IF(AM12="","",+VLOOKUP(AM12,'Interne Parmeter'!$C$36:$E$42,3,FALSE))</f>
        <v>N</v>
      </c>
      <c r="AN7" s="184" t="str">
        <f ca="1">IF(AN12="","",+VLOOKUP(AN12,'Interne Parmeter'!$C$36:$E$42,3,FALSE))</f>
        <v>N</v>
      </c>
      <c r="AO7" s="185" t="str">
        <f ca="1">IF(AO12="","",+VLOOKUP(AO12,'Interne Parmeter'!$C$36:$E$42,3,FALSE))</f>
        <v/>
      </c>
      <c r="AP7" s="173"/>
      <c r="BB7" s="174"/>
      <c r="BC7" s="174"/>
      <c r="BD7" s="174"/>
      <c r="BK7" s="175"/>
      <c r="BL7" s="176"/>
      <c r="BM7" s="176"/>
      <c r="BN7" s="176"/>
      <c r="BO7" s="175"/>
    </row>
    <row r="8" spans="4:67" ht="15.75" customHeight="1" thickBot="1" x14ac:dyDescent="0.3">
      <c r="D8" s="172"/>
      <c r="E8" s="323" t="s">
        <v>149</v>
      </c>
      <c r="F8" s="324"/>
      <c r="G8" s="324"/>
      <c r="H8" s="324"/>
      <c r="I8" s="324"/>
      <c r="J8" s="325"/>
      <c r="K8" s="186" t="s">
        <v>86</v>
      </c>
      <c r="L8" s="187" t="s">
        <v>17</v>
      </c>
      <c r="M8" s="187" t="s">
        <v>17</v>
      </c>
      <c r="N8" s="187" t="s">
        <v>17</v>
      </c>
      <c r="O8" s="187" t="s">
        <v>17</v>
      </c>
      <c r="P8" s="187" t="s">
        <v>17</v>
      </c>
      <c r="Q8" s="187" t="s">
        <v>17</v>
      </c>
      <c r="R8" s="187" t="s">
        <v>17</v>
      </c>
      <c r="S8" s="187" t="s">
        <v>17</v>
      </c>
      <c r="T8" s="187" t="s">
        <v>17</v>
      </c>
      <c r="U8" s="187" t="s">
        <v>17</v>
      </c>
      <c r="V8" s="187" t="s">
        <v>17</v>
      </c>
      <c r="W8" s="187" t="s">
        <v>17</v>
      </c>
      <c r="X8" s="187" t="s">
        <v>17</v>
      </c>
      <c r="Y8" s="187" t="s">
        <v>17</v>
      </c>
      <c r="Z8" s="187" t="s">
        <v>17</v>
      </c>
      <c r="AA8" s="187" t="s">
        <v>17</v>
      </c>
      <c r="AB8" s="187" t="s">
        <v>17</v>
      </c>
      <c r="AC8" s="187" t="s">
        <v>17</v>
      </c>
      <c r="AD8" s="187" t="s">
        <v>17</v>
      </c>
      <c r="AE8" s="187" t="s">
        <v>17</v>
      </c>
      <c r="AF8" s="187" t="s">
        <v>17</v>
      </c>
      <c r="AG8" s="187" t="s">
        <v>17</v>
      </c>
      <c r="AH8" s="187" t="s">
        <v>17</v>
      </c>
      <c r="AI8" s="187" t="s">
        <v>17</v>
      </c>
      <c r="AJ8" s="187" t="s">
        <v>17</v>
      </c>
      <c r="AK8" s="187" t="s">
        <v>17</v>
      </c>
      <c r="AL8" s="187" t="s">
        <v>17</v>
      </c>
      <c r="AM8" s="187" t="s">
        <v>17</v>
      </c>
      <c r="AN8" s="187" t="s">
        <v>17</v>
      </c>
      <c r="AO8" s="188"/>
      <c r="AP8" s="173"/>
      <c r="BB8" s="174"/>
      <c r="BC8" s="174"/>
      <c r="BD8" s="174"/>
      <c r="BK8" s="175"/>
      <c r="BL8" s="176"/>
      <c r="BM8" s="176"/>
      <c r="BN8" s="176"/>
      <c r="BO8" s="175"/>
    </row>
    <row r="9" spans="4:67" ht="13.8" thickBot="1" x14ac:dyDescent="0.3">
      <c r="D9" s="172"/>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3"/>
      <c r="BB9" s="174"/>
      <c r="BC9" s="174"/>
      <c r="BD9" s="174"/>
      <c r="BK9" s="175"/>
      <c r="BL9" s="176"/>
      <c r="BM9" s="176"/>
      <c r="BN9" s="176"/>
      <c r="BO9" s="175"/>
    </row>
    <row r="10" spans="4:67" ht="14.4" customHeight="1" x14ac:dyDescent="0.25">
      <c r="D10" s="172"/>
      <c r="E10" s="208" t="str">
        <f ca="1">+VLOOKUP(AT11,'Interne Parmeter'!$B$21:$G$32,6,FALSE)</f>
        <v>Urlaubsplanung November</v>
      </c>
      <c r="F10" s="209"/>
      <c r="G10" s="209"/>
      <c r="H10" s="209"/>
      <c r="I10" s="209"/>
      <c r="J10" s="210"/>
      <c r="K10" s="211">
        <v>1</v>
      </c>
      <c r="L10" s="212">
        <f ca="1">IF(L11&lt;&gt;"",K10+1,"")</f>
        <v>2</v>
      </c>
      <c r="M10" s="212">
        <f t="shared" ref="M10:AL10" ca="1" si="1">IF(M11&lt;&gt;"",L10+1,"")</f>
        <v>3</v>
      </c>
      <c r="N10" s="212">
        <f t="shared" ca="1" si="1"/>
        <v>4</v>
      </c>
      <c r="O10" s="212">
        <f t="shared" ca="1" si="1"/>
        <v>5</v>
      </c>
      <c r="P10" s="212">
        <f t="shared" ca="1" si="1"/>
        <v>6</v>
      </c>
      <c r="Q10" s="212">
        <f t="shared" ca="1" si="1"/>
        <v>7</v>
      </c>
      <c r="R10" s="212">
        <f t="shared" ca="1" si="1"/>
        <v>8</v>
      </c>
      <c r="S10" s="212">
        <f t="shared" ca="1" si="1"/>
        <v>9</v>
      </c>
      <c r="T10" s="212">
        <f t="shared" ca="1" si="1"/>
        <v>10</v>
      </c>
      <c r="U10" s="212">
        <f t="shared" ca="1" si="1"/>
        <v>11</v>
      </c>
      <c r="V10" s="212">
        <f t="shared" ca="1" si="1"/>
        <v>12</v>
      </c>
      <c r="W10" s="212">
        <f t="shared" ca="1" si="1"/>
        <v>13</v>
      </c>
      <c r="X10" s="212">
        <f t="shared" ca="1" si="1"/>
        <v>14</v>
      </c>
      <c r="Y10" s="212">
        <f t="shared" ca="1" si="1"/>
        <v>15</v>
      </c>
      <c r="Z10" s="212">
        <f t="shared" ca="1" si="1"/>
        <v>16</v>
      </c>
      <c r="AA10" s="212">
        <f t="shared" ca="1" si="1"/>
        <v>17</v>
      </c>
      <c r="AB10" s="212">
        <f t="shared" ca="1" si="1"/>
        <v>18</v>
      </c>
      <c r="AC10" s="212">
        <f t="shared" ca="1" si="1"/>
        <v>19</v>
      </c>
      <c r="AD10" s="212">
        <f t="shared" ca="1" si="1"/>
        <v>20</v>
      </c>
      <c r="AE10" s="212">
        <f t="shared" ca="1" si="1"/>
        <v>21</v>
      </c>
      <c r="AF10" s="212">
        <f t="shared" ca="1" si="1"/>
        <v>22</v>
      </c>
      <c r="AG10" s="212">
        <f t="shared" ca="1" si="1"/>
        <v>23</v>
      </c>
      <c r="AH10" s="212">
        <f t="shared" ca="1" si="1"/>
        <v>24</v>
      </c>
      <c r="AI10" s="212">
        <f t="shared" ca="1" si="1"/>
        <v>25</v>
      </c>
      <c r="AJ10" s="212">
        <f t="shared" ca="1" si="1"/>
        <v>26</v>
      </c>
      <c r="AK10" s="212">
        <f t="shared" ca="1" si="1"/>
        <v>27</v>
      </c>
      <c r="AL10" s="212">
        <f t="shared" ca="1" si="1"/>
        <v>28</v>
      </c>
      <c r="AM10" s="212">
        <f t="shared" ref="AM10:AN10" ca="1" si="2">IF(ISERROR(IF(AM11&lt;&gt;"",AL10+1,"")),"",IF(AM11&lt;&gt;"",AL10+1,""))</f>
        <v>29</v>
      </c>
      <c r="AN10" s="212">
        <f t="shared" ca="1" si="2"/>
        <v>30</v>
      </c>
      <c r="AO10" s="213" t="str">
        <f ca="1">IF(ISERROR(IF(AO11&lt;&gt;"",AN10+1,"")),"",IF(AO11&lt;&gt;"",AN10+1,""))</f>
        <v/>
      </c>
      <c r="AP10" s="173"/>
      <c r="AR10" s="310">
        <f ca="1">+DATE(AS12,AS13,1)</f>
        <v>45962</v>
      </c>
      <c r="AS10" s="311"/>
      <c r="AT10" s="311"/>
      <c r="AU10" s="312"/>
      <c r="BB10" s="174"/>
      <c r="BC10" s="174"/>
      <c r="BD10" s="174"/>
      <c r="BK10" s="175"/>
      <c r="BL10" s="175"/>
      <c r="BM10" s="175"/>
      <c r="BN10" s="175"/>
      <c r="BO10" s="175"/>
    </row>
    <row r="11" spans="4:67" ht="14.4" customHeight="1" x14ac:dyDescent="0.25">
      <c r="D11" s="172"/>
      <c r="E11" s="308" t="s">
        <v>65</v>
      </c>
      <c r="F11" s="316" t="s">
        <v>153</v>
      </c>
      <c r="G11" s="318" t="s">
        <v>64</v>
      </c>
      <c r="H11" s="318" t="s">
        <v>72</v>
      </c>
      <c r="I11" s="318" t="s">
        <v>151</v>
      </c>
      <c r="J11" s="306" t="s">
        <v>66</v>
      </c>
      <c r="K11" s="214">
        <f ca="1">+DATE(AS11,AT11,1)</f>
        <v>45962</v>
      </c>
      <c r="L11" s="215">
        <f t="shared" ref="L11:AL11" ca="1" si="3">IF(MONTH(K11+1)=$AT$11,K11+1,"")</f>
        <v>45963</v>
      </c>
      <c r="M11" s="215">
        <f t="shared" ca="1" si="3"/>
        <v>45964</v>
      </c>
      <c r="N11" s="215">
        <f t="shared" ca="1" si="3"/>
        <v>45965</v>
      </c>
      <c r="O11" s="215">
        <f t="shared" ca="1" si="3"/>
        <v>45966</v>
      </c>
      <c r="P11" s="215">
        <f t="shared" ca="1" si="3"/>
        <v>45967</v>
      </c>
      <c r="Q11" s="215">
        <f t="shared" ca="1" si="3"/>
        <v>45968</v>
      </c>
      <c r="R11" s="215">
        <f t="shared" ca="1" si="3"/>
        <v>45969</v>
      </c>
      <c r="S11" s="215">
        <f t="shared" ca="1" si="3"/>
        <v>45970</v>
      </c>
      <c r="T11" s="215">
        <f t="shared" ca="1" si="3"/>
        <v>45971</v>
      </c>
      <c r="U11" s="215">
        <f t="shared" ca="1" si="3"/>
        <v>45972</v>
      </c>
      <c r="V11" s="215">
        <f t="shared" ca="1" si="3"/>
        <v>45973</v>
      </c>
      <c r="W11" s="215">
        <f t="shared" ca="1" si="3"/>
        <v>45974</v>
      </c>
      <c r="X11" s="215">
        <f t="shared" ca="1" si="3"/>
        <v>45975</v>
      </c>
      <c r="Y11" s="215">
        <f t="shared" ca="1" si="3"/>
        <v>45976</v>
      </c>
      <c r="Z11" s="215">
        <f t="shared" ca="1" si="3"/>
        <v>45977</v>
      </c>
      <c r="AA11" s="215">
        <f t="shared" ca="1" si="3"/>
        <v>45978</v>
      </c>
      <c r="AB11" s="215">
        <f t="shared" ca="1" si="3"/>
        <v>45979</v>
      </c>
      <c r="AC11" s="215">
        <f t="shared" ca="1" si="3"/>
        <v>45980</v>
      </c>
      <c r="AD11" s="215">
        <f t="shared" ca="1" si="3"/>
        <v>45981</v>
      </c>
      <c r="AE11" s="215">
        <f t="shared" ca="1" si="3"/>
        <v>45982</v>
      </c>
      <c r="AF11" s="215">
        <f t="shared" ca="1" si="3"/>
        <v>45983</v>
      </c>
      <c r="AG11" s="215">
        <f t="shared" ca="1" si="3"/>
        <v>45984</v>
      </c>
      <c r="AH11" s="215">
        <f t="shared" ca="1" si="3"/>
        <v>45985</v>
      </c>
      <c r="AI11" s="215">
        <f t="shared" ca="1" si="3"/>
        <v>45986</v>
      </c>
      <c r="AJ11" s="215">
        <f t="shared" ca="1" si="3"/>
        <v>45987</v>
      </c>
      <c r="AK11" s="215">
        <f t="shared" ca="1" si="3"/>
        <v>45988</v>
      </c>
      <c r="AL11" s="215">
        <f t="shared" ca="1" si="3"/>
        <v>45989</v>
      </c>
      <c r="AM11" s="215">
        <f ca="1">IF(ISERROR(IF(MONTH(AL11+1)=$AT$11,AL11+1,"")),"",IF(MONTH(AL11+1)=$AT$11,AL11+1,""))</f>
        <v>45990</v>
      </c>
      <c r="AN11" s="215">
        <f ca="1">IF(ISERROR(IF(MONTH(AM11+1)=$AT$11,AM11+1,"")),"",IF(MONTH(AM11+1)=$AT$11,AM11+1,""))</f>
        <v>45991</v>
      </c>
      <c r="AO11" s="216" t="str">
        <f ca="1">IF(ISERROR(IF(MONTH(AN11+1)=$AT$11,AN11+1,"")),"",IF(MONTH(AN11+1)=$AT$11,AN11+1,""))</f>
        <v/>
      </c>
      <c r="AP11" s="173"/>
      <c r="AR11" s="198">
        <f ca="1">+IF(ISNUMBER(AR10),AR10,TODAY())</f>
        <v>45962</v>
      </c>
      <c r="AS11" s="199">
        <f ca="1">+YEAR(AR11)</f>
        <v>2025</v>
      </c>
      <c r="AT11" s="199">
        <f ca="1">+MONTH(AR11)</f>
        <v>11</v>
      </c>
      <c r="AU11" s="200"/>
      <c r="BK11" s="175"/>
      <c r="BL11" s="175"/>
      <c r="BM11" s="175"/>
      <c r="BN11" s="175"/>
      <c r="BO11" s="175"/>
    </row>
    <row r="12" spans="4:67" ht="14.25" customHeight="1" x14ac:dyDescent="0.25">
      <c r="D12" s="172"/>
      <c r="E12" s="308"/>
      <c r="F12" s="316"/>
      <c r="G12" s="318"/>
      <c r="H12" s="318"/>
      <c r="I12" s="318"/>
      <c r="J12" s="306"/>
      <c r="K12" s="217" t="str">
        <f ca="1">+IF(ISNUMBER(K11),VLOOKUP(WEEKDAY(K11,2),'Interne Parmeter'!$B$36:$C$42,2,FALSE),"")</f>
        <v>Sa</v>
      </c>
      <c r="L12" s="218" t="str">
        <f ca="1">+IF(ISNUMBER(L11),VLOOKUP(WEEKDAY(L11,2),'Interne Parmeter'!$B$36:$C$42,2,FALSE),"")</f>
        <v>So</v>
      </c>
      <c r="M12" s="218" t="str">
        <f ca="1">+IF(ISNUMBER(M11),VLOOKUP(WEEKDAY(M11,2),'Interne Parmeter'!$B$36:$C$42,2,FALSE),"")</f>
        <v>Mo</v>
      </c>
      <c r="N12" s="218" t="str">
        <f ca="1">+IF(ISNUMBER(N11),VLOOKUP(WEEKDAY(N11,2),'Interne Parmeter'!$B$36:$C$42,2,FALSE),"")</f>
        <v>Die</v>
      </c>
      <c r="O12" s="218" t="str">
        <f ca="1">+IF(ISNUMBER(O11),VLOOKUP(WEEKDAY(O11,2),'Interne Parmeter'!$B$36:$C$42,2,FALSE),"")</f>
        <v>Mit</v>
      </c>
      <c r="P12" s="218" t="str">
        <f ca="1">+IF(ISNUMBER(P11),VLOOKUP(WEEKDAY(P11,2),'Interne Parmeter'!$B$36:$C$42,2,FALSE),"")</f>
        <v>Do</v>
      </c>
      <c r="Q12" s="218" t="str">
        <f ca="1">+IF(ISNUMBER(Q11),VLOOKUP(WEEKDAY(Q11,2),'Interne Parmeter'!$B$36:$C$42,2,FALSE),"")</f>
        <v>Fr</v>
      </c>
      <c r="R12" s="218" t="str">
        <f ca="1">+IF(ISNUMBER(R11),VLOOKUP(WEEKDAY(R11,2),'Interne Parmeter'!$B$36:$C$42,2,FALSE),"")</f>
        <v>Sa</v>
      </c>
      <c r="S12" s="218" t="str">
        <f ca="1">+IF(ISNUMBER(S11),VLOOKUP(WEEKDAY(S11,2),'Interne Parmeter'!$B$36:$C$42,2,FALSE),"")</f>
        <v>So</v>
      </c>
      <c r="T12" s="218" t="str">
        <f ca="1">+IF(ISNUMBER(T11),VLOOKUP(WEEKDAY(T11,2),'Interne Parmeter'!$B$36:$C$42,2,FALSE),"")</f>
        <v>Mo</v>
      </c>
      <c r="U12" s="218" t="str">
        <f ca="1">+IF(ISNUMBER(U11),VLOOKUP(WEEKDAY(U11,2),'Interne Parmeter'!$B$36:$C$42,2,FALSE),"")</f>
        <v>Die</v>
      </c>
      <c r="V12" s="218" t="str">
        <f ca="1">+IF(ISNUMBER(V11),VLOOKUP(WEEKDAY(V11,2),'Interne Parmeter'!$B$36:$C$42,2,FALSE),"")</f>
        <v>Mit</v>
      </c>
      <c r="W12" s="218" t="str">
        <f ca="1">+IF(ISNUMBER(W11),VLOOKUP(WEEKDAY(W11,2),'Interne Parmeter'!$B$36:$C$42,2,FALSE),"")</f>
        <v>Do</v>
      </c>
      <c r="X12" s="218" t="str">
        <f ca="1">+IF(ISNUMBER(X11),VLOOKUP(WEEKDAY(X11,2),'Interne Parmeter'!$B$36:$C$42,2,FALSE),"")</f>
        <v>Fr</v>
      </c>
      <c r="Y12" s="218" t="str">
        <f ca="1">+IF(ISNUMBER(Y11),VLOOKUP(WEEKDAY(Y11,2),'Interne Parmeter'!$B$36:$C$42,2,FALSE),"")</f>
        <v>Sa</v>
      </c>
      <c r="Z12" s="218" t="str">
        <f ca="1">+IF(ISNUMBER(Z11),VLOOKUP(WEEKDAY(Z11,2),'Interne Parmeter'!$B$36:$C$42,2,FALSE),"")</f>
        <v>So</v>
      </c>
      <c r="AA12" s="218" t="str">
        <f ca="1">+IF(ISNUMBER(AA11),VLOOKUP(WEEKDAY(AA11,2),'Interne Parmeter'!$B$36:$C$42,2,FALSE),"")</f>
        <v>Mo</v>
      </c>
      <c r="AB12" s="218" t="str">
        <f ca="1">+IF(ISNUMBER(AB11),VLOOKUP(WEEKDAY(AB11,2),'Interne Parmeter'!$B$36:$C$42,2,FALSE),"")</f>
        <v>Die</v>
      </c>
      <c r="AC12" s="218" t="str">
        <f ca="1">+IF(ISNUMBER(AC11),VLOOKUP(WEEKDAY(AC11,2),'Interne Parmeter'!$B$36:$C$42,2,FALSE),"")</f>
        <v>Mit</v>
      </c>
      <c r="AD12" s="218" t="str">
        <f ca="1">+IF(ISNUMBER(AD11),VLOOKUP(WEEKDAY(AD11,2),'Interne Parmeter'!$B$36:$C$42,2,FALSE),"")</f>
        <v>Do</v>
      </c>
      <c r="AE12" s="218" t="str">
        <f ca="1">+IF(ISNUMBER(AE11),VLOOKUP(WEEKDAY(AE11,2),'Interne Parmeter'!$B$36:$C$42,2,FALSE),"")</f>
        <v>Fr</v>
      </c>
      <c r="AF12" s="218" t="str">
        <f ca="1">+IF(ISNUMBER(AF11),VLOOKUP(WEEKDAY(AF11,2),'Interne Parmeter'!$B$36:$C$42,2,FALSE),"")</f>
        <v>Sa</v>
      </c>
      <c r="AG12" s="218" t="str">
        <f ca="1">+IF(ISNUMBER(AG11),VLOOKUP(WEEKDAY(AG11,2),'Interne Parmeter'!$B$36:$C$42,2,FALSE),"")</f>
        <v>So</v>
      </c>
      <c r="AH12" s="218" t="str">
        <f ca="1">+IF(ISNUMBER(AH11),VLOOKUP(WEEKDAY(AH11,2),'Interne Parmeter'!$B$36:$C$42,2,FALSE),"")</f>
        <v>Mo</v>
      </c>
      <c r="AI12" s="218" t="str">
        <f ca="1">+IF(ISNUMBER(AI11),VLOOKUP(WEEKDAY(AI11,2),'Interne Parmeter'!$B$36:$C$42,2,FALSE),"")</f>
        <v>Die</v>
      </c>
      <c r="AJ12" s="218" t="str">
        <f ca="1">+IF(ISNUMBER(AJ11),VLOOKUP(WEEKDAY(AJ11,2),'Interne Parmeter'!$B$36:$C$42,2,FALSE),"")</f>
        <v>Mit</v>
      </c>
      <c r="AK12" s="218" t="str">
        <f ca="1">+IF(ISNUMBER(AK11),VLOOKUP(WEEKDAY(AK11,2),'Interne Parmeter'!$B$36:$C$42,2,FALSE),"")</f>
        <v>Do</v>
      </c>
      <c r="AL12" s="218" t="str">
        <f ca="1">+IF(ISNUMBER(AL11),VLOOKUP(WEEKDAY(AL11,2),'Interne Parmeter'!$B$36:$C$42,2,FALSE),"")</f>
        <v>Fr</v>
      </c>
      <c r="AM12" s="218" t="str">
        <f ca="1">+IF(ISNUMBER(AM11),VLOOKUP(WEEKDAY(AM11,2),'Interne Parmeter'!$B$36:$C$42,2,FALSE),"")</f>
        <v>Sa</v>
      </c>
      <c r="AN12" s="218" t="str">
        <f ca="1">+IF(ISNUMBER(AN11),VLOOKUP(WEEKDAY(AN11,2),'Interne Parmeter'!$B$36:$C$42,2,FALSE),"")</f>
        <v>So</v>
      </c>
      <c r="AO12" s="219" t="str">
        <f ca="1">+IF(ISNUMBER(AO11),VLOOKUP(WEEKDAY(AO11,2),'Interne Parmeter'!$B$36:$C$42,2,FALSE),"")</f>
        <v/>
      </c>
      <c r="AP12" s="173"/>
      <c r="AR12" s="201" t="s">
        <v>23</v>
      </c>
      <c r="AS12" s="199">
        <f ca="1">+IF(ISNUMBER(Startseite!G27),Startseite!G27,YEAR(TODAY())-1)</f>
        <v>2025</v>
      </c>
      <c r="AT12" s="200"/>
      <c r="AU12" s="200"/>
      <c r="BK12" s="175"/>
      <c r="BL12" s="175"/>
      <c r="BM12" s="175"/>
      <c r="BN12" s="175"/>
      <c r="BO12" s="175"/>
    </row>
    <row r="13" spans="4:67" ht="14.4" customHeight="1" thickBot="1" x14ac:dyDescent="0.3">
      <c r="D13" s="172"/>
      <c r="E13" s="309"/>
      <c r="F13" s="317"/>
      <c r="G13" s="319"/>
      <c r="H13" s="319"/>
      <c r="I13" s="319"/>
      <c r="J13" s="307"/>
      <c r="K13" s="220">
        <f>IF(ISNUMBER(K10),SUM(K14:K53),"")</f>
        <v>0</v>
      </c>
      <c r="L13" s="221">
        <f t="shared" ref="L13:AO13" ca="1" si="4">IF(ISNUMBER(L10),SUM(L14:L53),"")</f>
        <v>0</v>
      </c>
      <c r="M13" s="221">
        <f t="shared" ca="1" si="4"/>
        <v>0</v>
      </c>
      <c r="N13" s="221">
        <f t="shared" ca="1" si="4"/>
        <v>0</v>
      </c>
      <c r="O13" s="221">
        <f t="shared" ca="1" si="4"/>
        <v>0</v>
      </c>
      <c r="P13" s="221">
        <f t="shared" ca="1" si="4"/>
        <v>0</v>
      </c>
      <c r="Q13" s="221">
        <f t="shared" ca="1" si="4"/>
        <v>0</v>
      </c>
      <c r="R13" s="221">
        <f t="shared" ca="1" si="4"/>
        <v>0</v>
      </c>
      <c r="S13" s="221">
        <f t="shared" ca="1" si="4"/>
        <v>0</v>
      </c>
      <c r="T13" s="221">
        <f t="shared" ca="1" si="4"/>
        <v>0</v>
      </c>
      <c r="U13" s="221">
        <f t="shared" ca="1" si="4"/>
        <v>0</v>
      </c>
      <c r="V13" s="221">
        <f t="shared" ca="1" si="4"/>
        <v>0</v>
      </c>
      <c r="W13" s="221">
        <f t="shared" ca="1" si="4"/>
        <v>0</v>
      </c>
      <c r="X13" s="221">
        <f t="shared" ca="1" si="4"/>
        <v>0</v>
      </c>
      <c r="Y13" s="221">
        <f t="shared" ca="1" si="4"/>
        <v>0</v>
      </c>
      <c r="Z13" s="221">
        <f t="shared" ca="1" si="4"/>
        <v>0</v>
      </c>
      <c r="AA13" s="221">
        <f t="shared" ca="1" si="4"/>
        <v>0</v>
      </c>
      <c r="AB13" s="221">
        <f t="shared" ca="1" si="4"/>
        <v>0</v>
      </c>
      <c r="AC13" s="221">
        <f t="shared" ca="1" si="4"/>
        <v>0</v>
      </c>
      <c r="AD13" s="221">
        <f t="shared" ca="1" si="4"/>
        <v>0</v>
      </c>
      <c r="AE13" s="221">
        <f t="shared" ca="1" si="4"/>
        <v>0</v>
      </c>
      <c r="AF13" s="221">
        <f t="shared" ca="1" si="4"/>
        <v>0</v>
      </c>
      <c r="AG13" s="221">
        <f t="shared" ca="1" si="4"/>
        <v>0</v>
      </c>
      <c r="AH13" s="221">
        <f t="shared" ca="1" si="4"/>
        <v>0</v>
      </c>
      <c r="AI13" s="221">
        <f t="shared" ca="1" si="4"/>
        <v>0</v>
      </c>
      <c r="AJ13" s="221">
        <f t="shared" ca="1" si="4"/>
        <v>0</v>
      </c>
      <c r="AK13" s="221">
        <f t="shared" ca="1" si="4"/>
        <v>0</v>
      </c>
      <c r="AL13" s="221">
        <f t="shared" ca="1" si="4"/>
        <v>0</v>
      </c>
      <c r="AM13" s="221">
        <f t="shared" ca="1" si="4"/>
        <v>0</v>
      </c>
      <c r="AN13" s="221">
        <f t="shared" ca="1" si="4"/>
        <v>0</v>
      </c>
      <c r="AO13" s="222" t="str">
        <f t="shared" ca="1" si="4"/>
        <v/>
      </c>
      <c r="AP13" s="173"/>
      <c r="AR13" s="201" t="s">
        <v>0</v>
      </c>
      <c r="AS13" s="202">
        <v>11</v>
      </c>
      <c r="AT13" s="200"/>
      <c r="AU13" s="200"/>
      <c r="BK13" s="175"/>
      <c r="BL13" s="175"/>
      <c r="BM13" s="175"/>
      <c r="BN13" s="175"/>
      <c r="BO13" s="175"/>
    </row>
    <row r="14" spans="4:67" x14ac:dyDescent="0.25">
      <c r="D14" s="172"/>
      <c r="E14" s="223" t="str">
        <f>+IF(Mitarbeitende!D8="","",Mitarbeitende!D8)</f>
        <v/>
      </c>
      <c r="F14" s="224" t="str">
        <f>+IF(Mitarbeitende!E8="","",Mitarbeitende!E8&amp;" "&amp;Mitarbeitende!F8)</f>
        <v/>
      </c>
      <c r="G14" s="225" t="str">
        <f>+IF(Mitarbeitende!K8="","",Mitarbeitende!K8)</f>
        <v/>
      </c>
      <c r="H14" s="225" t="str">
        <f>+IF(E14="","",SUM(K14:AO14))</f>
        <v/>
      </c>
      <c r="I14" s="225" t="str">
        <f>+Zusammenfassung!T6</f>
        <v/>
      </c>
      <c r="J14" s="226" t="str">
        <f>+IF(AND(ISNUMBER(G14),ISNUMBER(I14)),G14-I14,"")</f>
        <v/>
      </c>
      <c r="K14" s="189"/>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1"/>
      <c r="AP14" s="173"/>
      <c r="BK14" s="175"/>
      <c r="BL14" s="175"/>
      <c r="BM14" s="175"/>
      <c r="BN14" s="175"/>
      <c r="BO14" s="175"/>
    </row>
    <row r="15" spans="4:67" x14ac:dyDescent="0.25">
      <c r="D15" s="172"/>
      <c r="E15" s="227" t="str">
        <f>+IF(Mitarbeitende!D9="","",Mitarbeitende!D9)</f>
        <v/>
      </c>
      <c r="F15" s="228" t="str">
        <f>+IF(Mitarbeitende!E9="","",Mitarbeitende!E9&amp;" "&amp;Mitarbeitende!F9)</f>
        <v/>
      </c>
      <c r="G15" s="229" t="str">
        <f>+IF(Mitarbeitende!K9="","",Mitarbeitende!K9)</f>
        <v/>
      </c>
      <c r="H15" s="229" t="str">
        <f t="shared" ref="H15:H53" si="5">+IF(E15="","",SUM(K15:AO15))</f>
        <v/>
      </c>
      <c r="I15" s="229" t="str">
        <f>+Zusammenfassung!T7</f>
        <v/>
      </c>
      <c r="J15" s="230" t="str">
        <f t="shared" ref="J15:J53" si="6">+IF(AND(ISNUMBER(G15),ISNUMBER(I15)),G15-I15,"")</f>
        <v/>
      </c>
      <c r="K15" s="192"/>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4"/>
      <c r="AP15" s="173"/>
      <c r="BK15" s="175"/>
      <c r="BL15" s="175"/>
      <c r="BM15" s="175"/>
      <c r="BN15" s="175"/>
      <c r="BO15" s="175"/>
    </row>
    <row r="16" spans="4:67" x14ac:dyDescent="0.25">
      <c r="D16" s="172"/>
      <c r="E16" s="227" t="str">
        <f>+IF(Mitarbeitende!D10="","",Mitarbeitende!D10)</f>
        <v/>
      </c>
      <c r="F16" s="228" t="str">
        <f>+IF(Mitarbeitende!E10="","",Mitarbeitende!E10&amp;" "&amp;Mitarbeitende!F10)</f>
        <v/>
      </c>
      <c r="G16" s="229" t="str">
        <f>+IF(Mitarbeitende!K10="","",Mitarbeitende!K10)</f>
        <v/>
      </c>
      <c r="H16" s="229" t="str">
        <f t="shared" si="5"/>
        <v/>
      </c>
      <c r="I16" s="229" t="str">
        <f>+Zusammenfassung!T8</f>
        <v/>
      </c>
      <c r="J16" s="230" t="str">
        <f t="shared" si="6"/>
        <v/>
      </c>
      <c r="K16" s="192"/>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4"/>
      <c r="AP16" s="173"/>
      <c r="BK16" s="175"/>
      <c r="BL16" s="175"/>
      <c r="BM16" s="175"/>
      <c r="BN16" s="175"/>
      <c r="BO16" s="175"/>
    </row>
    <row r="17" spans="4:67" x14ac:dyDescent="0.25">
      <c r="D17" s="172"/>
      <c r="E17" s="227" t="str">
        <f>+IF(Mitarbeitende!D11="","",Mitarbeitende!D11)</f>
        <v/>
      </c>
      <c r="F17" s="228" t="str">
        <f>+IF(Mitarbeitende!E11="","",Mitarbeitende!E11&amp;" "&amp;Mitarbeitende!F11)</f>
        <v/>
      </c>
      <c r="G17" s="229" t="str">
        <f>+IF(Mitarbeitende!K11="","",Mitarbeitende!K11)</f>
        <v/>
      </c>
      <c r="H17" s="229" t="str">
        <f t="shared" si="5"/>
        <v/>
      </c>
      <c r="I17" s="229" t="str">
        <f>+Zusammenfassung!T9</f>
        <v/>
      </c>
      <c r="J17" s="230" t="str">
        <f t="shared" si="6"/>
        <v/>
      </c>
      <c r="K17" s="192"/>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4"/>
      <c r="AP17" s="173"/>
      <c r="BK17" s="175"/>
      <c r="BL17" s="175"/>
      <c r="BM17" s="175"/>
      <c r="BN17" s="175"/>
      <c r="BO17" s="175"/>
    </row>
    <row r="18" spans="4:67" x14ac:dyDescent="0.25">
      <c r="D18" s="172"/>
      <c r="E18" s="227" t="str">
        <f>+IF(Mitarbeitende!D12="","",Mitarbeitende!D12)</f>
        <v/>
      </c>
      <c r="F18" s="228" t="str">
        <f>+IF(Mitarbeitende!E12="","",Mitarbeitende!E12&amp;" "&amp;Mitarbeitende!F12)</f>
        <v/>
      </c>
      <c r="G18" s="229" t="str">
        <f>+IF(Mitarbeitende!K12="","",Mitarbeitende!K12)</f>
        <v/>
      </c>
      <c r="H18" s="229" t="str">
        <f t="shared" si="5"/>
        <v/>
      </c>
      <c r="I18" s="229" t="str">
        <f>+Zusammenfassung!T10</f>
        <v/>
      </c>
      <c r="J18" s="230" t="str">
        <f t="shared" si="6"/>
        <v/>
      </c>
      <c r="K18" s="192"/>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4"/>
      <c r="AP18" s="173"/>
      <c r="BK18" s="175"/>
      <c r="BL18" s="175"/>
      <c r="BM18" s="175"/>
      <c r="BN18" s="175"/>
      <c r="BO18" s="175"/>
    </row>
    <row r="19" spans="4:67" x14ac:dyDescent="0.25">
      <c r="D19" s="172"/>
      <c r="E19" s="227" t="str">
        <f>+IF(Mitarbeitende!D13="","",Mitarbeitende!D13)</f>
        <v/>
      </c>
      <c r="F19" s="228" t="str">
        <f>+IF(Mitarbeitende!E13="","",Mitarbeitende!E13&amp;" "&amp;Mitarbeitende!F13)</f>
        <v/>
      </c>
      <c r="G19" s="229" t="str">
        <f>+IF(Mitarbeitende!K13="","",Mitarbeitende!K13)</f>
        <v/>
      </c>
      <c r="H19" s="229" t="str">
        <f t="shared" si="5"/>
        <v/>
      </c>
      <c r="I19" s="229" t="str">
        <f>+Zusammenfassung!T11</f>
        <v/>
      </c>
      <c r="J19" s="230" t="str">
        <f t="shared" si="6"/>
        <v/>
      </c>
      <c r="K19" s="192"/>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4"/>
      <c r="AP19" s="173"/>
      <c r="BK19" s="175"/>
      <c r="BL19" s="175"/>
      <c r="BM19" s="175"/>
      <c r="BN19" s="175"/>
      <c r="BO19" s="175"/>
    </row>
    <row r="20" spans="4:67" x14ac:dyDescent="0.25">
      <c r="D20" s="172"/>
      <c r="E20" s="227" t="str">
        <f>+IF(Mitarbeitende!D14="","",Mitarbeitende!D14)</f>
        <v/>
      </c>
      <c r="F20" s="228" t="str">
        <f>+IF(Mitarbeitende!E14="","",Mitarbeitende!E14&amp;" "&amp;Mitarbeitende!F14)</f>
        <v/>
      </c>
      <c r="G20" s="229" t="str">
        <f>+IF(Mitarbeitende!K14="","",Mitarbeitende!K14)</f>
        <v/>
      </c>
      <c r="H20" s="229" t="str">
        <f t="shared" si="5"/>
        <v/>
      </c>
      <c r="I20" s="229" t="str">
        <f>+Zusammenfassung!T12</f>
        <v/>
      </c>
      <c r="J20" s="230" t="str">
        <f t="shared" si="6"/>
        <v/>
      </c>
      <c r="K20" s="192"/>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4"/>
      <c r="AP20" s="173"/>
      <c r="AR20" s="178"/>
      <c r="BK20" s="175"/>
      <c r="BL20" s="175"/>
      <c r="BM20" s="175"/>
      <c r="BN20" s="175"/>
      <c r="BO20" s="175"/>
    </row>
    <row r="21" spans="4:67" x14ac:dyDescent="0.25">
      <c r="D21" s="172"/>
      <c r="E21" s="227" t="str">
        <f>+IF(Mitarbeitende!D15="","",Mitarbeitende!D15)</f>
        <v/>
      </c>
      <c r="F21" s="228" t="str">
        <f>+IF(Mitarbeitende!E15="","",Mitarbeitende!E15&amp;" "&amp;Mitarbeitende!F15)</f>
        <v/>
      </c>
      <c r="G21" s="229" t="str">
        <f>+IF(Mitarbeitende!K15="","",Mitarbeitende!K15)</f>
        <v/>
      </c>
      <c r="H21" s="229" t="str">
        <f t="shared" si="5"/>
        <v/>
      </c>
      <c r="I21" s="229" t="str">
        <f>+Zusammenfassung!T13</f>
        <v/>
      </c>
      <c r="J21" s="230" t="str">
        <f t="shared" si="6"/>
        <v/>
      </c>
      <c r="K21" s="192"/>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4"/>
      <c r="AP21" s="173"/>
      <c r="BK21" s="175"/>
      <c r="BL21" s="175"/>
      <c r="BM21" s="175"/>
      <c r="BN21" s="175"/>
      <c r="BO21" s="175"/>
    </row>
    <row r="22" spans="4:67" x14ac:dyDescent="0.25">
      <c r="D22" s="172"/>
      <c r="E22" s="227" t="str">
        <f>+IF(Mitarbeitende!D16="","",Mitarbeitende!D16)</f>
        <v/>
      </c>
      <c r="F22" s="228" t="str">
        <f>+IF(Mitarbeitende!E16="","",Mitarbeitende!E16&amp;" "&amp;Mitarbeitende!F16)</f>
        <v/>
      </c>
      <c r="G22" s="229" t="str">
        <f>+IF(Mitarbeitende!K16="","",Mitarbeitende!K16)</f>
        <v/>
      </c>
      <c r="H22" s="229" t="str">
        <f t="shared" si="5"/>
        <v/>
      </c>
      <c r="I22" s="229" t="str">
        <f>+Zusammenfassung!T14</f>
        <v/>
      </c>
      <c r="J22" s="230" t="str">
        <f t="shared" si="6"/>
        <v/>
      </c>
      <c r="K22" s="192"/>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4"/>
      <c r="AP22" s="173"/>
      <c r="BK22" s="175"/>
      <c r="BL22" s="175"/>
      <c r="BM22" s="175"/>
      <c r="BN22" s="175"/>
      <c r="BO22" s="175"/>
    </row>
    <row r="23" spans="4:67" x14ac:dyDescent="0.25">
      <c r="D23" s="172"/>
      <c r="E23" s="227" t="str">
        <f>+IF(Mitarbeitende!D17="","",Mitarbeitende!D17)</f>
        <v/>
      </c>
      <c r="F23" s="228" t="str">
        <f>+IF(Mitarbeitende!E17="","",Mitarbeitende!E17&amp;" "&amp;Mitarbeitende!F17)</f>
        <v/>
      </c>
      <c r="G23" s="229" t="str">
        <f>+IF(Mitarbeitende!K17="","",Mitarbeitende!K17)</f>
        <v/>
      </c>
      <c r="H23" s="229" t="str">
        <f t="shared" si="5"/>
        <v/>
      </c>
      <c r="I23" s="229" t="str">
        <f>+Zusammenfassung!T15</f>
        <v/>
      </c>
      <c r="J23" s="230" t="str">
        <f t="shared" si="6"/>
        <v/>
      </c>
      <c r="K23" s="192"/>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4"/>
      <c r="AP23" s="173"/>
      <c r="BK23" s="175"/>
      <c r="BL23" s="175"/>
      <c r="BM23" s="175"/>
      <c r="BN23" s="175"/>
      <c r="BO23" s="175"/>
    </row>
    <row r="24" spans="4:67" x14ac:dyDescent="0.25">
      <c r="D24" s="172"/>
      <c r="E24" s="227" t="str">
        <f>+IF(Mitarbeitende!D18="","",Mitarbeitende!D18)</f>
        <v/>
      </c>
      <c r="F24" s="228" t="str">
        <f>+IF(Mitarbeitende!E18="","",Mitarbeitende!E18&amp;" "&amp;Mitarbeitende!F18)</f>
        <v/>
      </c>
      <c r="G24" s="229" t="str">
        <f>+IF(Mitarbeitende!K18="","",Mitarbeitende!K18)</f>
        <v/>
      </c>
      <c r="H24" s="229" t="str">
        <f t="shared" si="5"/>
        <v/>
      </c>
      <c r="I24" s="229" t="str">
        <f>+Zusammenfassung!T16</f>
        <v/>
      </c>
      <c r="J24" s="230" t="str">
        <f t="shared" si="6"/>
        <v/>
      </c>
      <c r="K24" s="192"/>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4"/>
      <c r="AP24" s="173"/>
      <c r="BK24" s="175"/>
      <c r="BL24" s="175"/>
      <c r="BM24" s="175"/>
      <c r="BN24" s="175"/>
      <c r="BO24" s="175"/>
    </row>
    <row r="25" spans="4:67" x14ac:dyDescent="0.25">
      <c r="D25" s="172"/>
      <c r="E25" s="227" t="str">
        <f>+IF(Mitarbeitende!D19="","",Mitarbeitende!D19)</f>
        <v/>
      </c>
      <c r="F25" s="228" t="str">
        <f>+IF(Mitarbeitende!E19="","",Mitarbeitende!E19&amp;" "&amp;Mitarbeitende!F19)</f>
        <v/>
      </c>
      <c r="G25" s="229" t="str">
        <f>+IF(Mitarbeitende!K19="","",Mitarbeitende!K19)</f>
        <v/>
      </c>
      <c r="H25" s="229" t="str">
        <f t="shared" si="5"/>
        <v/>
      </c>
      <c r="I25" s="229" t="str">
        <f>+Zusammenfassung!T17</f>
        <v/>
      </c>
      <c r="J25" s="230" t="str">
        <f t="shared" si="6"/>
        <v/>
      </c>
      <c r="K25" s="192"/>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4"/>
      <c r="AP25" s="173"/>
      <c r="BK25" s="175"/>
      <c r="BL25" s="175"/>
      <c r="BM25" s="175"/>
      <c r="BN25" s="175"/>
      <c r="BO25" s="175"/>
    </row>
    <row r="26" spans="4:67" x14ac:dyDescent="0.25">
      <c r="D26" s="172"/>
      <c r="E26" s="227" t="str">
        <f>+IF(Mitarbeitende!D20="","",Mitarbeitende!D20)</f>
        <v/>
      </c>
      <c r="F26" s="228" t="str">
        <f>+IF(Mitarbeitende!E20="","",Mitarbeitende!E20&amp;" "&amp;Mitarbeitende!F20)</f>
        <v/>
      </c>
      <c r="G26" s="229" t="str">
        <f>+IF(Mitarbeitende!K20="","",Mitarbeitende!K20)</f>
        <v/>
      </c>
      <c r="H26" s="229" t="str">
        <f t="shared" si="5"/>
        <v/>
      </c>
      <c r="I26" s="229" t="str">
        <f>+Zusammenfassung!T18</f>
        <v/>
      </c>
      <c r="J26" s="230" t="str">
        <f t="shared" si="6"/>
        <v/>
      </c>
      <c r="K26" s="192"/>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4"/>
      <c r="AP26" s="173"/>
      <c r="BK26" s="175"/>
      <c r="BL26" s="175"/>
      <c r="BM26" s="175"/>
      <c r="BN26" s="175"/>
      <c r="BO26" s="175"/>
    </row>
    <row r="27" spans="4:67" x14ac:dyDescent="0.25">
      <c r="D27" s="172"/>
      <c r="E27" s="227" t="str">
        <f>+IF(Mitarbeitende!D21="","",Mitarbeitende!D21)</f>
        <v/>
      </c>
      <c r="F27" s="228" t="str">
        <f>+IF(Mitarbeitende!E21="","",Mitarbeitende!E21&amp;" "&amp;Mitarbeitende!F21)</f>
        <v/>
      </c>
      <c r="G27" s="229" t="str">
        <f>+IF(Mitarbeitende!K21="","",Mitarbeitende!K21)</f>
        <v/>
      </c>
      <c r="H27" s="229" t="str">
        <f t="shared" si="5"/>
        <v/>
      </c>
      <c r="I27" s="229" t="str">
        <f>+Zusammenfassung!T19</f>
        <v/>
      </c>
      <c r="J27" s="230" t="str">
        <f t="shared" si="6"/>
        <v/>
      </c>
      <c r="K27" s="192"/>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4"/>
      <c r="AP27" s="173"/>
      <c r="BK27" s="175"/>
      <c r="BL27" s="175"/>
      <c r="BM27" s="175"/>
      <c r="BN27" s="175"/>
      <c r="BO27" s="175"/>
    </row>
    <row r="28" spans="4:67" x14ac:dyDescent="0.25">
      <c r="D28" s="172"/>
      <c r="E28" s="227" t="str">
        <f>+IF(Mitarbeitende!D22="","",Mitarbeitende!D22)</f>
        <v/>
      </c>
      <c r="F28" s="228" t="str">
        <f>+IF(Mitarbeitende!E22="","",Mitarbeitende!E22&amp;" "&amp;Mitarbeitende!F22)</f>
        <v/>
      </c>
      <c r="G28" s="229" t="str">
        <f>+IF(Mitarbeitende!K22="","",Mitarbeitende!K22)</f>
        <v/>
      </c>
      <c r="H28" s="229" t="str">
        <f t="shared" si="5"/>
        <v/>
      </c>
      <c r="I28" s="229" t="str">
        <f>+Zusammenfassung!T20</f>
        <v/>
      </c>
      <c r="J28" s="230" t="str">
        <f t="shared" si="6"/>
        <v/>
      </c>
      <c r="K28" s="192"/>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4"/>
      <c r="AP28" s="173"/>
      <c r="BK28" s="175"/>
      <c r="BL28" s="175"/>
      <c r="BM28" s="175"/>
      <c r="BN28" s="175"/>
      <c r="BO28" s="175"/>
    </row>
    <row r="29" spans="4:67" x14ac:dyDescent="0.25">
      <c r="D29" s="172"/>
      <c r="E29" s="227" t="str">
        <f>+IF(Mitarbeitende!D23="","",Mitarbeitende!D23)</f>
        <v/>
      </c>
      <c r="F29" s="228" t="str">
        <f>+IF(Mitarbeitende!E23="","",Mitarbeitende!E23&amp;" "&amp;Mitarbeitende!F23)</f>
        <v/>
      </c>
      <c r="G29" s="229" t="str">
        <f>+IF(Mitarbeitende!K23="","",Mitarbeitende!K23)</f>
        <v/>
      </c>
      <c r="H29" s="229" t="str">
        <f t="shared" si="5"/>
        <v/>
      </c>
      <c r="I29" s="229" t="str">
        <f>+Zusammenfassung!T21</f>
        <v/>
      </c>
      <c r="J29" s="230" t="str">
        <f t="shared" si="6"/>
        <v/>
      </c>
      <c r="K29" s="192"/>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4"/>
      <c r="AP29" s="173"/>
      <c r="BK29" s="175"/>
      <c r="BL29" s="175"/>
      <c r="BM29" s="175"/>
      <c r="BN29" s="175"/>
      <c r="BO29" s="175"/>
    </row>
    <row r="30" spans="4:67" x14ac:dyDescent="0.25">
      <c r="D30" s="172"/>
      <c r="E30" s="227" t="str">
        <f>+IF(Mitarbeitende!D24="","",Mitarbeitende!D24)</f>
        <v/>
      </c>
      <c r="F30" s="228" t="str">
        <f>+IF(Mitarbeitende!E24="","",Mitarbeitende!E24&amp;" "&amp;Mitarbeitende!F24)</f>
        <v/>
      </c>
      <c r="G30" s="229" t="str">
        <f>+IF(Mitarbeitende!K24="","",Mitarbeitende!K24)</f>
        <v/>
      </c>
      <c r="H30" s="229" t="str">
        <f t="shared" si="5"/>
        <v/>
      </c>
      <c r="I30" s="229" t="str">
        <f>+Zusammenfassung!T22</f>
        <v/>
      </c>
      <c r="J30" s="230" t="str">
        <f t="shared" si="6"/>
        <v/>
      </c>
      <c r="K30" s="192"/>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4"/>
      <c r="AP30" s="173"/>
      <c r="BK30" s="175"/>
      <c r="BL30" s="175"/>
      <c r="BM30" s="175"/>
      <c r="BN30" s="175"/>
      <c r="BO30" s="175"/>
    </row>
    <row r="31" spans="4:67" x14ac:dyDescent="0.25">
      <c r="D31" s="172"/>
      <c r="E31" s="227" t="str">
        <f>+IF(Mitarbeitende!D25="","",Mitarbeitende!D25)</f>
        <v/>
      </c>
      <c r="F31" s="228" t="str">
        <f>+IF(Mitarbeitende!E25="","",Mitarbeitende!E25&amp;" "&amp;Mitarbeitende!F25)</f>
        <v/>
      </c>
      <c r="G31" s="229" t="str">
        <f>+IF(Mitarbeitende!K25="","",Mitarbeitende!K25)</f>
        <v/>
      </c>
      <c r="H31" s="229" t="str">
        <f t="shared" si="5"/>
        <v/>
      </c>
      <c r="I31" s="229" t="str">
        <f>+Zusammenfassung!T23</f>
        <v/>
      </c>
      <c r="J31" s="230" t="str">
        <f t="shared" si="6"/>
        <v/>
      </c>
      <c r="K31" s="192"/>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4"/>
      <c r="AP31" s="173"/>
      <c r="BK31" s="175"/>
      <c r="BL31" s="175"/>
      <c r="BM31" s="175"/>
      <c r="BN31" s="175"/>
      <c r="BO31" s="175"/>
    </row>
    <row r="32" spans="4:67" x14ac:dyDescent="0.25">
      <c r="D32" s="172"/>
      <c r="E32" s="227" t="str">
        <f>+IF(Mitarbeitende!D26="","",Mitarbeitende!D26)</f>
        <v/>
      </c>
      <c r="F32" s="228" t="str">
        <f>+IF(Mitarbeitende!E26="","",Mitarbeitende!E26&amp;" "&amp;Mitarbeitende!F26)</f>
        <v/>
      </c>
      <c r="G32" s="229" t="str">
        <f>+IF(Mitarbeitende!K26="","",Mitarbeitende!K26)</f>
        <v/>
      </c>
      <c r="H32" s="229" t="str">
        <f t="shared" si="5"/>
        <v/>
      </c>
      <c r="I32" s="229" t="str">
        <f>+Zusammenfassung!T24</f>
        <v/>
      </c>
      <c r="J32" s="230" t="str">
        <f t="shared" si="6"/>
        <v/>
      </c>
      <c r="K32" s="192"/>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4"/>
      <c r="AP32" s="173"/>
      <c r="BK32" s="175"/>
      <c r="BL32" s="175"/>
      <c r="BM32" s="175"/>
      <c r="BN32" s="175"/>
      <c r="BO32" s="175"/>
    </row>
    <row r="33" spans="4:67" x14ac:dyDescent="0.25">
      <c r="D33" s="172"/>
      <c r="E33" s="227" t="str">
        <f>+IF(Mitarbeitende!D27="","",Mitarbeitende!D27)</f>
        <v/>
      </c>
      <c r="F33" s="228" t="str">
        <f>+IF(Mitarbeitende!E27="","",Mitarbeitende!E27&amp;" "&amp;Mitarbeitende!F27)</f>
        <v/>
      </c>
      <c r="G33" s="229" t="str">
        <f>+IF(Mitarbeitende!K27="","",Mitarbeitende!K27)</f>
        <v/>
      </c>
      <c r="H33" s="229" t="str">
        <f t="shared" si="5"/>
        <v/>
      </c>
      <c r="I33" s="229" t="str">
        <f>+Zusammenfassung!T25</f>
        <v/>
      </c>
      <c r="J33" s="230" t="str">
        <f t="shared" si="6"/>
        <v/>
      </c>
      <c r="K33" s="192"/>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4"/>
      <c r="AP33" s="173"/>
      <c r="BK33" s="175"/>
      <c r="BL33" s="175"/>
      <c r="BM33" s="175"/>
      <c r="BN33" s="175"/>
      <c r="BO33" s="175"/>
    </row>
    <row r="34" spans="4:67" x14ac:dyDescent="0.25">
      <c r="D34" s="172"/>
      <c r="E34" s="227" t="str">
        <f>+IF(Mitarbeitende!D28="","",Mitarbeitende!D28)</f>
        <v/>
      </c>
      <c r="F34" s="228" t="str">
        <f>+IF(Mitarbeitende!E28="","",Mitarbeitende!E28&amp;" "&amp;Mitarbeitende!F28)</f>
        <v/>
      </c>
      <c r="G34" s="229" t="str">
        <f>+IF(Mitarbeitende!K28="","",Mitarbeitende!K28)</f>
        <v/>
      </c>
      <c r="H34" s="229" t="str">
        <f t="shared" si="5"/>
        <v/>
      </c>
      <c r="I34" s="229" t="str">
        <f>+Zusammenfassung!T26</f>
        <v/>
      </c>
      <c r="J34" s="230" t="str">
        <f t="shared" si="6"/>
        <v/>
      </c>
      <c r="K34" s="192"/>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4"/>
      <c r="AP34" s="173"/>
      <c r="BK34" s="175"/>
      <c r="BL34" s="175"/>
      <c r="BM34" s="175"/>
      <c r="BN34" s="175"/>
      <c r="BO34" s="175"/>
    </row>
    <row r="35" spans="4:67" x14ac:dyDescent="0.25">
      <c r="D35" s="172"/>
      <c r="E35" s="227" t="str">
        <f>+IF(Mitarbeitende!D29="","",Mitarbeitende!D29)</f>
        <v/>
      </c>
      <c r="F35" s="228" t="str">
        <f>+IF(Mitarbeitende!E29="","",Mitarbeitende!E29&amp;" "&amp;Mitarbeitende!F29)</f>
        <v/>
      </c>
      <c r="G35" s="229" t="str">
        <f>+IF(Mitarbeitende!K29="","",Mitarbeitende!K29)</f>
        <v/>
      </c>
      <c r="H35" s="229" t="str">
        <f t="shared" si="5"/>
        <v/>
      </c>
      <c r="I35" s="229" t="str">
        <f>+Zusammenfassung!T27</f>
        <v/>
      </c>
      <c r="J35" s="230" t="str">
        <f t="shared" si="6"/>
        <v/>
      </c>
      <c r="K35" s="192"/>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4"/>
      <c r="AP35" s="173"/>
      <c r="BK35" s="175"/>
      <c r="BL35" s="175"/>
      <c r="BM35" s="175"/>
      <c r="BN35" s="175"/>
      <c r="BO35" s="175"/>
    </row>
    <row r="36" spans="4:67" x14ac:dyDescent="0.25">
      <c r="D36" s="172"/>
      <c r="E36" s="227" t="str">
        <f>+IF(Mitarbeitende!D30="","",Mitarbeitende!D30)</f>
        <v/>
      </c>
      <c r="F36" s="228" t="str">
        <f>+IF(Mitarbeitende!E30="","",Mitarbeitende!E30&amp;" "&amp;Mitarbeitende!F30)</f>
        <v/>
      </c>
      <c r="G36" s="229" t="str">
        <f>+IF(Mitarbeitende!K30="","",Mitarbeitende!K30)</f>
        <v/>
      </c>
      <c r="H36" s="229" t="str">
        <f t="shared" si="5"/>
        <v/>
      </c>
      <c r="I36" s="229" t="str">
        <f>+Zusammenfassung!T28</f>
        <v/>
      </c>
      <c r="J36" s="230" t="str">
        <f t="shared" si="6"/>
        <v/>
      </c>
      <c r="K36" s="192"/>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4"/>
      <c r="AP36" s="173"/>
      <c r="BK36" s="175"/>
      <c r="BL36" s="175"/>
      <c r="BM36" s="175"/>
      <c r="BN36" s="175"/>
      <c r="BO36" s="175"/>
    </row>
    <row r="37" spans="4:67" x14ac:dyDescent="0.25">
      <c r="D37" s="172"/>
      <c r="E37" s="227" t="str">
        <f>+IF(Mitarbeitende!D31="","",Mitarbeitende!D31)</f>
        <v/>
      </c>
      <c r="F37" s="228" t="str">
        <f>+IF(Mitarbeitende!E31="","",Mitarbeitende!E31&amp;" "&amp;Mitarbeitende!F31)</f>
        <v/>
      </c>
      <c r="G37" s="229" t="str">
        <f>+IF(Mitarbeitende!K31="","",Mitarbeitende!K31)</f>
        <v/>
      </c>
      <c r="H37" s="229" t="str">
        <f t="shared" si="5"/>
        <v/>
      </c>
      <c r="I37" s="229" t="str">
        <f>+Zusammenfassung!T29</f>
        <v/>
      </c>
      <c r="J37" s="230" t="str">
        <f t="shared" si="6"/>
        <v/>
      </c>
      <c r="K37" s="192"/>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4"/>
      <c r="AP37" s="173"/>
      <c r="BK37" s="175"/>
      <c r="BL37" s="175"/>
      <c r="BM37" s="175"/>
      <c r="BN37" s="175"/>
      <c r="BO37" s="175"/>
    </row>
    <row r="38" spans="4:67" x14ac:dyDescent="0.25">
      <c r="D38" s="172"/>
      <c r="E38" s="227" t="str">
        <f>+IF(Mitarbeitende!D32="","",Mitarbeitende!D32)</f>
        <v/>
      </c>
      <c r="F38" s="228" t="str">
        <f>+IF(Mitarbeitende!E32="","",Mitarbeitende!E32&amp;" "&amp;Mitarbeitende!F32)</f>
        <v/>
      </c>
      <c r="G38" s="229" t="str">
        <f>+IF(Mitarbeitende!K32="","",Mitarbeitende!K32)</f>
        <v/>
      </c>
      <c r="H38" s="229" t="str">
        <f t="shared" si="5"/>
        <v/>
      </c>
      <c r="I38" s="229" t="str">
        <f>+Zusammenfassung!T30</f>
        <v/>
      </c>
      <c r="J38" s="230" t="str">
        <f t="shared" si="6"/>
        <v/>
      </c>
      <c r="K38" s="192"/>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4"/>
      <c r="AP38" s="173"/>
      <c r="BK38" s="175"/>
      <c r="BL38" s="175"/>
      <c r="BM38" s="175"/>
      <c r="BN38" s="175"/>
      <c r="BO38" s="175"/>
    </row>
    <row r="39" spans="4:67" x14ac:dyDescent="0.25">
      <c r="D39" s="172"/>
      <c r="E39" s="227" t="str">
        <f>+IF(Mitarbeitende!D33="","",Mitarbeitende!D33)</f>
        <v/>
      </c>
      <c r="F39" s="228" t="str">
        <f>+IF(Mitarbeitende!E33="","",Mitarbeitende!E33&amp;" "&amp;Mitarbeitende!F33)</f>
        <v/>
      </c>
      <c r="G39" s="229" t="str">
        <f>+IF(Mitarbeitende!K33="","",Mitarbeitende!K33)</f>
        <v/>
      </c>
      <c r="H39" s="229" t="str">
        <f t="shared" si="5"/>
        <v/>
      </c>
      <c r="I39" s="229" t="str">
        <f>+Zusammenfassung!T31</f>
        <v/>
      </c>
      <c r="J39" s="230" t="str">
        <f t="shared" si="6"/>
        <v/>
      </c>
      <c r="K39" s="192"/>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4"/>
      <c r="AP39" s="173"/>
      <c r="BK39" s="175"/>
      <c r="BL39" s="175"/>
      <c r="BM39" s="175"/>
      <c r="BN39" s="175"/>
      <c r="BO39" s="175"/>
    </row>
    <row r="40" spans="4:67" x14ac:dyDescent="0.25">
      <c r="D40" s="172"/>
      <c r="E40" s="227" t="str">
        <f>+IF(Mitarbeitende!D34="","",Mitarbeitende!D34)</f>
        <v/>
      </c>
      <c r="F40" s="228" t="str">
        <f>+IF(Mitarbeitende!E34="","",Mitarbeitende!E34&amp;" "&amp;Mitarbeitende!F34)</f>
        <v/>
      </c>
      <c r="G40" s="229" t="str">
        <f>+IF(Mitarbeitende!K34="","",Mitarbeitende!K34)</f>
        <v/>
      </c>
      <c r="H40" s="229" t="str">
        <f t="shared" si="5"/>
        <v/>
      </c>
      <c r="I40" s="229" t="str">
        <f>+Zusammenfassung!T32</f>
        <v/>
      </c>
      <c r="J40" s="230" t="str">
        <f t="shared" si="6"/>
        <v/>
      </c>
      <c r="K40" s="192"/>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4"/>
      <c r="AP40" s="173"/>
      <c r="BK40" s="175"/>
      <c r="BL40" s="175"/>
      <c r="BM40" s="175"/>
      <c r="BN40" s="175"/>
      <c r="BO40" s="175"/>
    </row>
    <row r="41" spans="4:67" x14ac:dyDescent="0.25">
      <c r="D41" s="172"/>
      <c r="E41" s="227" t="str">
        <f>+IF(Mitarbeitende!D35="","",Mitarbeitende!D35)</f>
        <v/>
      </c>
      <c r="F41" s="228" t="str">
        <f>+IF(Mitarbeitende!E35="","",Mitarbeitende!E35&amp;" "&amp;Mitarbeitende!F35)</f>
        <v/>
      </c>
      <c r="G41" s="229" t="str">
        <f>+IF(Mitarbeitende!K35="","",Mitarbeitende!K35)</f>
        <v/>
      </c>
      <c r="H41" s="229" t="str">
        <f t="shared" si="5"/>
        <v/>
      </c>
      <c r="I41" s="229" t="str">
        <f>+Zusammenfassung!T33</f>
        <v/>
      </c>
      <c r="J41" s="230" t="str">
        <f t="shared" si="6"/>
        <v/>
      </c>
      <c r="K41" s="192"/>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4"/>
      <c r="AP41" s="173"/>
      <c r="BK41" s="175"/>
      <c r="BL41" s="175"/>
      <c r="BM41" s="175"/>
      <c r="BN41" s="175"/>
      <c r="BO41" s="175"/>
    </row>
    <row r="42" spans="4:67" x14ac:dyDescent="0.25">
      <c r="D42" s="172"/>
      <c r="E42" s="227" t="str">
        <f>+IF(Mitarbeitende!D36="","",Mitarbeitende!D36)</f>
        <v/>
      </c>
      <c r="F42" s="228" t="str">
        <f>+IF(Mitarbeitende!E36="","",Mitarbeitende!E36&amp;" "&amp;Mitarbeitende!F36)</f>
        <v/>
      </c>
      <c r="G42" s="229" t="str">
        <f>+IF(Mitarbeitende!K36="","",Mitarbeitende!K36)</f>
        <v/>
      </c>
      <c r="H42" s="229" t="str">
        <f t="shared" si="5"/>
        <v/>
      </c>
      <c r="I42" s="229" t="str">
        <f>+Zusammenfassung!T34</f>
        <v/>
      </c>
      <c r="J42" s="230" t="str">
        <f t="shared" si="6"/>
        <v/>
      </c>
      <c r="K42" s="192"/>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4"/>
      <c r="AP42" s="173"/>
      <c r="BK42" s="175"/>
      <c r="BL42" s="175"/>
      <c r="BM42" s="175"/>
      <c r="BN42" s="175"/>
      <c r="BO42" s="175"/>
    </row>
    <row r="43" spans="4:67" x14ac:dyDescent="0.25">
      <c r="D43" s="172"/>
      <c r="E43" s="227" t="str">
        <f>+IF(Mitarbeitende!D37="","",Mitarbeitende!D37)</f>
        <v/>
      </c>
      <c r="F43" s="228" t="str">
        <f>+IF(Mitarbeitende!E37="","",Mitarbeitende!E37&amp;" "&amp;Mitarbeitende!F37)</f>
        <v/>
      </c>
      <c r="G43" s="229" t="str">
        <f>+IF(Mitarbeitende!K37="","",Mitarbeitende!K37)</f>
        <v/>
      </c>
      <c r="H43" s="229" t="str">
        <f t="shared" si="5"/>
        <v/>
      </c>
      <c r="I43" s="229" t="str">
        <f>+Zusammenfassung!T35</f>
        <v/>
      </c>
      <c r="J43" s="230" t="str">
        <f t="shared" si="6"/>
        <v/>
      </c>
      <c r="K43" s="192"/>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4"/>
      <c r="AP43" s="173"/>
      <c r="BK43" s="175"/>
      <c r="BL43" s="175"/>
      <c r="BM43" s="175"/>
      <c r="BN43" s="175"/>
      <c r="BO43" s="175"/>
    </row>
    <row r="44" spans="4:67" x14ac:dyDescent="0.25">
      <c r="D44" s="172"/>
      <c r="E44" s="227" t="str">
        <f>+IF(Mitarbeitende!D38="","",Mitarbeitende!D38)</f>
        <v/>
      </c>
      <c r="F44" s="228" t="str">
        <f>+IF(Mitarbeitende!E38="","",Mitarbeitende!E38&amp;" "&amp;Mitarbeitende!F38)</f>
        <v/>
      </c>
      <c r="G44" s="229" t="str">
        <f>+IF(Mitarbeitende!K38="","",Mitarbeitende!K38)</f>
        <v/>
      </c>
      <c r="H44" s="229" t="str">
        <f t="shared" si="5"/>
        <v/>
      </c>
      <c r="I44" s="229" t="str">
        <f>+Zusammenfassung!T36</f>
        <v/>
      </c>
      <c r="J44" s="230" t="str">
        <f t="shared" si="6"/>
        <v/>
      </c>
      <c r="K44" s="192"/>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4"/>
      <c r="AP44" s="173"/>
      <c r="BK44" s="175"/>
      <c r="BL44" s="175"/>
      <c r="BM44" s="175"/>
      <c r="BN44" s="175"/>
      <c r="BO44" s="175"/>
    </row>
    <row r="45" spans="4:67" x14ac:dyDescent="0.25">
      <c r="D45" s="172"/>
      <c r="E45" s="227" t="str">
        <f>+IF(Mitarbeitende!D39="","",Mitarbeitende!D39)</f>
        <v/>
      </c>
      <c r="F45" s="228" t="str">
        <f>+IF(Mitarbeitende!E39="","",Mitarbeitende!E39&amp;" "&amp;Mitarbeitende!F39)</f>
        <v/>
      </c>
      <c r="G45" s="229" t="str">
        <f>+IF(Mitarbeitende!K39="","",Mitarbeitende!K39)</f>
        <v/>
      </c>
      <c r="H45" s="229" t="str">
        <f t="shared" si="5"/>
        <v/>
      </c>
      <c r="I45" s="229" t="str">
        <f>+Zusammenfassung!T37</f>
        <v/>
      </c>
      <c r="J45" s="230" t="str">
        <f t="shared" si="6"/>
        <v/>
      </c>
      <c r="K45" s="192"/>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4"/>
      <c r="AP45" s="173"/>
      <c r="BK45" s="175"/>
      <c r="BL45" s="175"/>
      <c r="BM45" s="175"/>
      <c r="BN45" s="175"/>
      <c r="BO45" s="175"/>
    </row>
    <row r="46" spans="4:67" x14ac:dyDescent="0.25">
      <c r="D46" s="172"/>
      <c r="E46" s="227" t="str">
        <f>+IF(Mitarbeitende!D40="","",Mitarbeitende!D40)</f>
        <v/>
      </c>
      <c r="F46" s="228" t="str">
        <f>+IF(Mitarbeitende!E40="","",Mitarbeitende!E40&amp;" "&amp;Mitarbeitende!F40)</f>
        <v/>
      </c>
      <c r="G46" s="229" t="str">
        <f>+IF(Mitarbeitende!K40="","",Mitarbeitende!K40)</f>
        <v/>
      </c>
      <c r="H46" s="229" t="str">
        <f t="shared" si="5"/>
        <v/>
      </c>
      <c r="I46" s="229" t="str">
        <f>+Zusammenfassung!T38</f>
        <v/>
      </c>
      <c r="J46" s="230" t="str">
        <f t="shared" si="6"/>
        <v/>
      </c>
      <c r="K46" s="192"/>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4"/>
      <c r="AP46" s="173"/>
      <c r="BK46" s="175"/>
      <c r="BL46" s="175"/>
      <c r="BM46" s="175"/>
      <c r="BN46" s="175"/>
      <c r="BO46" s="175"/>
    </row>
    <row r="47" spans="4:67" x14ac:dyDescent="0.25">
      <c r="D47" s="172"/>
      <c r="E47" s="227" t="str">
        <f>+IF(Mitarbeitende!D41="","",Mitarbeitende!D41)</f>
        <v/>
      </c>
      <c r="F47" s="228" t="str">
        <f>+IF(Mitarbeitende!E41="","",Mitarbeitende!E41&amp;" "&amp;Mitarbeitende!F41)</f>
        <v/>
      </c>
      <c r="G47" s="229" t="str">
        <f>+IF(Mitarbeitende!K41="","",Mitarbeitende!K41)</f>
        <v/>
      </c>
      <c r="H47" s="229" t="str">
        <f t="shared" si="5"/>
        <v/>
      </c>
      <c r="I47" s="229" t="str">
        <f>+Zusammenfassung!T39</f>
        <v/>
      </c>
      <c r="J47" s="230" t="str">
        <f t="shared" si="6"/>
        <v/>
      </c>
      <c r="K47" s="192"/>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4"/>
      <c r="AP47" s="173"/>
      <c r="BK47" s="175"/>
      <c r="BL47" s="175"/>
      <c r="BM47" s="175"/>
      <c r="BN47" s="175"/>
      <c r="BO47" s="175"/>
    </row>
    <row r="48" spans="4:67" x14ac:dyDescent="0.25">
      <c r="D48" s="172"/>
      <c r="E48" s="227" t="str">
        <f>+IF(Mitarbeitende!D42="","",Mitarbeitende!D42)</f>
        <v/>
      </c>
      <c r="F48" s="228" t="str">
        <f>+IF(Mitarbeitende!E42="","",Mitarbeitende!E42&amp;" "&amp;Mitarbeitende!F42)</f>
        <v/>
      </c>
      <c r="G48" s="229" t="str">
        <f>+IF(Mitarbeitende!K42="","",Mitarbeitende!K42)</f>
        <v/>
      </c>
      <c r="H48" s="229" t="str">
        <f t="shared" si="5"/>
        <v/>
      </c>
      <c r="I48" s="229" t="str">
        <f>+Zusammenfassung!T40</f>
        <v/>
      </c>
      <c r="J48" s="230" t="str">
        <f t="shared" si="6"/>
        <v/>
      </c>
      <c r="K48" s="192"/>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4"/>
      <c r="AP48" s="173"/>
      <c r="BK48" s="175"/>
      <c r="BL48" s="175"/>
      <c r="BM48" s="175"/>
      <c r="BN48" s="175"/>
      <c r="BO48" s="175"/>
    </row>
    <row r="49" spans="4:67" x14ac:dyDescent="0.25">
      <c r="D49" s="172"/>
      <c r="E49" s="227" t="str">
        <f>+IF(Mitarbeitende!D43="","",Mitarbeitende!D43)</f>
        <v/>
      </c>
      <c r="F49" s="228" t="str">
        <f>+IF(Mitarbeitende!E43="","",Mitarbeitende!E43&amp;" "&amp;Mitarbeitende!F43)</f>
        <v/>
      </c>
      <c r="G49" s="229" t="str">
        <f>+IF(Mitarbeitende!K43="","",Mitarbeitende!K43)</f>
        <v/>
      </c>
      <c r="H49" s="229" t="str">
        <f t="shared" si="5"/>
        <v/>
      </c>
      <c r="I49" s="229" t="str">
        <f>+Zusammenfassung!T41</f>
        <v/>
      </c>
      <c r="J49" s="230" t="str">
        <f t="shared" si="6"/>
        <v/>
      </c>
      <c r="K49" s="192"/>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4"/>
      <c r="AP49" s="173"/>
      <c r="BK49" s="175"/>
      <c r="BL49" s="175"/>
      <c r="BM49" s="175"/>
      <c r="BN49" s="175"/>
      <c r="BO49" s="175"/>
    </row>
    <row r="50" spans="4:67" x14ac:dyDescent="0.25">
      <c r="D50" s="172"/>
      <c r="E50" s="227" t="str">
        <f>+IF(Mitarbeitende!D44="","",Mitarbeitende!D44)</f>
        <v/>
      </c>
      <c r="F50" s="228" t="str">
        <f>+IF(Mitarbeitende!E44="","",Mitarbeitende!E44&amp;" "&amp;Mitarbeitende!F44)</f>
        <v/>
      </c>
      <c r="G50" s="229" t="str">
        <f>+IF(Mitarbeitende!K44="","",Mitarbeitende!K44)</f>
        <v/>
      </c>
      <c r="H50" s="229" t="str">
        <f t="shared" si="5"/>
        <v/>
      </c>
      <c r="I50" s="229" t="str">
        <f>+Zusammenfassung!T42</f>
        <v/>
      </c>
      <c r="J50" s="230" t="str">
        <f t="shared" si="6"/>
        <v/>
      </c>
      <c r="K50" s="192"/>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4"/>
      <c r="AP50" s="173"/>
      <c r="BK50" s="175"/>
      <c r="BL50" s="175"/>
      <c r="BM50" s="175"/>
      <c r="BN50" s="175"/>
      <c r="BO50" s="175"/>
    </row>
    <row r="51" spans="4:67" x14ac:dyDescent="0.25">
      <c r="D51" s="172"/>
      <c r="E51" s="227" t="str">
        <f>+IF(Mitarbeitende!D45="","",Mitarbeitende!D45)</f>
        <v/>
      </c>
      <c r="F51" s="228" t="str">
        <f>+IF(Mitarbeitende!E45="","",Mitarbeitende!E45&amp;" "&amp;Mitarbeitende!F45)</f>
        <v/>
      </c>
      <c r="G51" s="229" t="str">
        <f>+IF(Mitarbeitende!K45="","",Mitarbeitende!K45)</f>
        <v/>
      </c>
      <c r="H51" s="229" t="str">
        <f t="shared" si="5"/>
        <v/>
      </c>
      <c r="I51" s="229" t="str">
        <f>+Zusammenfassung!T43</f>
        <v/>
      </c>
      <c r="J51" s="230" t="str">
        <f t="shared" si="6"/>
        <v/>
      </c>
      <c r="K51" s="192"/>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4"/>
      <c r="AP51" s="173"/>
      <c r="BK51" s="175"/>
      <c r="BL51" s="175"/>
      <c r="BM51" s="175"/>
      <c r="BN51" s="175"/>
      <c r="BO51" s="175"/>
    </row>
    <row r="52" spans="4:67" x14ac:dyDescent="0.25">
      <c r="D52" s="172"/>
      <c r="E52" s="227" t="str">
        <f>+IF(Mitarbeitende!D46="","",Mitarbeitende!D46)</f>
        <v/>
      </c>
      <c r="F52" s="228" t="str">
        <f>+IF(Mitarbeitende!E46="","",Mitarbeitende!E46&amp;" "&amp;Mitarbeitende!F46)</f>
        <v/>
      </c>
      <c r="G52" s="229" t="str">
        <f>+IF(Mitarbeitende!K46="","",Mitarbeitende!K46)</f>
        <v/>
      </c>
      <c r="H52" s="229" t="str">
        <f t="shared" si="5"/>
        <v/>
      </c>
      <c r="I52" s="229" t="str">
        <f>+Zusammenfassung!T44</f>
        <v/>
      </c>
      <c r="J52" s="230" t="str">
        <f t="shared" si="6"/>
        <v/>
      </c>
      <c r="K52" s="192"/>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4"/>
      <c r="AP52" s="173"/>
      <c r="BK52" s="175"/>
      <c r="BL52" s="175"/>
      <c r="BM52" s="175"/>
      <c r="BN52" s="175"/>
      <c r="BO52" s="175"/>
    </row>
    <row r="53" spans="4:67" ht="13.8" thickBot="1" x14ac:dyDescent="0.3">
      <c r="D53" s="172"/>
      <c r="E53" s="231" t="str">
        <f>+IF(Mitarbeitende!D47="","",Mitarbeitende!D47)</f>
        <v/>
      </c>
      <c r="F53" s="232" t="str">
        <f>+IF(Mitarbeitende!E47="","",Mitarbeitende!E47&amp;" "&amp;Mitarbeitende!F47)</f>
        <v/>
      </c>
      <c r="G53" s="233" t="str">
        <f>+IF(Mitarbeitende!K47="","",Mitarbeitende!K47)</f>
        <v/>
      </c>
      <c r="H53" s="233" t="str">
        <f t="shared" si="5"/>
        <v/>
      </c>
      <c r="I53" s="233" t="str">
        <f>+Zusammenfassung!T45</f>
        <v/>
      </c>
      <c r="J53" s="234" t="str">
        <f t="shared" si="6"/>
        <v/>
      </c>
      <c r="K53" s="195"/>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7"/>
      <c r="AP53" s="173"/>
      <c r="BK53" s="175"/>
      <c r="BL53" s="175"/>
      <c r="BM53" s="175"/>
      <c r="BN53" s="175"/>
      <c r="BO53" s="175"/>
    </row>
    <row r="54" spans="4:67" ht="15" customHeight="1" thickBot="1" x14ac:dyDescent="0.3">
      <c r="D54" s="179"/>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1"/>
    </row>
    <row r="56" spans="4:67" ht="13.8" x14ac:dyDescent="0.25">
      <c r="E56" s="182" t="s">
        <v>46</v>
      </c>
    </row>
    <row r="57" spans="4:67" ht="13.8" x14ac:dyDescent="0.25">
      <c r="E57" s="182" t="s">
        <v>47</v>
      </c>
    </row>
    <row r="58" spans="4:67" ht="13.8" x14ac:dyDescent="0.25">
      <c r="E58" s="182" t="s">
        <v>48</v>
      </c>
    </row>
  </sheetData>
  <sheetProtection sheet="1" selectLockedCells="1"/>
  <mergeCells count="10">
    <mergeCell ref="D3:AP3"/>
    <mergeCell ref="E7:J7"/>
    <mergeCell ref="E8:J8"/>
    <mergeCell ref="AR10:AU10"/>
    <mergeCell ref="E11:E13"/>
    <mergeCell ref="F11:F13"/>
    <mergeCell ref="G11:G13"/>
    <mergeCell ref="H11:H13"/>
    <mergeCell ref="I11:I13"/>
    <mergeCell ref="J11:J13"/>
  </mergeCells>
  <conditionalFormatting sqref="K14:AO53">
    <cfRule type="cellIs" dxfId="7" priority="1" operator="between">
      <formula>0.5</formula>
      <formula>1</formula>
    </cfRule>
    <cfRule type="expression" dxfId="6" priority="3">
      <formula>K$8="J"</formula>
    </cfRule>
    <cfRule type="expression" dxfId="5" priority="4">
      <formula>K$7="N"</formula>
    </cfRule>
  </conditionalFormatting>
  <conditionalFormatting sqref="AM14:AO53">
    <cfRule type="expression" dxfId="4" priority="2">
      <formula>+ISNUMBER(AM$10)=FALSE</formula>
    </cfRule>
  </conditionalFormatting>
  <dataValidations count="2">
    <dataValidation type="date" allowBlank="1" showInputMessage="1" showErrorMessage="1" sqref="AR10:AU10" xr:uid="{A2371A26-81F5-4B0D-ABC2-674D2F8E7C74}">
      <formula1>44562</formula1>
      <formula2>54788</formula2>
    </dataValidation>
    <dataValidation type="list" allowBlank="1" showInputMessage="1" showErrorMessage="1" sqref="K14:AO53" xr:uid="{7B8000A4-4791-49A2-89B5-F7D3E20F9792}">
      <mc:AlternateContent xmlns:x12ac="http://schemas.microsoft.com/office/spreadsheetml/2011/1/ac" xmlns:mc="http://schemas.openxmlformats.org/markup-compatibility/2006">
        <mc:Choice Requires="x12ac">
          <x12ac:list>"0,5",1</x12ac:list>
        </mc:Choice>
        <mc:Fallback>
          <formula1>"0,5,1"</formula1>
        </mc:Fallback>
      </mc:AlternateContent>
    </dataValidation>
  </dataValidations>
  <pageMargins left="0.51181102362204722" right="0.51181102362204722" top="0.59055118110236227" bottom="0.59055118110236227" header="0.31496062992125984" footer="0.31496062992125984"/>
  <pageSetup paperSize="9" scale="7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650320B-AC5A-4034-B3BD-08ECBD6D82C2}">
          <x14:formula1>
            <xm:f>'Interne Parmeter'!$C$3:$C$4</xm:f>
          </x14:formula1>
          <xm:sqref>K7:AO8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A28ED-0489-4918-813B-B9A3B49BD0BA}">
  <sheetPr>
    <tabColor rgb="FF00B050"/>
    <pageSetUpPr fitToPage="1"/>
  </sheetPr>
  <dimension ref="A2:BO58"/>
  <sheetViews>
    <sheetView showGridLines="0" topLeftCell="C1" workbookViewId="0">
      <selection activeCell="K14" sqref="K14"/>
    </sheetView>
  </sheetViews>
  <sheetFormatPr baseColWidth="10" defaultColWidth="11.44140625" defaultRowHeight="13.2" x14ac:dyDescent="0.25"/>
  <cols>
    <col min="1" max="2" width="11.44140625" style="171" hidden="1" customWidth="1"/>
    <col min="3" max="3" width="5.6640625" style="171" customWidth="1"/>
    <col min="4" max="4" width="1" style="171" customWidth="1"/>
    <col min="5" max="5" width="5.44140625" style="171" customWidth="1"/>
    <col min="6" max="6" width="20.44140625" style="171" customWidth="1"/>
    <col min="7" max="7" width="9" style="171" bestFit="1" customWidth="1"/>
    <col min="8" max="10" width="5.88671875" style="171" bestFit="1" customWidth="1"/>
    <col min="11" max="41" width="3.88671875" style="171" customWidth="1"/>
    <col min="42" max="42" width="1.33203125" style="171" customWidth="1"/>
    <col min="43" max="43" width="11.44140625" style="171"/>
    <col min="44" max="44" width="11.44140625" style="171" hidden="1" customWidth="1"/>
    <col min="45" max="45" width="7.33203125" style="171" hidden="1" customWidth="1"/>
    <col min="46" max="48" width="5.88671875" style="171" hidden="1" customWidth="1"/>
    <col min="49" max="49" width="5.88671875" style="171" customWidth="1"/>
    <col min="50" max="50" width="6.88671875" style="171" customWidth="1"/>
    <col min="51" max="54" width="11.44140625" style="171" customWidth="1"/>
    <col min="55" max="62" width="11.44140625" style="171"/>
    <col min="63" max="63" width="29.5546875" style="171" bestFit="1" customWidth="1"/>
    <col min="64" max="64" width="11.44140625" style="171"/>
    <col min="65" max="65" width="13.5546875" style="171" customWidth="1"/>
    <col min="66" max="66" width="13.88671875" style="171" customWidth="1"/>
    <col min="67" max="16384" width="11.44140625" style="171"/>
  </cols>
  <sheetData>
    <row r="2" spans="4:67" ht="13.8" thickBot="1" x14ac:dyDescent="0.3"/>
    <row r="3" spans="4:67" ht="18" thickBot="1" x14ac:dyDescent="0.35">
      <c r="D3" s="313" t="str">
        <f ca="1">+VLOOKUP(AT11,'Interne Parmeter'!$B$21:$F$32,5,FALSE)</f>
        <v>Urlaubsplanung Dezember</v>
      </c>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5"/>
    </row>
    <row r="4" spans="4:67" ht="13.8" thickBot="1" x14ac:dyDescent="0.3">
      <c r="D4" s="172"/>
      <c r="AP4" s="173"/>
    </row>
    <row r="5" spans="4:67" ht="13.8" hidden="1" thickBot="1" x14ac:dyDescent="0.3">
      <c r="D5" s="172"/>
      <c r="AP5" s="173"/>
      <c r="BB5" s="174"/>
      <c r="BC5" s="174"/>
      <c r="BD5" s="174"/>
      <c r="BK5" s="175"/>
      <c r="BL5" s="176"/>
      <c r="BM5" s="176"/>
      <c r="BN5" s="176"/>
      <c r="BO5" s="175"/>
    </row>
    <row r="6" spans="4:67" ht="14.4" customHeight="1" thickBot="1" x14ac:dyDescent="0.3">
      <c r="D6" s="172"/>
      <c r="E6" s="203" t="str">
        <f>"Arbeitstage im "&amp;VLOOKUP(AS13,'Interne Parmeter'!$B$21:$D$32,3,FALSE)</f>
        <v>Arbeitstage im Dezember</v>
      </c>
      <c r="F6" s="204"/>
      <c r="G6" s="204"/>
      <c r="H6" s="204"/>
      <c r="I6" s="204"/>
      <c r="J6" s="204" t="s">
        <v>147</v>
      </c>
      <c r="K6" s="205">
        <v>1</v>
      </c>
      <c r="L6" s="206">
        <f t="shared" ref="L6:AO6" ca="1" si="0">IF(L11&lt;&gt;"",K6+1,"")</f>
        <v>2</v>
      </c>
      <c r="M6" s="206">
        <f t="shared" ca="1" si="0"/>
        <v>3</v>
      </c>
      <c r="N6" s="206">
        <f t="shared" ca="1" si="0"/>
        <v>4</v>
      </c>
      <c r="O6" s="206">
        <f t="shared" ca="1" si="0"/>
        <v>5</v>
      </c>
      <c r="P6" s="206">
        <f t="shared" ca="1" si="0"/>
        <v>6</v>
      </c>
      <c r="Q6" s="206">
        <f t="shared" ca="1" si="0"/>
        <v>7</v>
      </c>
      <c r="R6" s="206">
        <f t="shared" ca="1" si="0"/>
        <v>8</v>
      </c>
      <c r="S6" s="206">
        <f t="shared" ca="1" si="0"/>
        <v>9</v>
      </c>
      <c r="T6" s="206">
        <f t="shared" ca="1" si="0"/>
        <v>10</v>
      </c>
      <c r="U6" s="206">
        <f t="shared" ca="1" si="0"/>
        <v>11</v>
      </c>
      <c r="V6" s="206">
        <f t="shared" ca="1" si="0"/>
        <v>12</v>
      </c>
      <c r="W6" s="206">
        <f t="shared" ca="1" si="0"/>
        <v>13</v>
      </c>
      <c r="X6" s="206">
        <f t="shared" ca="1" si="0"/>
        <v>14</v>
      </c>
      <c r="Y6" s="206">
        <f t="shared" ca="1" si="0"/>
        <v>15</v>
      </c>
      <c r="Z6" s="206">
        <f t="shared" ca="1" si="0"/>
        <v>16</v>
      </c>
      <c r="AA6" s="206">
        <f t="shared" ca="1" si="0"/>
        <v>17</v>
      </c>
      <c r="AB6" s="206">
        <f t="shared" ca="1" si="0"/>
        <v>18</v>
      </c>
      <c r="AC6" s="206">
        <f t="shared" ca="1" si="0"/>
        <v>19</v>
      </c>
      <c r="AD6" s="206">
        <f t="shared" ca="1" si="0"/>
        <v>20</v>
      </c>
      <c r="AE6" s="206">
        <f t="shared" ca="1" si="0"/>
        <v>21</v>
      </c>
      <c r="AF6" s="206">
        <f t="shared" ca="1" si="0"/>
        <v>22</v>
      </c>
      <c r="AG6" s="206">
        <f t="shared" ca="1" si="0"/>
        <v>23</v>
      </c>
      <c r="AH6" s="206">
        <f t="shared" ca="1" si="0"/>
        <v>24</v>
      </c>
      <c r="AI6" s="206">
        <f t="shared" ca="1" si="0"/>
        <v>25</v>
      </c>
      <c r="AJ6" s="206">
        <f t="shared" ca="1" si="0"/>
        <v>26</v>
      </c>
      <c r="AK6" s="206">
        <f t="shared" ca="1" si="0"/>
        <v>27</v>
      </c>
      <c r="AL6" s="206">
        <f t="shared" ca="1" si="0"/>
        <v>28</v>
      </c>
      <c r="AM6" s="206">
        <f t="shared" ca="1" si="0"/>
        <v>29</v>
      </c>
      <c r="AN6" s="206">
        <f t="shared" ca="1" si="0"/>
        <v>30</v>
      </c>
      <c r="AO6" s="207">
        <f t="shared" ca="1" si="0"/>
        <v>31</v>
      </c>
      <c r="AP6" s="173"/>
      <c r="BB6" s="174"/>
      <c r="BC6" s="174"/>
      <c r="BD6" s="174"/>
      <c r="BK6" s="175"/>
      <c r="BL6" s="175"/>
      <c r="BM6" s="175"/>
      <c r="BN6" s="175"/>
      <c r="BO6" s="175"/>
    </row>
    <row r="7" spans="4:67" x14ac:dyDescent="0.25">
      <c r="D7" s="172"/>
      <c r="E7" s="320" t="s">
        <v>148</v>
      </c>
      <c r="F7" s="321"/>
      <c r="G7" s="321"/>
      <c r="H7" s="321"/>
      <c r="I7" s="321"/>
      <c r="J7" s="322"/>
      <c r="K7" s="183" t="str">
        <f ca="1">IF(K12="","",+VLOOKUP(K12,'Interne Parmeter'!$C$36:$E$42,3,FALSE))</f>
        <v>J</v>
      </c>
      <c r="L7" s="184" t="str">
        <f ca="1">IF(L12="","",+VLOOKUP(L12,'Interne Parmeter'!$C$36:$E$42,3,FALSE))</f>
        <v>J</v>
      </c>
      <c r="M7" s="184" t="str">
        <f ca="1">IF(M12="","",+VLOOKUP(M12,'Interne Parmeter'!$C$36:$E$42,3,FALSE))</f>
        <v>J</v>
      </c>
      <c r="N7" s="184" t="str">
        <f ca="1">IF(N12="","",+VLOOKUP(N12,'Interne Parmeter'!$C$36:$E$42,3,FALSE))</f>
        <v>J</v>
      </c>
      <c r="O7" s="184" t="str">
        <f ca="1">IF(O12="","",+VLOOKUP(O12,'Interne Parmeter'!$C$36:$E$42,3,FALSE))</f>
        <v>J</v>
      </c>
      <c r="P7" s="184" t="str">
        <f ca="1">IF(P12="","",+VLOOKUP(P12,'Interne Parmeter'!$C$36:$E$42,3,FALSE))</f>
        <v>N</v>
      </c>
      <c r="Q7" s="184" t="str">
        <f ca="1">IF(Q12="","",+VLOOKUP(Q12,'Interne Parmeter'!$C$36:$E$42,3,FALSE))</f>
        <v>N</v>
      </c>
      <c r="R7" s="184" t="str">
        <f ca="1">IF(R12="","",+VLOOKUP(R12,'Interne Parmeter'!$C$36:$E$42,3,FALSE))</f>
        <v>J</v>
      </c>
      <c r="S7" s="184" t="str">
        <f ca="1">IF(S12="","",+VLOOKUP(S12,'Interne Parmeter'!$C$36:$E$42,3,FALSE))</f>
        <v>J</v>
      </c>
      <c r="T7" s="184" t="str">
        <f ca="1">IF(T12="","",+VLOOKUP(T12,'Interne Parmeter'!$C$36:$E$42,3,FALSE))</f>
        <v>J</v>
      </c>
      <c r="U7" s="184" t="str">
        <f ca="1">IF(U12="","",+VLOOKUP(U12,'Interne Parmeter'!$C$36:$E$42,3,FALSE))</f>
        <v>J</v>
      </c>
      <c r="V7" s="184" t="str">
        <f ca="1">IF(V12="","",+VLOOKUP(V12,'Interne Parmeter'!$C$36:$E$42,3,FALSE))</f>
        <v>J</v>
      </c>
      <c r="W7" s="184" t="str">
        <f ca="1">IF(W12="","",+VLOOKUP(W12,'Interne Parmeter'!$C$36:$E$42,3,FALSE))</f>
        <v>N</v>
      </c>
      <c r="X7" s="184" t="str">
        <f ca="1">IF(X12="","",+VLOOKUP(X12,'Interne Parmeter'!$C$36:$E$42,3,FALSE))</f>
        <v>N</v>
      </c>
      <c r="Y7" s="184" t="str">
        <f ca="1">IF(Y12="","",+VLOOKUP(Y12,'Interne Parmeter'!$C$36:$E$42,3,FALSE))</f>
        <v>J</v>
      </c>
      <c r="Z7" s="184" t="str">
        <f ca="1">IF(Z12="","",+VLOOKUP(Z12,'Interne Parmeter'!$C$36:$E$42,3,FALSE))</f>
        <v>J</v>
      </c>
      <c r="AA7" s="184" t="str">
        <f ca="1">IF(AA12="","",+VLOOKUP(AA12,'Interne Parmeter'!$C$36:$E$42,3,FALSE))</f>
        <v>J</v>
      </c>
      <c r="AB7" s="184" t="str">
        <f ca="1">IF(AB12="","",+VLOOKUP(AB12,'Interne Parmeter'!$C$36:$E$42,3,FALSE))</f>
        <v>J</v>
      </c>
      <c r="AC7" s="184" t="str">
        <f ca="1">IF(AC12="","",+VLOOKUP(AC12,'Interne Parmeter'!$C$36:$E$42,3,FALSE))</f>
        <v>J</v>
      </c>
      <c r="AD7" s="184" t="str">
        <f ca="1">IF(AD12="","",+VLOOKUP(AD12,'Interne Parmeter'!$C$36:$E$42,3,FALSE))</f>
        <v>N</v>
      </c>
      <c r="AE7" s="184" t="str">
        <f ca="1">IF(AE12="","",+VLOOKUP(AE12,'Interne Parmeter'!$C$36:$E$42,3,FALSE))</f>
        <v>N</v>
      </c>
      <c r="AF7" s="184" t="str">
        <f ca="1">IF(AF12="","",+VLOOKUP(AF12,'Interne Parmeter'!$C$36:$E$42,3,FALSE))</f>
        <v>J</v>
      </c>
      <c r="AG7" s="184" t="str">
        <f ca="1">IF(AG12="","",+VLOOKUP(AG12,'Interne Parmeter'!$C$36:$E$42,3,FALSE))</f>
        <v>J</v>
      </c>
      <c r="AH7" s="184" t="str">
        <f ca="1">IF(AH12="","",+VLOOKUP(AH12,'Interne Parmeter'!$C$36:$E$42,3,FALSE))</f>
        <v>J</v>
      </c>
      <c r="AI7" s="184" t="str">
        <f ca="1">IF(AI12="","",+VLOOKUP(AI12,'Interne Parmeter'!$C$36:$E$42,3,FALSE))</f>
        <v>J</v>
      </c>
      <c r="AJ7" s="184" t="str">
        <f ca="1">IF(AJ12="","",+VLOOKUP(AJ12,'Interne Parmeter'!$C$36:$E$42,3,FALSE))</f>
        <v>J</v>
      </c>
      <c r="AK7" s="184" t="str">
        <f ca="1">IF(AK12="","",+VLOOKUP(AK12,'Interne Parmeter'!$C$36:$E$42,3,FALSE))</f>
        <v>N</v>
      </c>
      <c r="AL7" s="184" t="str">
        <f ca="1">IF(AL12="","",+VLOOKUP(AL12,'Interne Parmeter'!$C$36:$E$42,3,FALSE))</f>
        <v>N</v>
      </c>
      <c r="AM7" s="184" t="str">
        <f ca="1">IF(AM12="","",+VLOOKUP(AM12,'Interne Parmeter'!$C$36:$E$42,3,FALSE))</f>
        <v>J</v>
      </c>
      <c r="AN7" s="184" t="str">
        <f ca="1">IF(AN12="","",+VLOOKUP(AN12,'Interne Parmeter'!$C$36:$E$42,3,FALSE))</f>
        <v>J</v>
      </c>
      <c r="AO7" s="185" t="str">
        <f ca="1">IF(AO12="","",+VLOOKUP(AO12,'Interne Parmeter'!$C$36:$E$42,3,FALSE))</f>
        <v>J</v>
      </c>
      <c r="AP7" s="173"/>
      <c r="BB7" s="174"/>
      <c r="BC7" s="174"/>
      <c r="BD7" s="174"/>
      <c r="BK7" s="175"/>
      <c r="BL7" s="176"/>
      <c r="BM7" s="176"/>
      <c r="BN7" s="176"/>
      <c r="BO7" s="175"/>
    </row>
    <row r="8" spans="4:67" ht="15.75" customHeight="1" thickBot="1" x14ac:dyDescent="0.3">
      <c r="D8" s="172"/>
      <c r="E8" s="323" t="s">
        <v>149</v>
      </c>
      <c r="F8" s="324"/>
      <c r="G8" s="324"/>
      <c r="H8" s="324"/>
      <c r="I8" s="324"/>
      <c r="J8" s="325"/>
      <c r="K8" s="186" t="s">
        <v>17</v>
      </c>
      <c r="L8" s="187" t="s">
        <v>17</v>
      </c>
      <c r="M8" s="187" t="s">
        <v>17</v>
      </c>
      <c r="N8" s="187" t="s">
        <v>17</v>
      </c>
      <c r="O8" s="187" t="s">
        <v>17</v>
      </c>
      <c r="P8" s="187" t="s">
        <v>17</v>
      </c>
      <c r="Q8" s="187" t="s">
        <v>17</v>
      </c>
      <c r="R8" s="187" t="s">
        <v>17</v>
      </c>
      <c r="S8" s="187" t="s">
        <v>17</v>
      </c>
      <c r="T8" s="187" t="s">
        <v>17</v>
      </c>
      <c r="U8" s="187" t="s">
        <v>17</v>
      </c>
      <c r="V8" s="187" t="s">
        <v>17</v>
      </c>
      <c r="W8" s="187" t="s">
        <v>17</v>
      </c>
      <c r="X8" s="187" t="s">
        <v>17</v>
      </c>
      <c r="Y8" s="187" t="s">
        <v>17</v>
      </c>
      <c r="Z8" s="187" t="s">
        <v>17</v>
      </c>
      <c r="AA8" s="187" t="s">
        <v>17</v>
      </c>
      <c r="AB8" s="187" t="s">
        <v>17</v>
      </c>
      <c r="AC8" s="187" t="s">
        <v>17</v>
      </c>
      <c r="AD8" s="187" t="s">
        <v>17</v>
      </c>
      <c r="AE8" s="187" t="s">
        <v>17</v>
      </c>
      <c r="AF8" s="187" t="s">
        <v>17</v>
      </c>
      <c r="AG8" s="187" t="s">
        <v>17</v>
      </c>
      <c r="AH8" s="187" t="s">
        <v>86</v>
      </c>
      <c r="AI8" s="187" t="s">
        <v>86</v>
      </c>
      <c r="AJ8" s="187" t="s">
        <v>86</v>
      </c>
      <c r="AK8" s="187" t="s">
        <v>17</v>
      </c>
      <c r="AL8" s="187" t="s">
        <v>17</v>
      </c>
      <c r="AM8" s="187" t="s">
        <v>17</v>
      </c>
      <c r="AN8" s="187" t="s">
        <v>17</v>
      </c>
      <c r="AO8" s="188" t="s">
        <v>86</v>
      </c>
      <c r="AP8" s="173"/>
      <c r="BB8" s="174"/>
      <c r="BC8" s="174"/>
      <c r="BD8" s="174"/>
      <c r="BK8" s="175"/>
      <c r="BL8" s="176"/>
      <c r="BM8" s="176"/>
      <c r="BN8" s="176"/>
      <c r="BO8" s="175"/>
    </row>
    <row r="9" spans="4:67" ht="13.8" thickBot="1" x14ac:dyDescent="0.3">
      <c r="D9" s="172"/>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3"/>
      <c r="BB9" s="174"/>
      <c r="BC9" s="174"/>
      <c r="BD9" s="174"/>
      <c r="BK9" s="175"/>
      <c r="BL9" s="176"/>
      <c r="BM9" s="176"/>
      <c r="BN9" s="176"/>
      <c r="BO9" s="175"/>
    </row>
    <row r="10" spans="4:67" ht="14.4" customHeight="1" x14ac:dyDescent="0.25">
      <c r="D10" s="172"/>
      <c r="E10" s="208" t="str">
        <f ca="1">+VLOOKUP(AT11,'Interne Parmeter'!$B$21:$G$32,6,FALSE)</f>
        <v>Urlaubsplanung Dezember</v>
      </c>
      <c r="F10" s="209"/>
      <c r="G10" s="209"/>
      <c r="H10" s="209"/>
      <c r="I10" s="209"/>
      <c r="J10" s="210"/>
      <c r="K10" s="211">
        <v>1</v>
      </c>
      <c r="L10" s="212">
        <f ca="1">IF(L11&lt;&gt;"",K10+1,"")</f>
        <v>2</v>
      </c>
      <c r="M10" s="212">
        <f t="shared" ref="M10:AL10" ca="1" si="1">IF(M11&lt;&gt;"",L10+1,"")</f>
        <v>3</v>
      </c>
      <c r="N10" s="212">
        <f t="shared" ca="1" si="1"/>
        <v>4</v>
      </c>
      <c r="O10" s="212">
        <f t="shared" ca="1" si="1"/>
        <v>5</v>
      </c>
      <c r="P10" s="212">
        <f t="shared" ca="1" si="1"/>
        <v>6</v>
      </c>
      <c r="Q10" s="212">
        <f t="shared" ca="1" si="1"/>
        <v>7</v>
      </c>
      <c r="R10" s="212">
        <f t="shared" ca="1" si="1"/>
        <v>8</v>
      </c>
      <c r="S10" s="212">
        <f t="shared" ca="1" si="1"/>
        <v>9</v>
      </c>
      <c r="T10" s="212">
        <f t="shared" ca="1" si="1"/>
        <v>10</v>
      </c>
      <c r="U10" s="212">
        <f t="shared" ca="1" si="1"/>
        <v>11</v>
      </c>
      <c r="V10" s="212">
        <f t="shared" ca="1" si="1"/>
        <v>12</v>
      </c>
      <c r="W10" s="212">
        <f t="shared" ca="1" si="1"/>
        <v>13</v>
      </c>
      <c r="X10" s="212">
        <f t="shared" ca="1" si="1"/>
        <v>14</v>
      </c>
      <c r="Y10" s="212">
        <f t="shared" ca="1" si="1"/>
        <v>15</v>
      </c>
      <c r="Z10" s="212">
        <f t="shared" ca="1" si="1"/>
        <v>16</v>
      </c>
      <c r="AA10" s="212">
        <f t="shared" ca="1" si="1"/>
        <v>17</v>
      </c>
      <c r="AB10" s="212">
        <f t="shared" ca="1" si="1"/>
        <v>18</v>
      </c>
      <c r="AC10" s="212">
        <f t="shared" ca="1" si="1"/>
        <v>19</v>
      </c>
      <c r="AD10" s="212">
        <f t="shared" ca="1" si="1"/>
        <v>20</v>
      </c>
      <c r="AE10" s="212">
        <f t="shared" ca="1" si="1"/>
        <v>21</v>
      </c>
      <c r="AF10" s="212">
        <f t="shared" ca="1" si="1"/>
        <v>22</v>
      </c>
      <c r="AG10" s="212">
        <f t="shared" ca="1" si="1"/>
        <v>23</v>
      </c>
      <c r="AH10" s="212">
        <f t="shared" ca="1" si="1"/>
        <v>24</v>
      </c>
      <c r="AI10" s="212">
        <f t="shared" ca="1" si="1"/>
        <v>25</v>
      </c>
      <c r="AJ10" s="212">
        <f t="shared" ca="1" si="1"/>
        <v>26</v>
      </c>
      <c r="AK10" s="212">
        <f t="shared" ca="1" si="1"/>
        <v>27</v>
      </c>
      <c r="AL10" s="212">
        <f t="shared" ca="1" si="1"/>
        <v>28</v>
      </c>
      <c r="AM10" s="212">
        <f t="shared" ref="AM10:AN10" ca="1" si="2">IF(ISERROR(IF(AM11&lt;&gt;"",AL10+1,"")),"",IF(AM11&lt;&gt;"",AL10+1,""))</f>
        <v>29</v>
      </c>
      <c r="AN10" s="212">
        <f t="shared" ca="1" si="2"/>
        <v>30</v>
      </c>
      <c r="AO10" s="213">
        <f ca="1">IF(ISERROR(IF(AO11&lt;&gt;"",AN10+1,"")),"",IF(AO11&lt;&gt;"",AN10+1,""))</f>
        <v>31</v>
      </c>
      <c r="AP10" s="173"/>
      <c r="AR10" s="310">
        <f ca="1">+DATE(AS12,AS13,1)</f>
        <v>45992</v>
      </c>
      <c r="AS10" s="311"/>
      <c r="AT10" s="311"/>
      <c r="AU10" s="312"/>
      <c r="BB10" s="174"/>
      <c r="BC10" s="174"/>
      <c r="BD10" s="174"/>
      <c r="BK10" s="175"/>
      <c r="BL10" s="175"/>
      <c r="BM10" s="175"/>
      <c r="BN10" s="175"/>
      <c r="BO10" s="175"/>
    </row>
    <row r="11" spans="4:67" ht="14.4" customHeight="1" x14ac:dyDescent="0.25">
      <c r="D11" s="172"/>
      <c r="E11" s="308" t="s">
        <v>65</v>
      </c>
      <c r="F11" s="316" t="s">
        <v>153</v>
      </c>
      <c r="G11" s="318" t="s">
        <v>64</v>
      </c>
      <c r="H11" s="318" t="s">
        <v>72</v>
      </c>
      <c r="I11" s="318" t="s">
        <v>151</v>
      </c>
      <c r="J11" s="306" t="s">
        <v>66</v>
      </c>
      <c r="K11" s="214">
        <f ca="1">+DATE(AS11,AT11,1)</f>
        <v>45992</v>
      </c>
      <c r="L11" s="215">
        <f t="shared" ref="L11:AL11" ca="1" si="3">IF(MONTH(K11+1)=$AT$11,K11+1,"")</f>
        <v>45993</v>
      </c>
      <c r="M11" s="215">
        <f t="shared" ca="1" si="3"/>
        <v>45994</v>
      </c>
      <c r="N11" s="215">
        <f t="shared" ca="1" si="3"/>
        <v>45995</v>
      </c>
      <c r="O11" s="215">
        <f t="shared" ca="1" si="3"/>
        <v>45996</v>
      </c>
      <c r="P11" s="215">
        <f t="shared" ca="1" si="3"/>
        <v>45997</v>
      </c>
      <c r="Q11" s="215">
        <f t="shared" ca="1" si="3"/>
        <v>45998</v>
      </c>
      <c r="R11" s="215">
        <f t="shared" ca="1" si="3"/>
        <v>45999</v>
      </c>
      <c r="S11" s="215">
        <f t="shared" ca="1" si="3"/>
        <v>46000</v>
      </c>
      <c r="T11" s="215">
        <f t="shared" ca="1" si="3"/>
        <v>46001</v>
      </c>
      <c r="U11" s="215">
        <f t="shared" ca="1" si="3"/>
        <v>46002</v>
      </c>
      <c r="V11" s="215">
        <f t="shared" ca="1" si="3"/>
        <v>46003</v>
      </c>
      <c r="W11" s="215">
        <f t="shared" ca="1" si="3"/>
        <v>46004</v>
      </c>
      <c r="X11" s="215">
        <f t="shared" ca="1" si="3"/>
        <v>46005</v>
      </c>
      <c r="Y11" s="215">
        <f t="shared" ca="1" si="3"/>
        <v>46006</v>
      </c>
      <c r="Z11" s="215">
        <f t="shared" ca="1" si="3"/>
        <v>46007</v>
      </c>
      <c r="AA11" s="215">
        <f t="shared" ca="1" si="3"/>
        <v>46008</v>
      </c>
      <c r="AB11" s="215">
        <f t="shared" ca="1" si="3"/>
        <v>46009</v>
      </c>
      <c r="AC11" s="215">
        <f t="shared" ca="1" si="3"/>
        <v>46010</v>
      </c>
      <c r="AD11" s="215">
        <f t="shared" ca="1" si="3"/>
        <v>46011</v>
      </c>
      <c r="AE11" s="215">
        <f t="shared" ca="1" si="3"/>
        <v>46012</v>
      </c>
      <c r="AF11" s="215">
        <f t="shared" ca="1" si="3"/>
        <v>46013</v>
      </c>
      <c r="AG11" s="215">
        <f t="shared" ca="1" si="3"/>
        <v>46014</v>
      </c>
      <c r="AH11" s="215">
        <f t="shared" ca="1" si="3"/>
        <v>46015</v>
      </c>
      <c r="AI11" s="215">
        <f t="shared" ca="1" si="3"/>
        <v>46016</v>
      </c>
      <c r="AJ11" s="215">
        <f t="shared" ca="1" si="3"/>
        <v>46017</v>
      </c>
      <c r="AK11" s="215">
        <f t="shared" ca="1" si="3"/>
        <v>46018</v>
      </c>
      <c r="AL11" s="215">
        <f t="shared" ca="1" si="3"/>
        <v>46019</v>
      </c>
      <c r="AM11" s="215">
        <f ca="1">IF(ISERROR(IF(MONTH(AL11+1)=$AT$11,AL11+1,"")),"",IF(MONTH(AL11+1)=$AT$11,AL11+1,""))</f>
        <v>46020</v>
      </c>
      <c r="AN11" s="215">
        <f ca="1">IF(ISERROR(IF(MONTH(AM11+1)=$AT$11,AM11+1,"")),"",IF(MONTH(AM11+1)=$AT$11,AM11+1,""))</f>
        <v>46021</v>
      </c>
      <c r="AO11" s="216">
        <f ca="1">IF(ISERROR(IF(MONTH(AN11+1)=$AT$11,AN11+1,"")),"",IF(MONTH(AN11+1)=$AT$11,AN11+1,""))</f>
        <v>46022</v>
      </c>
      <c r="AP11" s="173"/>
      <c r="AR11" s="198">
        <f ca="1">+IF(ISNUMBER(AR10),AR10,TODAY())</f>
        <v>45992</v>
      </c>
      <c r="AS11" s="199">
        <f ca="1">+YEAR(AR11)</f>
        <v>2025</v>
      </c>
      <c r="AT11" s="199">
        <f ca="1">+MONTH(AR11)</f>
        <v>12</v>
      </c>
      <c r="AU11" s="200"/>
      <c r="BK11" s="175"/>
      <c r="BL11" s="175"/>
      <c r="BM11" s="175"/>
      <c r="BN11" s="175"/>
      <c r="BO11" s="175"/>
    </row>
    <row r="12" spans="4:67" ht="14.25" customHeight="1" x14ac:dyDescent="0.25">
      <c r="D12" s="172"/>
      <c r="E12" s="308"/>
      <c r="F12" s="316"/>
      <c r="G12" s="318"/>
      <c r="H12" s="318"/>
      <c r="I12" s="318"/>
      <c r="J12" s="306"/>
      <c r="K12" s="217" t="str">
        <f ca="1">+IF(ISNUMBER(K11),VLOOKUP(WEEKDAY(K11,2),'Interne Parmeter'!$B$36:$C$42,2,FALSE),"")</f>
        <v>Mo</v>
      </c>
      <c r="L12" s="218" t="str">
        <f ca="1">+IF(ISNUMBER(L11),VLOOKUP(WEEKDAY(L11,2),'Interne Parmeter'!$B$36:$C$42,2,FALSE),"")</f>
        <v>Die</v>
      </c>
      <c r="M12" s="218" t="str">
        <f ca="1">+IF(ISNUMBER(M11),VLOOKUP(WEEKDAY(M11,2),'Interne Parmeter'!$B$36:$C$42,2,FALSE),"")</f>
        <v>Mit</v>
      </c>
      <c r="N12" s="218" t="str">
        <f ca="1">+IF(ISNUMBER(N11),VLOOKUP(WEEKDAY(N11,2),'Interne Parmeter'!$B$36:$C$42,2,FALSE),"")</f>
        <v>Do</v>
      </c>
      <c r="O12" s="218" t="str">
        <f ca="1">+IF(ISNUMBER(O11),VLOOKUP(WEEKDAY(O11,2),'Interne Parmeter'!$B$36:$C$42,2,FALSE),"")</f>
        <v>Fr</v>
      </c>
      <c r="P12" s="218" t="str">
        <f ca="1">+IF(ISNUMBER(P11),VLOOKUP(WEEKDAY(P11,2),'Interne Parmeter'!$B$36:$C$42,2,FALSE),"")</f>
        <v>Sa</v>
      </c>
      <c r="Q12" s="218" t="str">
        <f ca="1">+IF(ISNUMBER(Q11),VLOOKUP(WEEKDAY(Q11,2),'Interne Parmeter'!$B$36:$C$42,2,FALSE),"")</f>
        <v>So</v>
      </c>
      <c r="R12" s="218" t="str">
        <f ca="1">+IF(ISNUMBER(R11),VLOOKUP(WEEKDAY(R11,2),'Interne Parmeter'!$B$36:$C$42,2,FALSE),"")</f>
        <v>Mo</v>
      </c>
      <c r="S12" s="218" t="str">
        <f ca="1">+IF(ISNUMBER(S11),VLOOKUP(WEEKDAY(S11,2),'Interne Parmeter'!$B$36:$C$42,2,FALSE),"")</f>
        <v>Die</v>
      </c>
      <c r="T12" s="218" t="str">
        <f ca="1">+IF(ISNUMBER(T11),VLOOKUP(WEEKDAY(T11,2),'Interne Parmeter'!$B$36:$C$42,2,FALSE),"")</f>
        <v>Mit</v>
      </c>
      <c r="U12" s="218" t="str">
        <f ca="1">+IF(ISNUMBER(U11),VLOOKUP(WEEKDAY(U11,2),'Interne Parmeter'!$B$36:$C$42,2,FALSE),"")</f>
        <v>Do</v>
      </c>
      <c r="V12" s="218" t="str">
        <f ca="1">+IF(ISNUMBER(V11),VLOOKUP(WEEKDAY(V11,2),'Interne Parmeter'!$B$36:$C$42,2,FALSE),"")</f>
        <v>Fr</v>
      </c>
      <c r="W12" s="218" t="str">
        <f ca="1">+IF(ISNUMBER(W11),VLOOKUP(WEEKDAY(W11,2),'Interne Parmeter'!$B$36:$C$42,2,FALSE),"")</f>
        <v>Sa</v>
      </c>
      <c r="X12" s="218" t="str">
        <f ca="1">+IF(ISNUMBER(X11),VLOOKUP(WEEKDAY(X11,2),'Interne Parmeter'!$B$36:$C$42,2,FALSE),"")</f>
        <v>So</v>
      </c>
      <c r="Y12" s="218" t="str">
        <f ca="1">+IF(ISNUMBER(Y11),VLOOKUP(WEEKDAY(Y11,2),'Interne Parmeter'!$B$36:$C$42,2,FALSE),"")</f>
        <v>Mo</v>
      </c>
      <c r="Z12" s="218" t="str">
        <f ca="1">+IF(ISNUMBER(Z11),VLOOKUP(WEEKDAY(Z11,2),'Interne Parmeter'!$B$36:$C$42,2,FALSE),"")</f>
        <v>Die</v>
      </c>
      <c r="AA12" s="218" t="str">
        <f ca="1">+IF(ISNUMBER(AA11),VLOOKUP(WEEKDAY(AA11,2),'Interne Parmeter'!$B$36:$C$42,2,FALSE),"")</f>
        <v>Mit</v>
      </c>
      <c r="AB12" s="218" t="str">
        <f ca="1">+IF(ISNUMBER(AB11),VLOOKUP(WEEKDAY(AB11,2),'Interne Parmeter'!$B$36:$C$42,2,FALSE),"")</f>
        <v>Do</v>
      </c>
      <c r="AC12" s="218" t="str">
        <f ca="1">+IF(ISNUMBER(AC11),VLOOKUP(WEEKDAY(AC11,2),'Interne Parmeter'!$B$36:$C$42,2,FALSE),"")</f>
        <v>Fr</v>
      </c>
      <c r="AD12" s="218" t="str">
        <f ca="1">+IF(ISNUMBER(AD11),VLOOKUP(WEEKDAY(AD11,2),'Interne Parmeter'!$B$36:$C$42,2,FALSE),"")</f>
        <v>Sa</v>
      </c>
      <c r="AE12" s="218" t="str">
        <f ca="1">+IF(ISNUMBER(AE11),VLOOKUP(WEEKDAY(AE11,2),'Interne Parmeter'!$B$36:$C$42,2,FALSE),"")</f>
        <v>So</v>
      </c>
      <c r="AF12" s="218" t="str">
        <f ca="1">+IF(ISNUMBER(AF11),VLOOKUP(WEEKDAY(AF11,2),'Interne Parmeter'!$B$36:$C$42,2,FALSE),"")</f>
        <v>Mo</v>
      </c>
      <c r="AG12" s="218" t="str">
        <f ca="1">+IF(ISNUMBER(AG11),VLOOKUP(WEEKDAY(AG11,2),'Interne Parmeter'!$B$36:$C$42,2,FALSE),"")</f>
        <v>Die</v>
      </c>
      <c r="AH12" s="218" t="str">
        <f ca="1">+IF(ISNUMBER(AH11),VLOOKUP(WEEKDAY(AH11,2),'Interne Parmeter'!$B$36:$C$42,2,FALSE),"")</f>
        <v>Mit</v>
      </c>
      <c r="AI12" s="218" t="str">
        <f ca="1">+IF(ISNUMBER(AI11),VLOOKUP(WEEKDAY(AI11,2),'Interne Parmeter'!$B$36:$C$42,2,FALSE),"")</f>
        <v>Do</v>
      </c>
      <c r="AJ12" s="218" t="str">
        <f ca="1">+IF(ISNUMBER(AJ11),VLOOKUP(WEEKDAY(AJ11,2),'Interne Parmeter'!$B$36:$C$42,2,FALSE),"")</f>
        <v>Fr</v>
      </c>
      <c r="AK12" s="218" t="str">
        <f ca="1">+IF(ISNUMBER(AK11),VLOOKUP(WEEKDAY(AK11,2),'Interne Parmeter'!$B$36:$C$42,2,FALSE),"")</f>
        <v>Sa</v>
      </c>
      <c r="AL12" s="218" t="str">
        <f ca="1">+IF(ISNUMBER(AL11),VLOOKUP(WEEKDAY(AL11,2),'Interne Parmeter'!$B$36:$C$42,2,FALSE),"")</f>
        <v>So</v>
      </c>
      <c r="AM12" s="218" t="str">
        <f ca="1">+IF(ISNUMBER(AM11),VLOOKUP(WEEKDAY(AM11,2),'Interne Parmeter'!$B$36:$C$42,2,FALSE),"")</f>
        <v>Mo</v>
      </c>
      <c r="AN12" s="218" t="str">
        <f ca="1">+IF(ISNUMBER(AN11),VLOOKUP(WEEKDAY(AN11,2),'Interne Parmeter'!$B$36:$C$42,2,FALSE),"")</f>
        <v>Die</v>
      </c>
      <c r="AO12" s="219" t="str">
        <f ca="1">+IF(ISNUMBER(AO11),VLOOKUP(WEEKDAY(AO11,2),'Interne Parmeter'!$B$36:$C$42,2,FALSE),"")</f>
        <v>Mit</v>
      </c>
      <c r="AP12" s="173"/>
      <c r="AR12" s="201" t="s">
        <v>23</v>
      </c>
      <c r="AS12" s="199">
        <f ca="1">+IF(ISNUMBER(Startseite!G27),Startseite!G27,YEAR(TODAY())-1)</f>
        <v>2025</v>
      </c>
      <c r="AT12" s="200"/>
      <c r="AU12" s="200"/>
      <c r="BK12" s="175"/>
      <c r="BL12" s="175"/>
      <c r="BM12" s="175"/>
      <c r="BN12" s="175"/>
      <c r="BO12" s="175"/>
    </row>
    <row r="13" spans="4:67" ht="14.4" customHeight="1" thickBot="1" x14ac:dyDescent="0.3">
      <c r="D13" s="172"/>
      <c r="E13" s="309"/>
      <c r="F13" s="317"/>
      <c r="G13" s="319"/>
      <c r="H13" s="319"/>
      <c r="I13" s="319"/>
      <c r="J13" s="307"/>
      <c r="K13" s="220">
        <f>IF(ISNUMBER(K10),SUM(K14:K53),"")</f>
        <v>0</v>
      </c>
      <c r="L13" s="221">
        <f t="shared" ref="L13:AO13" ca="1" si="4">IF(ISNUMBER(L10),SUM(L14:L53),"")</f>
        <v>0</v>
      </c>
      <c r="M13" s="221">
        <f t="shared" ca="1" si="4"/>
        <v>0</v>
      </c>
      <c r="N13" s="221">
        <f t="shared" ca="1" si="4"/>
        <v>0</v>
      </c>
      <c r="O13" s="221">
        <f t="shared" ca="1" si="4"/>
        <v>0</v>
      </c>
      <c r="P13" s="221">
        <f t="shared" ca="1" si="4"/>
        <v>0</v>
      </c>
      <c r="Q13" s="221">
        <f t="shared" ca="1" si="4"/>
        <v>0</v>
      </c>
      <c r="R13" s="221">
        <f t="shared" ca="1" si="4"/>
        <v>0</v>
      </c>
      <c r="S13" s="221">
        <f t="shared" ca="1" si="4"/>
        <v>0</v>
      </c>
      <c r="T13" s="221">
        <f t="shared" ca="1" si="4"/>
        <v>0</v>
      </c>
      <c r="U13" s="221">
        <f t="shared" ca="1" si="4"/>
        <v>0</v>
      </c>
      <c r="V13" s="221">
        <f t="shared" ca="1" si="4"/>
        <v>0</v>
      </c>
      <c r="W13" s="221">
        <f t="shared" ca="1" si="4"/>
        <v>0</v>
      </c>
      <c r="X13" s="221">
        <f t="shared" ca="1" si="4"/>
        <v>0</v>
      </c>
      <c r="Y13" s="221">
        <f t="shared" ca="1" si="4"/>
        <v>0</v>
      </c>
      <c r="Z13" s="221">
        <f t="shared" ca="1" si="4"/>
        <v>0</v>
      </c>
      <c r="AA13" s="221">
        <f t="shared" ca="1" si="4"/>
        <v>0</v>
      </c>
      <c r="AB13" s="221">
        <f t="shared" ca="1" si="4"/>
        <v>0</v>
      </c>
      <c r="AC13" s="221">
        <f t="shared" ca="1" si="4"/>
        <v>0</v>
      </c>
      <c r="AD13" s="221">
        <f t="shared" ca="1" si="4"/>
        <v>0</v>
      </c>
      <c r="AE13" s="221">
        <f t="shared" ca="1" si="4"/>
        <v>0</v>
      </c>
      <c r="AF13" s="221">
        <f t="shared" ca="1" si="4"/>
        <v>0</v>
      </c>
      <c r="AG13" s="221">
        <f t="shared" ca="1" si="4"/>
        <v>0</v>
      </c>
      <c r="AH13" s="221">
        <f t="shared" ca="1" si="4"/>
        <v>0</v>
      </c>
      <c r="AI13" s="221">
        <f t="shared" ca="1" si="4"/>
        <v>0</v>
      </c>
      <c r="AJ13" s="221">
        <f t="shared" ca="1" si="4"/>
        <v>0</v>
      </c>
      <c r="AK13" s="221">
        <f t="shared" ca="1" si="4"/>
        <v>0</v>
      </c>
      <c r="AL13" s="221">
        <f t="shared" ca="1" si="4"/>
        <v>0</v>
      </c>
      <c r="AM13" s="221">
        <f t="shared" ca="1" si="4"/>
        <v>0</v>
      </c>
      <c r="AN13" s="221">
        <f t="shared" ca="1" si="4"/>
        <v>0</v>
      </c>
      <c r="AO13" s="222">
        <f t="shared" ca="1" si="4"/>
        <v>0</v>
      </c>
      <c r="AP13" s="173"/>
      <c r="AR13" s="201" t="s">
        <v>0</v>
      </c>
      <c r="AS13" s="202">
        <v>12</v>
      </c>
      <c r="AT13" s="200"/>
      <c r="AU13" s="200"/>
      <c r="BK13" s="175"/>
      <c r="BL13" s="175"/>
      <c r="BM13" s="175"/>
      <c r="BN13" s="175"/>
      <c r="BO13" s="175"/>
    </row>
    <row r="14" spans="4:67" x14ac:dyDescent="0.25">
      <c r="D14" s="172"/>
      <c r="E14" s="223" t="str">
        <f>+IF(Mitarbeitende!D8="","",Mitarbeitende!D8)</f>
        <v/>
      </c>
      <c r="F14" s="224" t="str">
        <f>+IF(Mitarbeitende!E8="","",Mitarbeitende!E8&amp;" "&amp;Mitarbeitende!F8)</f>
        <v/>
      </c>
      <c r="G14" s="225" t="str">
        <f>+IF(Mitarbeitende!K8="","",Mitarbeitende!K8)</f>
        <v/>
      </c>
      <c r="H14" s="225" t="str">
        <f>+IF(E14="","",SUM(K14:AO14))</f>
        <v/>
      </c>
      <c r="I14" s="225" t="str">
        <f>+Zusammenfassung!T6</f>
        <v/>
      </c>
      <c r="J14" s="226" t="str">
        <f>+IF(AND(ISNUMBER(G14),ISNUMBER(I14)),G14-I14,"")</f>
        <v/>
      </c>
      <c r="K14" s="189"/>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1"/>
      <c r="AP14" s="173"/>
      <c r="BK14" s="175"/>
      <c r="BL14" s="175"/>
      <c r="BM14" s="175"/>
      <c r="BN14" s="175"/>
      <c r="BO14" s="175"/>
    </row>
    <row r="15" spans="4:67" x14ac:dyDescent="0.25">
      <c r="D15" s="172"/>
      <c r="E15" s="227" t="str">
        <f>+IF(Mitarbeitende!D9="","",Mitarbeitende!D9)</f>
        <v/>
      </c>
      <c r="F15" s="228" t="str">
        <f>+IF(Mitarbeitende!E9="","",Mitarbeitende!E9&amp;" "&amp;Mitarbeitende!F9)</f>
        <v/>
      </c>
      <c r="G15" s="229" t="str">
        <f>+IF(Mitarbeitende!K9="","",Mitarbeitende!K9)</f>
        <v/>
      </c>
      <c r="H15" s="229" t="str">
        <f t="shared" ref="H15:H53" si="5">+IF(E15="","",SUM(K15:AO15))</f>
        <v/>
      </c>
      <c r="I15" s="229" t="str">
        <f>+Zusammenfassung!T7</f>
        <v/>
      </c>
      <c r="J15" s="230" t="str">
        <f t="shared" ref="J15:J53" si="6">+IF(AND(ISNUMBER(G15),ISNUMBER(I15)),G15-I15,"")</f>
        <v/>
      </c>
      <c r="K15" s="192"/>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4"/>
      <c r="AP15" s="173"/>
      <c r="BK15" s="175"/>
      <c r="BL15" s="175"/>
      <c r="BM15" s="175"/>
      <c r="BN15" s="175"/>
      <c r="BO15" s="175"/>
    </row>
    <row r="16" spans="4:67" x14ac:dyDescent="0.25">
      <c r="D16" s="172"/>
      <c r="E16" s="227" t="str">
        <f>+IF(Mitarbeitende!D10="","",Mitarbeitende!D10)</f>
        <v/>
      </c>
      <c r="F16" s="228" t="str">
        <f>+IF(Mitarbeitende!E10="","",Mitarbeitende!E10&amp;" "&amp;Mitarbeitende!F10)</f>
        <v/>
      </c>
      <c r="G16" s="229" t="str">
        <f>+IF(Mitarbeitende!K10="","",Mitarbeitende!K10)</f>
        <v/>
      </c>
      <c r="H16" s="229" t="str">
        <f t="shared" si="5"/>
        <v/>
      </c>
      <c r="I16" s="229" t="str">
        <f>+Zusammenfassung!T8</f>
        <v/>
      </c>
      <c r="J16" s="230" t="str">
        <f t="shared" si="6"/>
        <v/>
      </c>
      <c r="K16" s="192"/>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4"/>
      <c r="AP16" s="173"/>
      <c r="BK16" s="175"/>
      <c r="BL16" s="175"/>
      <c r="BM16" s="175"/>
      <c r="BN16" s="175"/>
      <c r="BO16" s="175"/>
    </row>
    <row r="17" spans="4:67" x14ac:dyDescent="0.25">
      <c r="D17" s="172"/>
      <c r="E17" s="227" t="str">
        <f>+IF(Mitarbeitende!D11="","",Mitarbeitende!D11)</f>
        <v/>
      </c>
      <c r="F17" s="228" t="str">
        <f>+IF(Mitarbeitende!E11="","",Mitarbeitende!E11&amp;" "&amp;Mitarbeitende!F11)</f>
        <v/>
      </c>
      <c r="G17" s="229" t="str">
        <f>+IF(Mitarbeitende!K11="","",Mitarbeitende!K11)</f>
        <v/>
      </c>
      <c r="H17" s="229" t="str">
        <f t="shared" si="5"/>
        <v/>
      </c>
      <c r="I17" s="229" t="str">
        <f>+Zusammenfassung!T9</f>
        <v/>
      </c>
      <c r="J17" s="230" t="str">
        <f t="shared" si="6"/>
        <v/>
      </c>
      <c r="K17" s="192"/>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4"/>
      <c r="AP17" s="173"/>
      <c r="BK17" s="175"/>
      <c r="BL17" s="175"/>
      <c r="BM17" s="175"/>
      <c r="BN17" s="175"/>
      <c r="BO17" s="175"/>
    </row>
    <row r="18" spans="4:67" x14ac:dyDescent="0.25">
      <c r="D18" s="172"/>
      <c r="E18" s="227" t="str">
        <f>+IF(Mitarbeitende!D12="","",Mitarbeitende!D12)</f>
        <v/>
      </c>
      <c r="F18" s="228" t="str">
        <f>+IF(Mitarbeitende!E12="","",Mitarbeitende!E12&amp;" "&amp;Mitarbeitende!F12)</f>
        <v/>
      </c>
      <c r="G18" s="229" t="str">
        <f>+IF(Mitarbeitende!K12="","",Mitarbeitende!K12)</f>
        <v/>
      </c>
      <c r="H18" s="229" t="str">
        <f t="shared" si="5"/>
        <v/>
      </c>
      <c r="I18" s="229" t="str">
        <f>+Zusammenfassung!T10</f>
        <v/>
      </c>
      <c r="J18" s="230" t="str">
        <f t="shared" si="6"/>
        <v/>
      </c>
      <c r="K18" s="192"/>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4"/>
      <c r="AP18" s="173"/>
      <c r="BK18" s="175"/>
      <c r="BL18" s="175"/>
      <c r="BM18" s="175"/>
      <c r="BN18" s="175"/>
      <c r="BO18" s="175"/>
    </row>
    <row r="19" spans="4:67" x14ac:dyDescent="0.25">
      <c r="D19" s="172"/>
      <c r="E19" s="227" t="str">
        <f>+IF(Mitarbeitende!D13="","",Mitarbeitende!D13)</f>
        <v/>
      </c>
      <c r="F19" s="228" t="str">
        <f>+IF(Mitarbeitende!E13="","",Mitarbeitende!E13&amp;" "&amp;Mitarbeitende!F13)</f>
        <v/>
      </c>
      <c r="G19" s="229" t="str">
        <f>+IF(Mitarbeitende!K13="","",Mitarbeitende!K13)</f>
        <v/>
      </c>
      <c r="H19" s="229" t="str">
        <f t="shared" si="5"/>
        <v/>
      </c>
      <c r="I19" s="229" t="str">
        <f>+Zusammenfassung!T11</f>
        <v/>
      </c>
      <c r="J19" s="230" t="str">
        <f t="shared" si="6"/>
        <v/>
      </c>
      <c r="K19" s="192"/>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4"/>
      <c r="AP19" s="173"/>
      <c r="BK19" s="175"/>
      <c r="BL19" s="175"/>
      <c r="BM19" s="175"/>
      <c r="BN19" s="175"/>
      <c r="BO19" s="175"/>
    </row>
    <row r="20" spans="4:67" x14ac:dyDescent="0.25">
      <c r="D20" s="172"/>
      <c r="E20" s="227" t="str">
        <f>+IF(Mitarbeitende!D14="","",Mitarbeitende!D14)</f>
        <v/>
      </c>
      <c r="F20" s="228" t="str">
        <f>+IF(Mitarbeitende!E14="","",Mitarbeitende!E14&amp;" "&amp;Mitarbeitende!F14)</f>
        <v/>
      </c>
      <c r="G20" s="229" t="str">
        <f>+IF(Mitarbeitende!K14="","",Mitarbeitende!K14)</f>
        <v/>
      </c>
      <c r="H20" s="229" t="str">
        <f t="shared" si="5"/>
        <v/>
      </c>
      <c r="I20" s="229" t="str">
        <f>+Zusammenfassung!T12</f>
        <v/>
      </c>
      <c r="J20" s="230" t="str">
        <f t="shared" si="6"/>
        <v/>
      </c>
      <c r="K20" s="192"/>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4"/>
      <c r="AP20" s="173"/>
      <c r="AR20" s="178"/>
      <c r="BK20" s="175"/>
      <c r="BL20" s="175"/>
      <c r="BM20" s="175"/>
      <c r="BN20" s="175"/>
      <c r="BO20" s="175"/>
    </row>
    <row r="21" spans="4:67" x14ac:dyDescent="0.25">
      <c r="D21" s="172"/>
      <c r="E21" s="227" t="str">
        <f>+IF(Mitarbeitende!D15="","",Mitarbeitende!D15)</f>
        <v/>
      </c>
      <c r="F21" s="228" t="str">
        <f>+IF(Mitarbeitende!E15="","",Mitarbeitende!E15&amp;" "&amp;Mitarbeitende!F15)</f>
        <v/>
      </c>
      <c r="G21" s="229" t="str">
        <f>+IF(Mitarbeitende!K15="","",Mitarbeitende!K15)</f>
        <v/>
      </c>
      <c r="H21" s="229" t="str">
        <f t="shared" si="5"/>
        <v/>
      </c>
      <c r="I21" s="229" t="str">
        <f>+Zusammenfassung!T13</f>
        <v/>
      </c>
      <c r="J21" s="230" t="str">
        <f t="shared" si="6"/>
        <v/>
      </c>
      <c r="K21" s="192"/>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4"/>
      <c r="AP21" s="173"/>
      <c r="BK21" s="175"/>
      <c r="BL21" s="175"/>
      <c r="BM21" s="175"/>
      <c r="BN21" s="175"/>
      <c r="BO21" s="175"/>
    </row>
    <row r="22" spans="4:67" x14ac:dyDescent="0.25">
      <c r="D22" s="172"/>
      <c r="E22" s="227" t="str">
        <f>+IF(Mitarbeitende!D16="","",Mitarbeitende!D16)</f>
        <v/>
      </c>
      <c r="F22" s="228" t="str">
        <f>+IF(Mitarbeitende!E16="","",Mitarbeitende!E16&amp;" "&amp;Mitarbeitende!F16)</f>
        <v/>
      </c>
      <c r="G22" s="229" t="str">
        <f>+IF(Mitarbeitende!K16="","",Mitarbeitende!K16)</f>
        <v/>
      </c>
      <c r="H22" s="229" t="str">
        <f t="shared" si="5"/>
        <v/>
      </c>
      <c r="I22" s="229" t="str">
        <f>+Zusammenfassung!T14</f>
        <v/>
      </c>
      <c r="J22" s="230" t="str">
        <f t="shared" si="6"/>
        <v/>
      </c>
      <c r="K22" s="192"/>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4"/>
      <c r="AP22" s="173"/>
      <c r="BK22" s="175"/>
      <c r="BL22" s="175"/>
      <c r="BM22" s="175"/>
      <c r="BN22" s="175"/>
      <c r="BO22" s="175"/>
    </row>
    <row r="23" spans="4:67" x14ac:dyDescent="0.25">
      <c r="D23" s="172"/>
      <c r="E23" s="227" t="str">
        <f>+IF(Mitarbeitende!D17="","",Mitarbeitende!D17)</f>
        <v/>
      </c>
      <c r="F23" s="228" t="str">
        <f>+IF(Mitarbeitende!E17="","",Mitarbeitende!E17&amp;" "&amp;Mitarbeitende!F17)</f>
        <v/>
      </c>
      <c r="G23" s="229" t="str">
        <f>+IF(Mitarbeitende!K17="","",Mitarbeitende!K17)</f>
        <v/>
      </c>
      <c r="H23" s="229" t="str">
        <f t="shared" si="5"/>
        <v/>
      </c>
      <c r="I23" s="229" t="str">
        <f>+Zusammenfassung!T15</f>
        <v/>
      </c>
      <c r="J23" s="230" t="str">
        <f t="shared" si="6"/>
        <v/>
      </c>
      <c r="K23" s="192"/>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4"/>
      <c r="AP23" s="173"/>
      <c r="BK23" s="175"/>
      <c r="BL23" s="175"/>
      <c r="BM23" s="175"/>
      <c r="BN23" s="175"/>
      <c r="BO23" s="175"/>
    </row>
    <row r="24" spans="4:67" x14ac:dyDescent="0.25">
      <c r="D24" s="172"/>
      <c r="E24" s="227" t="str">
        <f>+IF(Mitarbeitende!D18="","",Mitarbeitende!D18)</f>
        <v/>
      </c>
      <c r="F24" s="228" t="str">
        <f>+IF(Mitarbeitende!E18="","",Mitarbeitende!E18&amp;" "&amp;Mitarbeitende!F18)</f>
        <v/>
      </c>
      <c r="G24" s="229" t="str">
        <f>+IF(Mitarbeitende!K18="","",Mitarbeitende!K18)</f>
        <v/>
      </c>
      <c r="H24" s="229" t="str">
        <f t="shared" si="5"/>
        <v/>
      </c>
      <c r="I24" s="229" t="str">
        <f>+Zusammenfassung!T16</f>
        <v/>
      </c>
      <c r="J24" s="230" t="str">
        <f t="shared" si="6"/>
        <v/>
      </c>
      <c r="K24" s="192"/>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4"/>
      <c r="AP24" s="173"/>
      <c r="BK24" s="175"/>
      <c r="BL24" s="175"/>
      <c r="BM24" s="175"/>
      <c r="BN24" s="175"/>
      <c r="BO24" s="175"/>
    </row>
    <row r="25" spans="4:67" x14ac:dyDescent="0.25">
      <c r="D25" s="172"/>
      <c r="E25" s="227" t="str">
        <f>+IF(Mitarbeitende!D19="","",Mitarbeitende!D19)</f>
        <v/>
      </c>
      <c r="F25" s="228" t="str">
        <f>+IF(Mitarbeitende!E19="","",Mitarbeitende!E19&amp;" "&amp;Mitarbeitende!F19)</f>
        <v/>
      </c>
      <c r="G25" s="229" t="str">
        <f>+IF(Mitarbeitende!K19="","",Mitarbeitende!K19)</f>
        <v/>
      </c>
      <c r="H25" s="229" t="str">
        <f t="shared" si="5"/>
        <v/>
      </c>
      <c r="I25" s="229" t="str">
        <f>+Zusammenfassung!T17</f>
        <v/>
      </c>
      <c r="J25" s="230" t="str">
        <f t="shared" si="6"/>
        <v/>
      </c>
      <c r="K25" s="192"/>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4"/>
      <c r="AP25" s="173"/>
      <c r="BK25" s="175"/>
      <c r="BL25" s="175"/>
      <c r="BM25" s="175"/>
      <c r="BN25" s="175"/>
      <c r="BO25" s="175"/>
    </row>
    <row r="26" spans="4:67" x14ac:dyDescent="0.25">
      <c r="D26" s="172"/>
      <c r="E26" s="227" t="str">
        <f>+IF(Mitarbeitende!D20="","",Mitarbeitende!D20)</f>
        <v/>
      </c>
      <c r="F26" s="228" t="str">
        <f>+IF(Mitarbeitende!E20="","",Mitarbeitende!E20&amp;" "&amp;Mitarbeitende!F20)</f>
        <v/>
      </c>
      <c r="G26" s="229" t="str">
        <f>+IF(Mitarbeitende!K20="","",Mitarbeitende!K20)</f>
        <v/>
      </c>
      <c r="H26" s="229" t="str">
        <f t="shared" si="5"/>
        <v/>
      </c>
      <c r="I26" s="229" t="str">
        <f>+Zusammenfassung!T18</f>
        <v/>
      </c>
      <c r="J26" s="230" t="str">
        <f t="shared" si="6"/>
        <v/>
      </c>
      <c r="K26" s="192"/>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4"/>
      <c r="AP26" s="173"/>
      <c r="BK26" s="175"/>
      <c r="BL26" s="175"/>
      <c r="BM26" s="175"/>
      <c r="BN26" s="175"/>
      <c r="BO26" s="175"/>
    </row>
    <row r="27" spans="4:67" x14ac:dyDescent="0.25">
      <c r="D27" s="172"/>
      <c r="E27" s="227" t="str">
        <f>+IF(Mitarbeitende!D21="","",Mitarbeitende!D21)</f>
        <v/>
      </c>
      <c r="F27" s="228" t="str">
        <f>+IF(Mitarbeitende!E21="","",Mitarbeitende!E21&amp;" "&amp;Mitarbeitende!F21)</f>
        <v/>
      </c>
      <c r="G27" s="229" t="str">
        <f>+IF(Mitarbeitende!K21="","",Mitarbeitende!K21)</f>
        <v/>
      </c>
      <c r="H27" s="229" t="str">
        <f t="shared" si="5"/>
        <v/>
      </c>
      <c r="I27" s="229" t="str">
        <f>+Zusammenfassung!T19</f>
        <v/>
      </c>
      <c r="J27" s="230" t="str">
        <f t="shared" si="6"/>
        <v/>
      </c>
      <c r="K27" s="192"/>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4"/>
      <c r="AP27" s="173"/>
      <c r="BK27" s="175"/>
      <c r="BL27" s="175"/>
      <c r="BM27" s="175"/>
      <c r="BN27" s="175"/>
      <c r="BO27" s="175"/>
    </row>
    <row r="28" spans="4:67" x14ac:dyDescent="0.25">
      <c r="D28" s="172"/>
      <c r="E28" s="227" t="str">
        <f>+IF(Mitarbeitende!D22="","",Mitarbeitende!D22)</f>
        <v/>
      </c>
      <c r="F28" s="228" t="str">
        <f>+IF(Mitarbeitende!E22="","",Mitarbeitende!E22&amp;" "&amp;Mitarbeitende!F22)</f>
        <v/>
      </c>
      <c r="G28" s="229" t="str">
        <f>+IF(Mitarbeitende!K22="","",Mitarbeitende!K22)</f>
        <v/>
      </c>
      <c r="H28" s="229" t="str">
        <f t="shared" si="5"/>
        <v/>
      </c>
      <c r="I28" s="229" t="str">
        <f>+Zusammenfassung!T20</f>
        <v/>
      </c>
      <c r="J28" s="230" t="str">
        <f t="shared" si="6"/>
        <v/>
      </c>
      <c r="K28" s="192"/>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4"/>
      <c r="AP28" s="173"/>
      <c r="BK28" s="175"/>
      <c r="BL28" s="175"/>
      <c r="BM28" s="175"/>
      <c r="BN28" s="175"/>
      <c r="BO28" s="175"/>
    </row>
    <row r="29" spans="4:67" x14ac:dyDescent="0.25">
      <c r="D29" s="172"/>
      <c r="E29" s="227" t="str">
        <f>+IF(Mitarbeitende!D23="","",Mitarbeitende!D23)</f>
        <v/>
      </c>
      <c r="F29" s="228" t="str">
        <f>+IF(Mitarbeitende!E23="","",Mitarbeitende!E23&amp;" "&amp;Mitarbeitende!F23)</f>
        <v/>
      </c>
      <c r="G29" s="229" t="str">
        <f>+IF(Mitarbeitende!K23="","",Mitarbeitende!K23)</f>
        <v/>
      </c>
      <c r="H29" s="229" t="str">
        <f t="shared" si="5"/>
        <v/>
      </c>
      <c r="I29" s="229" t="str">
        <f>+Zusammenfassung!T21</f>
        <v/>
      </c>
      <c r="J29" s="230" t="str">
        <f t="shared" si="6"/>
        <v/>
      </c>
      <c r="K29" s="192"/>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4"/>
      <c r="AP29" s="173"/>
      <c r="BK29" s="175"/>
      <c r="BL29" s="175"/>
      <c r="BM29" s="175"/>
      <c r="BN29" s="175"/>
      <c r="BO29" s="175"/>
    </row>
    <row r="30" spans="4:67" x14ac:dyDescent="0.25">
      <c r="D30" s="172"/>
      <c r="E30" s="227" t="str">
        <f>+IF(Mitarbeitende!D24="","",Mitarbeitende!D24)</f>
        <v/>
      </c>
      <c r="F30" s="228" t="str">
        <f>+IF(Mitarbeitende!E24="","",Mitarbeitende!E24&amp;" "&amp;Mitarbeitende!F24)</f>
        <v/>
      </c>
      <c r="G30" s="229" t="str">
        <f>+IF(Mitarbeitende!K24="","",Mitarbeitende!K24)</f>
        <v/>
      </c>
      <c r="H30" s="229" t="str">
        <f t="shared" si="5"/>
        <v/>
      </c>
      <c r="I30" s="229" t="str">
        <f>+Zusammenfassung!T22</f>
        <v/>
      </c>
      <c r="J30" s="230" t="str">
        <f t="shared" si="6"/>
        <v/>
      </c>
      <c r="K30" s="192"/>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4"/>
      <c r="AP30" s="173"/>
      <c r="BK30" s="175"/>
      <c r="BL30" s="175"/>
      <c r="BM30" s="175"/>
      <c r="BN30" s="175"/>
      <c r="BO30" s="175"/>
    </row>
    <row r="31" spans="4:67" x14ac:dyDescent="0.25">
      <c r="D31" s="172"/>
      <c r="E31" s="227" t="str">
        <f>+IF(Mitarbeitende!D25="","",Mitarbeitende!D25)</f>
        <v/>
      </c>
      <c r="F31" s="228" t="str">
        <f>+IF(Mitarbeitende!E25="","",Mitarbeitende!E25&amp;" "&amp;Mitarbeitende!F25)</f>
        <v/>
      </c>
      <c r="G31" s="229" t="str">
        <f>+IF(Mitarbeitende!K25="","",Mitarbeitende!K25)</f>
        <v/>
      </c>
      <c r="H31" s="229" t="str">
        <f t="shared" si="5"/>
        <v/>
      </c>
      <c r="I31" s="229" t="str">
        <f>+Zusammenfassung!T23</f>
        <v/>
      </c>
      <c r="J31" s="230" t="str">
        <f t="shared" si="6"/>
        <v/>
      </c>
      <c r="K31" s="192"/>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4"/>
      <c r="AP31" s="173"/>
      <c r="BK31" s="175"/>
      <c r="BL31" s="175"/>
      <c r="BM31" s="175"/>
      <c r="BN31" s="175"/>
      <c r="BO31" s="175"/>
    </row>
    <row r="32" spans="4:67" x14ac:dyDescent="0.25">
      <c r="D32" s="172"/>
      <c r="E32" s="227" t="str">
        <f>+IF(Mitarbeitende!D26="","",Mitarbeitende!D26)</f>
        <v/>
      </c>
      <c r="F32" s="228" t="str">
        <f>+IF(Mitarbeitende!E26="","",Mitarbeitende!E26&amp;" "&amp;Mitarbeitende!F26)</f>
        <v/>
      </c>
      <c r="G32" s="229" t="str">
        <f>+IF(Mitarbeitende!K26="","",Mitarbeitende!K26)</f>
        <v/>
      </c>
      <c r="H32" s="229" t="str">
        <f t="shared" si="5"/>
        <v/>
      </c>
      <c r="I32" s="229" t="str">
        <f>+Zusammenfassung!T24</f>
        <v/>
      </c>
      <c r="J32" s="230" t="str">
        <f t="shared" si="6"/>
        <v/>
      </c>
      <c r="K32" s="192"/>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4"/>
      <c r="AP32" s="173"/>
      <c r="BK32" s="175"/>
      <c r="BL32" s="175"/>
      <c r="BM32" s="175"/>
      <c r="BN32" s="175"/>
      <c r="BO32" s="175"/>
    </row>
    <row r="33" spans="4:67" x14ac:dyDescent="0.25">
      <c r="D33" s="172"/>
      <c r="E33" s="227" t="str">
        <f>+IF(Mitarbeitende!D27="","",Mitarbeitende!D27)</f>
        <v/>
      </c>
      <c r="F33" s="228" t="str">
        <f>+IF(Mitarbeitende!E27="","",Mitarbeitende!E27&amp;" "&amp;Mitarbeitende!F27)</f>
        <v/>
      </c>
      <c r="G33" s="229" t="str">
        <f>+IF(Mitarbeitende!K27="","",Mitarbeitende!K27)</f>
        <v/>
      </c>
      <c r="H33" s="229" t="str">
        <f t="shared" si="5"/>
        <v/>
      </c>
      <c r="I33" s="229" t="str">
        <f>+Zusammenfassung!T25</f>
        <v/>
      </c>
      <c r="J33" s="230" t="str">
        <f t="shared" si="6"/>
        <v/>
      </c>
      <c r="K33" s="192"/>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4"/>
      <c r="AP33" s="173"/>
      <c r="BK33" s="175"/>
      <c r="BL33" s="175"/>
      <c r="BM33" s="175"/>
      <c r="BN33" s="175"/>
      <c r="BO33" s="175"/>
    </row>
    <row r="34" spans="4:67" x14ac:dyDescent="0.25">
      <c r="D34" s="172"/>
      <c r="E34" s="227" t="str">
        <f>+IF(Mitarbeitende!D28="","",Mitarbeitende!D28)</f>
        <v/>
      </c>
      <c r="F34" s="228" t="str">
        <f>+IF(Mitarbeitende!E28="","",Mitarbeitende!E28&amp;" "&amp;Mitarbeitende!F28)</f>
        <v/>
      </c>
      <c r="G34" s="229" t="str">
        <f>+IF(Mitarbeitende!K28="","",Mitarbeitende!K28)</f>
        <v/>
      </c>
      <c r="H34" s="229" t="str">
        <f t="shared" si="5"/>
        <v/>
      </c>
      <c r="I34" s="229" t="str">
        <f>+Zusammenfassung!T26</f>
        <v/>
      </c>
      <c r="J34" s="230" t="str">
        <f t="shared" si="6"/>
        <v/>
      </c>
      <c r="K34" s="192"/>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4"/>
      <c r="AP34" s="173"/>
      <c r="BK34" s="175"/>
      <c r="BL34" s="175"/>
      <c r="BM34" s="175"/>
      <c r="BN34" s="175"/>
      <c r="BO34" s="175"/>
    </row>
    <row r="35" spans="4:67" x14ac:dyDescent="0.25">
      <c r="D35" s="172"/>
      <c r="E35" s="227" t="str">
        <f>+IF(Mitarbeitende!D29="","",Mitarbeitende!D29)</f>
        <v/>
      </c>
      <c r="F35" s="228" t="str">
        <f>+IF(Mitarbeitende!E29="","",Mitarbeitende!E29&amp;" "&amp;Mitarbeitende!F29)</f>
        <v/>
      </c>
      <c r="G35" s="229" t="str">
        <f>+IF(Mitarbeitende!K29="","",Mitarbeitende!K29)</f>
        <v/>
      </c>
      <c r="H35" s="229" t="str">
        <f t="shared" si="5"/>
        <v/>
      </c>
      <c r="I35" s="229" t="str">
        <f>+Zusammenfassung!T27</f>
        <v/>
      </c>
      <c r="J35" s="230" t="str">
        <f t="shared" si="6"/>
        <v/>
      </c>
      <c r="K35" s="192"/>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4"/>
      <c r="AP35" s="173"/>
      <c r="BK35" s="175"/>
      <c r="BL35" s="175"/>
      <c r="BM35" s="175"/>
      <c r="BN35" s="175"/>
      <c r="BO35" s="175"/>
    </row>
    <row r="36" spans="4:67" x14ac:dyDescent="0.25">
      <c r="D36" s="172"/>
      <c r="E36" s="227" t="str">
        <f>+IF(Mitarbeitende!D30="","",Mitarbeitende!D30)</f>
        <v/>
      </c>
      <c r="F36" s="228" t="str">
        <f>+IF(Mitarbeitende!E30="","",Mitarbeitende!E30&amp;" "&amp;Mitarbeitende!F30)</f>
        <v/>
      </c>
      <c r="G36" s="229" t="str">
        <f>+IF(Mitarbeitende!K30="","",Mitarbeitende!K30)</f>
        <v/>
      </c>
      <c r="H36" s="229" t="str">
        <f t="shared" si="5"/>
        <v/>
      </c>
      <c r="I36" s="229" t="str">
        <f>+Zusammenfassung!T28</f>
        <v/>
      </c>
      <c r="J36" s="230" t="str">
        <f t="shared" si="6"/>
        <v/>
      </c>
      <c r="K36" s="192"/>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4"/>
      <c r="AP36" s="173"/>
      <c r="BK36" s="175"/>
      <c r="BL36" s="175"/>
      <c r="BM36" s="175"/>
      <c r="BN36" s="175"/>
      <c r="BO36" s="175"/>
    </row>
    <row r="37" spans="4:67" x14ac:dyDescent="0.25">
      <c r="D37" s="172"/>
      <c r="E37" s="227" t="str">
        <f>+IF(Mitarbeitende!D31="","",Mitarbeitende!D31)</f>
        <v/>
      </c>
      <c r="F37" s="228" t="str">
        <f>+IF(Mitarbeitende!E31="","",Mitarbeitende!E31&amp;" "&amp;Mitarbeitende!F31)</f>
        <v/>
      </c>
      <c r="G37" s="229" t="str">
        <f>+IF(Mitarbeitende!K31="","",Mitarbeitende!K31)</f>
        <v/>
      </c>
      <c r="H37" s="229" t="str">
        <f t="shared" si="5"/>
        <v/>
      </c>
      <c r="I37" s="229" t="str">
        <f>+Zusammenfassung!T29</f>
        <v/>
      </c>
      <c r="J37" s="230" t="str">
        <f t="shared" si="6"/>
        <v/>
      </c>
      <c r="K37" s="192"/>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4"/>
      <c r="AP37" s="173"/>
      <c r="BK37" s="175"/>
      <c r="BL37" s="175"/>
      <c r="BM37" s="175"/>
      <c r="BN37" s="175"/>
      <c r="BO37" s="175"/>
    </row>
    <row r="38" spans="4:67" x14ac:dyDescent="0.25">
      <c r="D38" s="172"/>
      <c r="E38" s="227" t="str">
        <f>+IF(Mitarbeitende!D32="","",Mitarbeitende!D32)</f>
        <v/>
      </c>
      <c r="F38" s="228" t="str">
        <f>+IF(Mitarbeitende!E32="","",Mitarbeitende!E32&amp;" "&amp;Mitarbeitende!F32)</f>
        <v/>
      </c>
      <c r="G38" s="229" t="str">
        <f>+IF(Mitarbeitende!K32="","",Mitarbeitende!K32)</f>
        <v/>
      </c>
      <c r="H38" s="229" t="str">
        <f t="shared" si="5"/>
        <v/>
      </c>
      <c r="I38" s="229" t="str">
        <f>+Zusammenfassung!T30</f>
        <v/>
      </c>
      <c r="J38" s="230" t="str">
        <f t="shared" si="6"/>
        <v/>
      </c>
      <c r="K38" s="192"/>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4"/>
      <c r="AP38" s="173"/>
      <c r="BK38" s="175"/>
      <c r="BL38" s="175"/>
      <c r="BM38" s="175"/>
      <c r="BN38" s="175"/>
      <c r="BO38" s="175"/>
    </row>
    <row r="39" spans="4:67" x14ac:dyDescent="0.25">
      <c r="D39" s="172"/>
      <c r="E39" s="227" t="str">
        <f>+IF(Mitarbeitende!D33="","",Mitarbeitende!D33)</f>
        <v/>
      </c>
      <c r="F39" s="228" t="str">
        <f>+IF(Mitarbeitende!E33="","",Mitarbeitende!E33&amp;" "&amp;Mitarbeitende!F33)</f>
        <v/>
      </c>
      <c r="G39" s="229" t="str">
        <f>+IF(Mitarbeitende!K33="","",Mitarbeitende!K33)</f>
        <v/>
      </c>
      <c r="H39" s="229" t="str">
        <f t="shared" si="5"/>
        <v/>
      </c>
      <c r="I39" s="229" t="str">
        <f>+Zusammenfassung!T31</f>
        <v/>
      </c>
      <c r="J39" s="230" t="str">
        <f t="shared" si="6"/>
        <v/>
      </c>
      <c r="K39" s="192"/>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4"/>
      <c r="AP39" s="173"/>
      <c r="BK39" s="175"/>
      <c r="BL39" s="175"/>
      <c r="BM39" s="175"/>
      <c r="BN39" s="175"/>
      <c r="BO39" s="175"/>
    </row>
    <row r="40" spans="4:67" x14ac:dyDescent="0.25">
      <c r="D40" s="172"/>
      <c r="E40" s="227" t="str">
        <f>+IF(Mitarbeitende!D34="","",Mitarbeitende!D34)</f>
        <v/>
      </c>
      <c r="F40" s="228" t="str">
        <f>+IF(Mitarbeitende!E34="","",Mitarbeitende!E34&amp;" "&amp;Mitarbeitende!F34)</f>
        <v/>
      </c>
      <c r="G40" s="229" t="str">
        <f>+IF(Mitarbeitende!K34="","",Mitarbeitende!K34)</f>
        <v/>
      </c>
      <c r="H40" s="229" t="str">
        <f t="shared" si="5"/>
        <v/>
      </c>
      <c r="I40" s="229" t="str">
        <f>+Zusammenfassung!T32</f>
        <v/>
      </c>
      <c r="J40" s="230" t="str">
        <f t="shared" si="6"/>
        <v/>
      </c>
      <c r="K40" s="192"/>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4"/>
      <c r="AP40" s="173"/>
      <c r="BK40" s="175"/>
      <c r="BL40" s="175"/>
      <c r="BM40" s="175"/>
      <c r="BN40" s="175"/>
      <c r="BO40" s="175"/>
    </row>
    <row r="41" spans="4:67" x14ac:dyDescent="0.25">
      <c r="D41" s="172"/>
      <c r="E41" s="227" t="str">
        <f>+IF(Mitarbeitende!D35="","",Mitarbeitende!D35)</f>
        <v/>
      </c>
      <c r="F41" s="228" t="str">
        <f>+IF(Mitarbeitende!E35="","",Mitarbeitende!E35&amp;" "&amp;Mitarbeitende!F35)</f>
        <v/>
      </c>
      <c r="G41" s="229" t="str">
        <f>+IF(Mitarbeitende!K35="","",Mitarbeitende!K35)</f>
        <v/>
      </c>
      <c r="H41" s="229" t="str">
        <f t="shared" si="5"/>
        <v/>
      </c>
      <c r="I41" s="229" t="str">
        <f>+Zusammenfassung!T33</f>
        <v/>
      </c>
      <c r="J41" s="230" t="str">
        <f t="shared" si="6"/>
        <v/>
      </c>
      <c r="K41" s="192"/>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4"/>
      <c r="AP41" s="173"/>
      <c r="BK41" s="175"/>
      <c r="BL41" s="175"/>
      <c r="BM41" s="175"/>
      <c r="BN41" s="175"/>
      <c r="BO41" s="175"/>
    </row>
    <row r="42" spans="4:67" x14ac:dyDescent="0.25">
      <c r="D42" s="172"/>
      <c r="E42" s="227" t="str">
        <f>+IF(Mitarbeitende!D36="","",Mitarbeitende!D36)</f>
        <v/>
      </c>
      <c r="F42" s="228" t="str">
        <f>+IF(Mitarbeitende!E36="","",Mitarbeitende!E36&amp;" "&amp;Mitarbeitende!F36)</f>
        <v/>
      </c>
      <c r="G42" s="229" t="str">
        <f>+IF(Mitarbeitende!K36="","",Mitarbeitende!K36)</f>
        <v/>
      </c>
      <c r="H42" s="229" t="str">
        <f t="shared" si="5"/>
        <v/>
      </c>
      <c r="I42" s="229" t="str">
        <f>+Zusammenfassung!T34</f>
        <v/>
      </c>
      <c r="J42" s="230" t="str">
        <f t="shared" si="6"/>
        <v/>
      </c>
      <c r="K42" s="192"/>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4"/>
      <c r="AP42" s="173"/>
      <c r="BK42" s="175"/>
      <c r="BL42" s="175"/>
      <c r="BM42" s="175"/>
      <c r="BN42" s="175"/>
      <c r="BO42" s="175"/>
    </row>
    <row r="43" spans="4:67" x14ac:dyDescent="0.25">
      <c r="D43" s="172"/>
      <c r="E43" s="227" t="str">
        <f>+IF(Mitarbeitende!D37="","",Mitarbeitende!D37)</f>
        <v/>
      </c>
      <c r="F43" s="228" t="str">
        <f>+IF(Mitarbeitende!E37="","",Mitarbeitende!E37&amp;" "&amp;Mitarbeitende!F37)</f>
        <v/>
      </c>
      <c r="G43" s="229" t="str">
        <f>+IF(Mitarbeitende!K37="","",Mitarbeitende!K37)</f>
        <v/>
      </c>
      <c r="H43" s="229" t="str">
        <f t="shared" si="5"/>
        <v/>
      </c>
      <c r="I43" s="229" t="str">
        <f>+Zusammenfassung!T35</f>
        <v/>
      </c>
      <c r="J43" s="230" t="str">
        <f t="shared" si="6"/>
        <v/>
      </c>
      <c r="K43" s="192"/>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4"/>
      <c r="AP43" s="173"/>
      <c r="BK43" s="175"/>
      <c r="BL43" s="175"/>
      <c r="BM43" s="175"/>
      <c r="BN43" s="175"/>
      <c r="BO43" s="175"/>
    </row>
    <row r="44" spans="4:67" x14ac:dyDescent="0.25">
      <c r="D44" s="172"/>
      <c r="E44" s="227" t="str">
        <f>+IF(Mitarbeitende!D38="","",Mitarbeitende!D38)</f>
        <v/>
      </c>
      <c r="F44" s="228" t="str">
        <f>+IF(Mitarbeitende!E38="","",Mitarbeitende!E38&amp;" "&amp;Mitarbeitende!F38)</f>
        <v/>
      </c>
      <c r="G44" s="229" t="str">
        <f>+IF(Mitarbeitende!K38="","",Mitarbeitende!K38)</f>
        <v/>
      </c>
      <c r="H44" s="229" t="str">
        <f t="shared" si="5"/>
        <v/>
      </c>
      <c r="I44" s="229" t="str">
        <f>+Zusammenfassung!T36</f>
        <v/>
      </c>
      <c r="J44" s="230" t="str">
        <f t="shared" si="6"/>
        <v/>
      </c>
      <c r="K44" s="192"/>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4"/>
      <c r="AP44" s="173"/>
      <c r="BK44" s="175"/>
      <c r="BL44" s="175"/>
      <c r="BM44" s="175"/>
      <c r="BN44" s="175"/>
      <c r="BO44" s="175"/>
    </row>
    <row r="45" spans="4:67" x14ac:dyDescent="0.25">
      <c r="D45" s="172"/>
      <c r="E45" s="227" t="str">
        <f>+IF(Mitarbeitende!D39="","",Mitarbeitende!D39)</f>
        <v/>
      </c>
      <c r="F45" s="228" t="str">
        <f>+IF(Mitarbeitende!E39="","",Mitarbeitende!E39&amp;" "&amp;Mitarbeitende!F39)</f>
        <v/>
      </c>
      <c r="G45" s="229" t="str">
        <f>+IF(Mitarbeitende!K39="","",Mitarbeitende!K39)</f>
        <v/>
      </c>
      <c r="H45" s="229" t="str">
        <f t="shared" si="5"/>
        <v/>
      </c>
      <c r="I45" s="229" t="str">
        <f>+Zusammenfassung!T37</f>
        <v/>
      </c>
      <c r="J45" s="230" t="str">
        <f t="shared" si="6"/>
        <v/>
      </c>
      <c r="K45" s="192"/>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4"/>
      <c r="AP45" s="173"/>
      <c r="BK45" s="175"/>
      <c r="BL45" s="175"/>
      <c r="BM45" s="175"/>
      <c r="BN45" s="175"/>
      <c r="BO45" s="175"/>
    </row>
    <row r="46" spans="4:67" x14ac:dyDescent="0.25">
      <c r="D46" s="172"/>
      <c r="E46" s="227" t="str">
        <f>+IF(Mitarbeitende!D40="","",Mitarbeitende!D40)</f>
        <v/>
      </c>
      <c r="F46" s="228" t="str">
        <f>+IF(Mitarbeitende!E40="","",Mitarbeitende!E40&amp;" "&amp;Mitarbeitende!F40)</f>
        <v/>
      </c>
      <c r="G46" s="229" t="str">
        <f>+IF(Mitarbeitende!K40="","",Mitarbeitende!K40)</f>
        <v/>
      </c>
      <c r="H46" s="229" t="str">
        <f t="shared" si="5"/>
        <v/>
      </c>
      <c r="I46" s="229" t="str">
        <f>+Zusammenfassung!T38</f>
        <v/>
      </c>
      <c r="J46" s="230" t="str">
        <f t="shared" si="6"/>
        <v/>
      </c>
      <c r="K46" s="192"/>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4"/>
      <c r="AP46" s="173"/>
      <c r="BK46" s="175"/>
      <c r="BL46" s="175"/>
      <c r="BM46" s="175"/>
      <c r="BN46" s="175"/>
      <c r="BO46" s="175"/>
    </row>
    <row r="47" spans="4:67" x14ac:dyDescent="0.25">
      <c r="D47" s="172"/>
      <c r="E47" s="227" t="str">
        <f>+IF(Mitarbeitende!D41="","",Mitarbeitende!D41)</f>
        <v/>
      </c>
      <c r="F47" s="228" t="str">
        <f>+IF(Mitarbeitende!E41="","",Mitarbeitende!E41&amp;" "&amp;Mitarbeitende!F41)</f>
        <v/>
      </c>
      <c r="G47" s="229" t="str">
        <f>+IF(Mitarbeitende!K41="","",Mitarbeitende!K41)</f>
        <v/>
      </c>
      <c r="H47" s="229" t="str">
        <f t="shared" si="5"/>
        <v/>
      </c>
      <c r="I47" s="229" t="str">
        <f>+Zusammenfassung!T39</f>
        <v/>
      </c>
      <c r="J47" s="230" t="str">
        <f t="shared" si="6"/>
        <v/>
      </c>
      <c r="K47" s="192"/>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4"/>
      <c r="AP47" s="173"/>
      <c r="BK47" s="175"/>
      <c r="BL47" s="175"/>
      <c r="BM47" s="175"/>
      <c r="BN47" s="175"/>
      <c r="BO47" s="175"/>
    </row>
    <row r="48" spans="4:67" x14ac:dyDescent="0.25">
      <c r="D48" s="172"/>
      <c r="E48" s="227" t="str">
        <f>+IF(Mitarbeitende!D42="","",Mitarbeitende!D42)</f>
        <v/>
      </c>
      <c r="F48" s="228" t="str">
        <f>+IF(Mitarbeitende!E42="","",Mitarbeitende!E42&amp;" "&amp;Mitarbeitende!F42)</f>
        <v/>
      </c>
      <c r="G48" s="229" t="str">
        <f>+IF(Mitarbeitende!K42="","",Mitarbeitende!K42)</f>
        <v/>
      </c>
      <c r="H48" s="229" t="str">
        <f t="shared" si="5"/>
        <v/>
      </c>
      <c r="I48" s="229" t="str">
        <f>+Zusammenfassung!T40</f>
        <v/>
      </c>
      <c r="J48" s="230" t="str">
        <f t="shared" si="6"/>
        <v/>
      </c>
      <c r="K48" s="192"/>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4"/>
      <c r="AP48" s="173"/>
      <c r="BK48" s="175"/>
      <c r="BL48" s="175"/>
      <c r="BM48" s="175"/>
      <c r="BN48" s="175"/>
      <c r="BO48" s="175"/>
    </row>
    <row r="49" spans="4:67" x14ac:dyDescent="0.25">
      <c r="D49" s="172"/>
      <c r="E49" s="227" t="str">
        <f>+IF(Mitarbeitende!D43="","",Mitarbeitende!D43)</f>
        <v/>
      </c>
      <c r="F49" s="228" t="str">
        <f>+IF(Mitarbeitende!E43="","",Mitarbeitende!E43&amp;" "&amp;Mitarbeitende!F43)</f>
        <v/>
      </c>
      <c r="G49" s="229" t="str">
        <f>+IF(Mitarbeitende!K43="","",Mitarbeitende!K43)</f>
        <v/>
      </c>
      <c r="H49" s="229" t="str">
        <f t="shared" si="5"/>
        <v/>
      </c>
      <c r="I49" s="229" t="str">
        <f>+Zusammenfassung!T41</f>
        <v/>
      </c>
      <c r="J49" s="230" t="str">
        <f t="shared" si="6"/>
        <v/>
      </c>
      <c r="K49" s="192"/>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4"/>
      <c r="AP49" s="173"/>
      <c r="BK49" s="175"/>
      <c r="BL49" s="175"/>
      <c r="BM49" s="175"/>
      <c r="BN49" s="175"/>
      <c r="BO49" s="175"/>
    </row>
    <row r="50" spans="4:67" x14ac:dyDescent="0.25">
      <c r="D50" s="172"/>
      <c r="E50" s="227" t="str">
        <f>+IF(Mitarbeitende!D44="","",Mitarbeitende!D44)</f>
        <v/>
      </c>
      <c r="F50" s="228" t="str">
        <f>+IF(Mitarbeitende!E44="","",Mitarbeitende!E44&amp;" "&amp;Mitarbeitende!F44)</f>
        <v/>
      </c>
      <c r="G50" s="229" t="str">
        <f>+IF(Mitarbeitende!K44="","",Mitarbeitende!K44)</f>
        <v/>
      </c>
      <c r="H50" s="229" t="str">
        <f t="shared" si="5"/>
        <v/>
      </c>
      <c r="I50" s="229" t="str">
        <f>+Zusammenfassung!T42</f>
        <v/>
      </c>
      <c r="J50" s="230" t="str">
        <f t="shared" si="6"/>
        <v/>
      </c>
      <c r="K50" s="192"/>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4"/>
      <c r="AP50" s="173"/>
      <c r="BK50" s="175"/>
      <c r="BL50" s="175"/>
      <c r="BM50" s="175"/>
      <c r="BN50" s="175"/>
      <c r="BO50" s="175"/>
    </row>
    <row r="51" spans="4:67" x14ac:dyDescent="0.25">
      <c r="D51" s="172"/>
      <c r="E51" s="227" t="str">
        <f>+IF(Mitarbeitende!D45="","",Mitarbeitende!D45)</f>
        <v/>
      </c>
      <c r="F51" s="228" t="str">
        <f>+IF(Mitarbeitende!E45="","",Mitarbeitende!E45&amp;" "&amp;Mitarbeitende!F45)</f>
        <v/>
      </c>
      <c r="G51" s="229" t="str">
        <f>+IF(Mitarbeitende!K45="","",Mitarbeitende!K45)</f>
        <v/>
      </c>
      <c r="H51" s="229" t="str">
        <f t="shared" si="5"/>
        <v/>
      </c>
      <c r="I51" s="229" t="str">
        <f>+Zusammenfassung!T43</f>
        <v/>
      </c>
      <c r="J51" s="230" t="str">
        <f t="shared" si="6"/>
        <v/>
      </c>
      <c r="K51" s="192"/>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4"/>
      <c r="AP51" s="173"/>
      <c r="BK51" s="175"/>
      <c r="BL51" s="175"/>
      <c r="BM51" s="175"/>
      <c r="BN51" s="175"/>
      <c r="BO51" s="175"/>
    </row>
    <row r="52" spans="4:67" x14ac:dyDescent="0.25">
      <c r="D52" s="172"/>
      <c r="E52" s="227" t="str">
        <f>+IF(Mitarbeitende!D46="","",Mitarbeitende!D46)</f>
        <v/>
      </c>
      <c r="F52" s="228" t="str">
        <f>+IF(Mitarbeitende!E46="","",Mitarbeitende!E46&amp;" "&amp;Mitarbeitende!F46)</f>
        <v/>
      </c>
      <c r="G52" s="229" t="str">
        <f>+IF(Mitarbeitende!K46="","",Mitarbeitende!K46)</f>
        <v/>
      </c>
      <c r="H52" s="229" t="str">
        <f t="shared" si="5"/>
        <v/>
      </c>
      <c r="I52" s="229" t="str">
        <f>+Zusammenfassung!T44</f>
        <v/>
      </c>
      <c r="J52" s="230" t="str">
        <f t="shared" si="6"/>
        <v/>
      </c>
      <c r="K52" s="192"/>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4"/>
      <c r="AP52" s="173"/>
      <c r="BK52" s="175"/>
      <c r="BL52" s="175"/>
      <c r="BM52" s="175"/>
      <c r="BN52" s="175"/>
      <c r="BO52" s="175"/>
    </row>
    <row r="53" spans="4:67" ht="13.8" thickBot="1" x14ac:dyDescent="0.3">
      <c r="D53" s="172"/>
      <c r="E53" s="231" t="str">
        <f>+IF(Mitarbeitende!D47="","",Mitarbeitende!D47)</f>
        <v/>
      </c>
      <c r="F53" s="232" t="str">
        <f>+IF(Mitarbeitende!E47="","",Mitarbeitende!E47&amp;" "&amp;Mitarbeitende!F47)</f>
        <v/>
      </c>
      <c r="G53" s="233" t="str">
        <f>+IF(Mitarbeitende!K47="","",Mitarbeitende!K47)</f>
        <v/>
      </c>
      <c r="H53" s="233" t="str">
        <f t="shared" si="5"/>
        <v/>
      </c>
      <c r="I53" s="233" t="str">
        <f>+Zusammenfassung!T45</f>
        <v/>
      </c>
      <c r="J53" s="234" t="str">
        <f t="shared" si="6"/>
        <v/>
      </c>
      <c r="K53" s="195"/>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7"/>
      <c r="AP53" s="173"/>
      <c r="BK53" s="175"/>
      <c r="BL53" s="175"/>
      <c r="BM53" s="175"/>
      <c r="BN53" s="175"/>
      <c r="BO53" s="175"/>
    </row>
    <row r="54" spans="4:67" ht="15" customHeight="1" thickBot="1" x14ac:dyDescent="0.3">
      <c r="D54" s="179"/>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1"/>
    </row>
    <row r="56" spans="4:67" ht="13.8" x14ac:dyDescent="0.25">
      <c r="E56" s="182" t="s">
        <v>46</v>
      </c>
    </row>
    <row r="57" spans="4:67" ht="13.8" x14ac:dyDescent="0.25">
      <c r="E57" s="182" t="s">
        <v>47</v>
      </c>
    </row>
    <row r="58" spans="4:67" ht="13.8" x14ac:dyDescent="0.25">
      <c r="E58" s="182" t="s">
        <v>48</v>
      </c>
    </row>
  </sheetData>
  <sheetProtection sheet="1" selectLockedCells="1"/>
  <mergeCells count="10">
    <mergeCell ref="D3:AP3"/>
    <mergeCell ref="E7:J7"/>
    <mergeCell ref="E8:J8"/>
    <mergeCell ref="AR10:AU10"/>
    <mergeCell ref="E11:E13"/>
    <mergeCell ref="F11:F13"/>
    <mergeCell ref="G11:G13"/>
    <mergeCell ref="H11:H13"/>
    <mergeCell ref="I11:I13"/>
    <mergeCell ref="J11:J13"/>
  </mergeCells>
  <conditionalFormatting sqref="K14:AO53">
    <cfRule type="cellIs" dxfId="3" priority="1" operator="between">
      <formula>0.5</formula>
      <formula>1</formula>
    </cfRule>
    <cfRule type="expression" dxfId="2" priority="3">
      <formula>K$8="J"</formula>
    </cfRule>
    <cfRule type="expression" dxfId="1" priority="4">
      <formula>K$7="N"</formula>
    </cfRule>
  </conditionalFormatting>
  <conditionalFormatting sqref="AM14:AO53">
    <cfRule type="expression" dxfId="0" priority="2">
      <formula>+ISNUMBER(AM$10)=FALSE</formula>
    </cfRule>
  </conditionalFormatting>
  <dataValidations count="2">
    <dataValidation type="list" allowBlank="1" showInputMessage="1" showErrorMessage="1" sqref="K14:AO53" xr:uid="{CF555A7B-F718-43B8-92FD-BE724F626B59}">
      <mc:AlternateContent xmlns:x12ac="http://schemas.microsoft.com/office/spreadsheetml/2011/1/ac" xmlns:mc="http://schemas.openxmlformats.org/markup-compatibility/2006">
        <mc:Choice Requires="x12ac">
          <x12ac:list>"0,5",1</x12ac:list>
        </mc:Choice>
        <mc:Fallback>
          <formula1>"0,5,1"</formula1>
        </mc:Fallback>
      </mc:AlternateContent>
    </dataValidation>
    <dataValidation type="date" allowBlank="1" showInputMessage="1" showErrorMessage="1" sqref="AR10:AU10" xr:uid="{66A19F17-3C97-4ACD-A03E-DE308C055975}">
      <formula1>44562</formula1>
      <formula2>54788</formula2>
    </dataValidation>
  </dataValidations>
  <pageMargins left="0.51181102362204722" right="0.51181102362204722" top="0.59055118110236227" bottom="0.59055118110236227" header="0.31496062992125984" footer="0.31496062992125984"/>
  <pageSetup paperSize="9" scale="7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0B16477-9E69-4447-A18C-42409B01A4BD}">
          <x14:formula1>
            <xm:f>'Interne Parmeter'!$C$3:$C$4</xm:f>
          </x14:formula1>
          <xm:sqref>K7:AO8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9B3B1-45CC-4E85-8FF9-587868487B53}">
  <sheetPr>
    <tabColor rgb="FFFF0000"/>
    <pageSetUpPr autoPageBreaks="0"/>
  </sheetPr>
  <dimension ref="B1:V49"/>
  <sheetViews>
    <sheetView showGridLines="0" workbookViewId="0">
      <selection activeCell="C2" sqref="C2"/>
    </sheetView>
  </sheetViews>
  <sheetFormatPr baseColWidth="10" defaultColWidth="11.44140625" defaultRowHeight="13.2" x14ac:dyDescent="0.25"/>
  <cols>
    <col min="1" max="1" width="11.44140625" style="31"/>
    <col min="2" max="2" width="5" style="31" customWidth="1"/>
    <col min="3" max="3" width="24.88671875" style="31" customWidth="1"/>
    <col min="4" max="4" width="13.109375" style="31" customWidth="1"/>
    <col min="5" max="5" width="11" style="36" customWidth="1"/>
    <col min="6" max="6" width="1.6640625" style="31" customWidth="1"/>
    <col min="7" max="9" width="5.6640625" style="32" customWidth="1"/>
    <col min="10" max="18" width="5.6640625" style="31" customWidth="1"/>
    <col min="19" max="19" width="1.6640625" style="31" customWidth="1"/>
    <col min="20" max="20" width="7.6640625" style="31" customWidth="1"/>
    <col min="21" max="21" width="1.6640625" style="31" customWidth="1"/>
    <col min="22" max="22" width="7.6640625" style="31" customWidth="1"/>
    <col min="23" max="40" width="3.33203125" style="31" customWidth="1"/>
    <col min="41" max="41" width="1.33203125" style="31" customWidth="1"/>
    <col min="42" max="43" width="11.44140625" style="31"/>
    <col min="44" max="44" width="8.44140625" style="31" customWidth="1"/>
    <col min="45" max="45" width="16.6640625" style="31" customWidth="1"/>
    <col min="46" max="16384" width="11.44140625" style="31"/>
  </cols>
  <sheetData>
    <row r="1" spans="2:22" ht="13.8" thickBot="1" x14ac:dyDescent="0.3">
      <c r="C1" s="32"/>
      <c r="D1" s="32"/>
      <c r="E1" s="33">
        <f>+MONTH(D3)</f>
        <v>7</v>
      </c>
      <c r="G1" s="33"/>
    </row>
    <row r="2" spans="2:22" s="34" customFormat="1" ht="14.4" thickBot="1" x14ac:dyDescent="0.3">
      <c r="B2" s="257" t="str">
        <f>+IF(Startseite!G10="","Urlaubsplanung","Urlaubsplanung der "&amp;Startseite!G10)</f>
        <v>Urlaubsplanung</v>
      </c>
      <c r="C2" s="258"/>
      <c r="D2" s="258"/>
      <c r="E2" s="259"/>
      <c r="G2" s="340" t="s">
        <v>54</v>
      </c>
      <c r="H2" s="341"/>
      <c r="I2" s="341"/>
      <c r="J2" s="341"/>
      <c r="K2" s="341"/>
      <c r="L2" s="341"/>
      <c r="M2" s="341"/>
      <c r="N2" s="341"/>
      <c r="O2" s="341"/>
      <c r="P2" s="341"/>
      <c r="Q2" s="341"/>
      <c r="R2" s="342"/>
      <c r="T2" s="269"/>
      <c r="V2" s="269"/>
    </row>
    <row r="3" spans="2:22" ht="15" customHeight="1" thickBot="1" x14ac:dyDescent="0.3">
      <c r="B3" s="326" t="s">
        <v>152</v>
      </c>
      <c r="C3" s="327"/>
      <c r="D3" s="260">
        <f>+Startseite!G27</f>
        <v>2025</v>
      </c>
      <c r="E3" s="261"/>
      <c r="G3" s="343"/>
      <c r="H3" s="344"/>
      <c r="I3" s="344"/>
      <c r="J3" s="344"/>
      <c r="K3" s="344"/>
      <c r="L3" s="344"/>
      <c r="M3" s="344"/>
      <c r="N3" s="344"/>
      <c r="O3" s="344"/>
      <c r="P3" s="344"/>
      <c r="Q3" s="344"/>
      <c r="R3" s="345"/>
      <c r="T3" s="264"/>
      <c r="V3" s="264"/>
    </row>
    <row r="4" spans="2:22" ht="26.4" x14ac:dyDescent="0.25">
      <c r="B4" s="262" t="s">
        <v>67</v>
      </c>
      <c r="C4" s="328" t="s">
        <v>153</v>
      </c>
      <c r="D4" s="330" t="s">
        <v>68</v>
      </c>
      <c r="E4" s="336" t="s">
        <v>64</v>
      </c>
      <c r="G4" s="332" t="s">
        <v>73</v>
      </c>
      <c r="H4" s="334" t="s">
        <v>74</v>
      </c>
      <c r="I4" s="334" t="s">
        <v>150</v>
      </c>
      <c r="J4" s="334" t="s">
        <v>76</v>
      </c>
      <c r="K4" s="334" t="s">
        <v>31</v>
      </c>
      <c r="L4" s="334" t="s">
        <v>77</v>
      </c>
      <c r="M4" s="334" t="s">
        <v>78</v>
      </c>
      <c r="N4" s="334" t="s">
        <v>79</v>
      </c>
      <c r="O4" s="334" t="s">
        <v>80</v>
      </c>
      <c r="P4" s="334" t="s">
        <v>81</v>
      </c>
      <c r="Q4" s="334" t="s">
        <v>82</v>
      </c>
      <c r="R4" s="338" t="s">
        <v>83</v>
      </c>
      <c r="T4" s="264" t="s">
        <v>69</v>
      </c>
      <c r="V4" s="264" t="s">
        <v>70</v>
      </c>
    </row>
    <row r="5" spans="2:22" ht="15.75" customHeight="1" thickBot="1" x14ac:dyDescent="0.3">
      <c r="B5" s="263"/>
      <c r="C5" s="329"/>
      <c r="D5" s="331"/>
      <c r="E5" s="337"/>
      <c r="G5" s="333"/>
      <c r="H5" s="335"/>
      <c r="I5" s="335"/>
      <c r="J5" s="335"/>
      <c r="K5" s="335"/>
      <c r="L5" s="335"/>
      <c r="M5" s="335"/>
      <c r="N5" s="335"/>
      <c r="O5" s="335"/>
      <c r="P5" s="335"/>
      <c r="Q5" s="335"/>
      <c r="R5" s="339"/>
      <c r="T5" s="265"/>
      <c r="V5" s="265"/>
    </row>
    <row r="6" spans="2:22" x14ac:dyDescent="0.25">
      <c r="B6" s="246" t="str">
        <f>+IF(Mitarbeitende!D8="","",Mitarbeitende!D8)</f>
        <v/>
      </c>
      <c r="C6" s="247" t="str">
        <f>+IF(Mitarbeitende!E8="","",Mitarbeitende!E8&amp;" "&amp;Mitarbeitende!F8)</f>
        <v/>
      </c>
      <c r="D6" s="248" t="str">
        <f>+IF(Mitarbeitende!G8="","",Mitarbeitende!G8)</f>
        <v/>
      </c>
      <c r="E6" s="249" t="str">
        <f>+IF(Mitarbeitende!K8="","",Mitarbeitende!K8)</f>
        <v/>
      </c>
      <c r="G6" s="254" t="str">
        <f>+IF(OR(Jan!$H14="",Jan!$H14=0),"",Jan!$H14)</f>
        <v/>
      </c>
      <c r="H6" s="274" t="str">
        <f>+IF(OR(Feb!$H14="",Feb!$H14=0),"",Feb!$H14)</f>
        <v/>
      </c>
      <c r="I6" s="274" t="str">
        <f>+IF(OR(Mrz!$H14="",Mrz!$H14=0),"",Mrz!$H14)</f>
        <v/>
      </c>
      <c r="J6" s="274" t="str">
        <f>+IF(OR(Apr!$H14="",Apr!$H14=0),"",Apr!$H14)</f>
        <v/>
      </c>
      <c r="K6" s="274" t="str">
        <f>+IF(OR(Mai!$H14="",Mai!$H14=0),"",Mai!$H14)</f>
        <v/>
      </c>
      <c r="L6" s="274" t="str">
        <f>+IF(OR(Jun!$H14="",Jun!$H14=0),"",Jun!$H14)</f>
        <v/>
      </c>
      <c r="M6" s="274" t="str">
        <f>+IF(OR(Jul!$H14="",Jul!$H14=0),"",Jul!$H14)</f>
        <v/>
      </c>
      <c r="N6" s="274" t="str">
        <f>+IF(OR(Aug!$H14="",Aug!$H14=0),"",Aug!$H14)</f>
        <v/>
      </c>
      <c r="O6" s="274" t="str">
        <f>+IF(OR(Sep!$H14="",Sep!$H14=0),"",Sep!$H14)</f>
        <v/>
      </c>
      <c r="P6" s="274" t="str">
        <f>+IF(OR(Okt!$H14="",Okt!$H14=0),"",Okt!$H14)</f>
        <v/>
      </c>
      <c r="Q6" s="274" t="str">
        <f>+IF(OR(Nov!$H14="",Nov!$H14=0),"",Nov!$H14)</f>
        <v/>
      </c>
      <c r="R6" s="275" t="str">
        <f>+IF(OR(Dez!$H14="",Dez!$H14=0),"",Dez!$H14)</f>
        <v/>
      </c>
      <c r="T6" s="266" t="str">
        <f t="shared" ref="T6:T45" si="0">+IF(C6="","",SUM(G6:R6))</f>
        <v/>
      </c>
      <c r="V6" s="270" t="str">
        <f t="shared" ref="V6:V45" si="1">IF(C6="","",E6-T6)</f>
        <v/>
      </c>
    </row>
    <row r="7" spans="2:22" x14ac:dyDescent="0.25">
      <c r="B7" s="246" t="str">
        <f>+IF(Mitarbeitende!D9="","",Mitarbeitende!D9)</f>
        <v/>
      </c>
      <c r="C7" s="247" t="str">
        <f>+IF(Mitarbeitende!E9="","",Mitarbeitende!E9&amp;" "&amp;Mitarbeitende!F9)</f>
        <v/>
      </c>
      <c r="D7" s="248" t="str">
        <f>+IF(Mitarbeitende!G9="","",Mitarbeitende!G9)</f>
        <v/>
      </c>
      <c r="E7" s="249" t="str">
        <f>+IF(Mitarbeitende!K9="","",Mitarbeitende!K9)</f>
        <v/>
      </c>
      <c r="G7" s="255" t="str">
        <f>+IF(OR(Jan!$H15="",Jan!$H15=0),"",Jan!$H15)</f>
        <v/>
      </c>
      <c r="H7" s="276" t="str">
        <f>+IF(OR(Feb!$H15="",Feb!$H15=0),"",Feb!$H15)</f>
        <v/>
      </c>
      <c r="I7" s="276" t="str">
        <f>+IF(OR(Mrz!$H15="",Mrz!$H15=0),"",Mrz!$H15)</f>
        <v/>
      </c>
      <c r="J7" s="276" t="str">
        <f>+IF(OR(Apr!$H15="",Apr!$H15=0),"",Apr!$H15)</f>
        <v/>
      </c>
      <c r="K7" s="276" t="str">
        <f>+IF(OR(Mai!$H15="",Mai!$H15=0),"",Mai!$H15)</f>
        <v/>
      </c>
      <c r="L7" s="276" t="str">
        <f>+IF(OR(Jun!$H15="",Jun!$H15=0),"",Jun!$H15)</f>
        <v/>
      </c>
      <c r="M7" s="276" t="str">
        <f>+IF(OR(Jul!$H15="",Jul!$H15=0),"",Jul!$H15)</f>
        <v/>
      </c>
      <c r="N7" s="276" t="str">
        <f>+IF(OR(Aug!$H15="",Aug!$H15=0),"",Aug!$H15)</f>
        <v/>
      </c>
      <c r="O7" s="276" t="str">
        <f>+IF(OR(Sep!$H15="",Sep!$H15=0),"",Sep!$H15)</f>
        <v/>
      </c>
      <c r="P7" s="276" t="str">
        <f>+IF(OR(Okt!$H15="",Okt!$H15=0),"",Okt!$H15)</f>
        <v/>
      </c>
      <c r="Q7" s="276" t="str">
        <f>+IF(OR(Nov!$H15="",Nov!$H15=0),"",Nov!$H15)</f>
        <v/>
      </c>
      <c r="R7" s="277" t="str">
        <f>+IF(OR(Dez!$H15="",Dez!$H15=0),"",Dez!$H15)</f>
        <v/>
      </c>
      <c r="T7" s="266" t="str">
        <f t="shared" si="0"/>
        <v/>
      </c>
      <c r="V7" s="267" t="str">
        <f t="shared" si="1"/>
        <v/>
      </c>
    </row>
    <row r="8" spans="2:22" x14ac:dyDescent="0.25">
      <c r="B8" s="246" t="str">
        <f>+IF(Mitarbeitende!D10="","",Mitarbeitende!D10)</f>
        <v/>
      </c>
      <c r="C8" s="247" t="str">
        <f>+IF(Mitarbeitende!E10="","",Mitarbeitende!E10&amp;" "&amp;Mitarbeitende!F10)</f>
        <v/>
      </c>
      <c r="D8" s="248" t="str">
        <f>+IF(Mitarbeitende!G10="","",Mitarbeitende!G10)</f>
        <v/>
      </c>
      <c r="E8" s="249" t="str">
        <f>+IF(Mitarbeitende!K10="","",Mitarbeitende!K10)</f>
        <v/>
      </c>
      <c r="G8" s="254" t="str">
        <f>+IF(OR(Jan!$H16="",Jan!$H16=0),"",Jan!$H16)</f>
        <v/>
      </c>
      <c r="H8" s="276" t="str">
        <f>+IF(OR(Feb!$H16="",Feb!$H16=0),"",Feb!$H16)</f>
        <v/>
      </c>
      <c r="I8" s="276" t="str">
        <f>+IF(OR(Mrz!$H16="",Mrz!$H16=0),"",Mrz!$H16)</f>
        <v/>
      </c>
      <c r="J8" s="276" t="str">
        <f>+IF(OR(Apr!$H16="",Apr!$H16=0),"",Apr!$H16)</f>
        <v/>
      </c>
      <c r="K8" s="276" t="str">
        <f>+IF(OR(Mai!$H16="",Mai!$H16=0),"",Mai!$H16)</f>
        <v/>
      </c>
      <c r="L8" s="276" t="str">
        <f>+IF(OR(Jun!$H16="",Jun!$H16=0),"",Jun!$H16)</f>
        <v/>
      </c>
      <c r="M8" s="278" t="str">
        <f>+IF(OR(Jul!$H16="",Jul!$H16=0),"",Jul!$H16)</f>
        <v/>
      </c>
      <c r="N8" s="276" t="str">
        <f>+IF(OR(Aug!$H16="",Aug!$H16=0),"",Aug!$H16)</f>
        <v/>
      </c>
      <c r="O8" s="276" t="str">
        <f>+IF(OR(Sep!$H16="",Sep!$H16=0),"",Sep!$H16)</f>
        <v/>
      </c>
      <c r="P8" s="276" t="str">
        <f>+IF(OR(Okt!$H16="",Okt!$H16=0),"",Okt!$H16)</f>
        <v/>
      </c>
      <c r="Q8" s="276" t="str">
        <f>+IF(OR(Nov!$H16="",Nov!$H16=0),"",Nov!$H16)</f>
        <v/>
      </c>
      <c r="R8" s="277" t="str">
        <f>+IF(OR(Dez!$H16="",Dez!$H16=0),"",Dez!$H16)</f>
        <v/>
      </c>
      <c r="T8" s="267" t="str">
        <f t="shared" si="0"/>
        <v/>
      </c>
      <c r="V8" s="266" t="str">
        <f t="shared" si="1"/>
        <v/>
      </c>
    </row>
    <row r="9" spans="2:22" x14ac:dyDescent="0.25">
      <c r="B9" s="246" t="str">
        <f>+IF(Mitarbeitende!D11="","",Mitarbeitende!D11)</f>
        <v/>
      </c>
      <c r="C9" s="247" t="str">
        <f>+IF(Mitarbeitende!E11="","",Mitarbeitende!E11&amp;" "&amp;Mitarbeitende!F11)</f>
        <v/>
      </c>
      <c r="D9" s="248" t="str">
        <f>+IF(Mitarbeitende!G11="","",Mitarbeitende!G11)</f>
        <v/>
      </c>
      <c r="E9" s="249" t="str">
        <f>+IF(Mitarbeitende!K11="","",Mitarbeitende!K11)</f>
        <v/>
      </c>
      <c r="G9" s="254" t="str">
        <f>+IF(OR(Jan!$H17="",Jan!$H17=0),"",Jan!$H17)</f>
        <v/>
      </c>
      <c r="H9" s="276" t="str">
        <f>+IF(OR(Feb!$H17="",Feb!$H17=0),"",Feb!$H17)</f>
        <v/>
      </c>
      <c r="I9" s="276" t="str">
        <f>+IF(OR(Mrz!$H17="",Mrz!$H17=0),"",Mrz!$H17)</f>
        <v/>
      </c>
      <c r="J9" s="276" t="str">
        <f>+IF(OR(Apr!$H17="",Apr!$H17=0),"",Apr!$H17)</f>
        <v/>
      </c>
      <c r="K9" s="276" t="str">
        <f>+IF(OR(Mai!$H17="",Mai!$H17=0),"",Mai!$H17)</f>
        <v/>
      </c>
      <c r="L9" s="276" t="str">
        <f>+IF(OR(Jun!$H17="",Jun!$H17=0),"",Jun!$H17)</f>
        <v/>
      </c>
      <c r="M9" s="278" t="str">
        <f>+IF(OR(Jul!$H17="",Jul!$H17=0),"",Jul!$H17)</f>
        <v/>
      </c>
      <c r="N9" s="276" t="str">
        <f>+IF(OR(Aug!$H17="",Aug!$H17=0),"",Aug!$H17)</f>
        <v/>
      </c>
      <c r="O9" s="276" t="str">
        <f>+IF(OR(Sep!$H17="",Sep!$H17=0),"",Sep!$H17)</f>
        <v/>
      </c>
      <c r="P9" s="276" t="str">
        <f>+IF(OR(Okt!$H17="",Okt!$H17=0),"",Okt!$H17)</f>
        <v/>
      </c>
      <c r="Q9" s="276" t="str">
        <f>+IF(OR(Nov!$H17="",Nov!$H17=0),"",Nov!$H17)</f>
        <v/>
      </c>
      <c r="R9" s="277" t="str">
        <f>+IF(OR(Dez!$H17="",Dez!$H17=0),"",Dez!$H17)</f>
        <v/>
      </c>
      <c r="T9" s="267" t="str">
        <f t="shared" si="0"/>
        <v/>
      </c>
      <c r="V9" s="267" t="str">
        <f t="shared" si="1"/>
        <v/>
      </c>
    </row>
    <row r="10" spans="2:22" x14ac:dyDescent="0.25">
      <c r="B10" s="246" t="str">
        <f>+IF(Mitarbeitende!D12="","",Mitarbeitende!D12)</f>
        <v/>
      </c>
      <c r="C10" s="247" t="str">
        <f>+IF(Mitarbeitende!E12="","",Mitarbeitende!E12&amp;" "&amp;Mitarbeitende!F12)</f>
        <v/>
      </c>
      <c r="D10" s="248" t="str">
        <f>+IF(Mitarbeitende!G12="","",Mitarbeitende!G12)</f>
        <v/>
      </c>
      <c r="E10" s="249" t="str">
        <f>+IF(Mitarbeitende!K12="","",Mitarbeitende!K12)</f>
        <v/>
      </c>
      <c r="G10" s="254" t="str">
        <f>+IF(OR(Jan!$H18="",Jan!$H18=0),"",Jan!$H18)</f>
        <v/>
      </c>
      <c r="H10" s="278" t="str">
        <f>+IF(OR(Feb!$H18="",Feb!$H18=0),"",Feb!$H18)</f>
        <v/>
      </c>
      <c r="I10" s="278" t="str">
        <f>+IF(OR(Mrz!$H18="",Mrz!$H18=0),"",Mrz!$H18)</f>
        <v/>
      </c>
      <c r="J10" s="278" t="str">
        <f>+IF(OR(Apr!$H18="",Apr!$H18=0),"",Apr!$H18)</f>
        <v/>
      </c>
      <c r="K10" s="278" t="str">
        <f>+IF(OR(Mai!$H18="",Mai!$H18=0),"",Mai!$H18)</f>
        <v/>
      </c>
      <c r="L10" s="278" t="str">
        <f>+IF(OR(Jun!$H18="",Jun!$H18=0),"",Jun!$H18)</f>
        <v/>
      </c>
      <c r="M10" s="278" t="str">
        <f>+IF(OR(Jul!$H18="",Jul!$H18=0),"",Jul!$H18)</f>
        <v/>
      </c>
      <c r="N10" s="278" t="str">
        <f>+IF(OR(Aug!$H18="",Aug!$H18=0),"",Aug!$H18)</f>
        <v/>
      </c>
      <c r="O10" s="278" t="str">
        <f>+IF(OR(Sep!$H18="",Sep!$H18=0),"",Sep!$H18)</f>
        <v/>
      </c>
      <c r="P10" s="278" t="str">
        <f>+IF(OR(Okt!$H18="",Okt!$H18=0),"",Okt!$H18)</f>
        <v/>
      </c>
      <c r="Q10" s="278" t="str">
        <f>+IF(OR(Nov!$H18="",Nov!$H18=0),"",Nov!$H18)</f>
        <v/>
      </c>
      <c r="R10" s="279" t="str">
        <f>+IF(OR(Dez!$H18="",Dez!$H18=0),"",Dez!$H18)</f>
        <v/>
      </c>
      <c r="T10" s="267" t="str">
        <f t="shared" si="0"/>
        <v/>
      </c>
      <c r="V10" s="267" t="str">
        <f t="shared" si="1"/>
        <v/>
      </c>
    </row>
    <row r="11" spans="2:22" x14ac:dyDescent="0.25">
      <c r="B11" s="246" t="str">
        <f>+IF(Mitarbeitende!D13="","",Mitarbeitende!D13)</f>
        <v/>
      </c>
      <c r="C11" s="247" t="str">
        <f>+IF(Mitarbeitende!E13="","",Mitarbeitende!E13&amp;" "&amp;Mitarbeitende!F13)</f>
        <v/>
      </c>
      <c r="D11" s="248" t="str">
        <f>+IF(Mitarbeitende!G13="","",Mitarbeitende!G13)</f>
        <v/>
      </c>
      <c r="E11" s="249" t="str">
        <f>+IF(Mitarbeitende!K13="","",Mitarbeitende!K13)</f>
        <v/>
      </c>
      <c r="G11" s="254" t="str">
        <f>+IF(OR(Jan!$H19="",Jan!$H19=0),"",Jan!$H19)</f>
        <v/>
      </c>
      <c r="H11" s="278" t="str">
        <f>+IF(OR(Feb!$H19="",Feb!$H19=0),"",Feb!$H19)</f>
        <v/>
      </c>
      <c r="I11" s="278" t="str">
        <f>+IF(OR(Mrz!$H19="",Mrz!$H19=0),"",Mrz!$H19)</f>
        <v/>
      </c>
      <c r="J11" s="278" t="str">
        <f>+IF(OR(Apr!$H19="",Apr!$H19=0),"",Apr!$H19)</f>
        <v/>
      </c>
      <c r="K11" s="278" t="str">
        <f>+IF(OR(Mai!$H19="",Mai!$H19=0),"",Mai!$H19)</f>
        <v/>
      </c>
      <c r="L11" s="278" t="str">
        <f>+IF(OR(Jun!$H19="",Jun!$H19=0),"",Jun!$H19)</f>
        <v/>
      </c>
      <c r="M11" s="278" t="str">
        <f>+IF(OR(Jul!$H19="",Jul!$H19=0),"",Jul!$H19)</f>
        <v/>
      </c>
      <c r="N11" s="278" t="str">
        <f>+IF(OR(Aug!$H19="",Aug!$H19=0),"",Aug!$H19)</f>
        <v/>
      </c>
      <c r="O11" s="278" t="str">
        <f>+IF(OR(Sep!$H19="",Sep!$H19=0),"",Sep!$H19)</f>
        <v/>
      </c>
      <c r="P11" s="278" t="str">
        <f>+IF(OR(Okt!$H19="",Okt!$H19=0),"",Okt!$H19)</f>
        <v/>
      </c>
      <c r="Q11" s="278" t="str">
        <f>+IF(OR(Nov!$H19="",Nov!$H19=0),"",Nov!$H19)</f>
        <v/>
      </c>
      <c r="R11" s="279" t="str">
        <f>+IF(OR(Dez!$H19="",Dez!$H19=0),"",Dez!$H19)</f>
        <v/>
      </c>
      <c r="T11" s="267" t="str">
        <f t="shared" si="0"/>
        <v/>
      </c>
      <c r="V11" s="267" t="str">
        <f t="shared" si="1"/>
        <v/>
      </c>
    </row>
    <row r="12" spans="2:22" x14ac:dyDescent="0.25">
      <c r="B12" s="246" t="str">
        <f>+IF(Mitarbeitende!D14="","",Mitarbeitende!D14)</f>
        <v/>
      </c>
      <c r="C12" s="247" t="str">
        <f>+IF(Mitarbeitende!E14="","",Mitarbeitende!E14&amp;" "&amp;Mitarbeitende!F14)</f>
        <v/>
      </c>
      <c r="D12" s="248" t="str">
        <f>+IF(Mitarbeitende!G14="","",Mitarbeitende!G14)</f>
        <v/>
      </c>
      <c r="E12" s="249" t="str">
        <f>+IF(Mitarbeitende!K14="","",Mitarbeitende!K14)</f>
        <v/>
      </c>
      <c r="G12" s="254" t="str">
        <f>+IF(OR(Jan!$H20="",Jan!$H20=0),"",Jan!$H20)</f>
        <v/>
      </c>
      <c r="H12" s="278" t="str">
        <f>+IF(OR(Feb!$H20="",Feb!$H20=0),"",Feb!$H20)</f>
        <v/>
      </c>
      <c r="I12" s="278" t="str">
        <f>+IF(OR(Mrz!$H20="",Mrz!$H20=0),"",Mrz!$H20)</f>
        <v/>
      </c>
      <c r="J12" s="278" t="str">
        <f>+IF(OR(Apr!$H20="",Apr!$H20=0),"",Apr!$H20)</f>
        <v/>
      </c>
      <c r="K12" s="278" t="str">
        <f>+IF(OR(Mai!$H20="",Mai!$H20=0),"",Mai!$H20)</f>
        <v/>
      </c>
      <c r="L12" s="278" t="str">
        <f>+IF(OR(Jun!$H20="",Jun!$H20=0),"",Jun!$H20)</f>
        <v/>
      </c>
      <c r="M12" s="278" t="str">
        <f>+IF(OR(Jul!$H20="",Jul!$H20=0),"",Jul!$H20)</f>
        <v/>
      </c>
      <c r="N12" s="278" t="str">
        <f>+IF(OR(Aug!$H20="",Aug!$H20=0),"",Aug!$H20)</f>
        <v/>
      </c>
      <c r="O12" s="278" t="str">
        <f>+IF(OR(Sep!$H20="",Sep!$H20=0),"",Sep!$H20)</f>
        <v/>
      </c>
      <c r="P12" s="278" t="str">
        <f>+IF(OR(Okt!$H20="",Okt!$H20=0),"",Okt!$H20)</f>
        <v/>
      </c>
      <c r="Q12" s="278" t="str">
        <f>+IF(OR(Nov!$H20="",Nov!$H20=0),"",Nov!$H20)</f>
        <v/>
      </c>
      <c r="R12" s="279" t="str">
        <f>+IF(OR(Dez!$H20="",Dez!$H20=0),"",Dez!$H20)</f>
        <v/>
      </c>
      <c r="T12" s="267" t="str">
        <f t="shared" si="0"/>
        <v/>
      </c>
      <c r="V12" s="267" t="str">
        <f t="shared" si="1"/>
        <v/>
      </c>
    </row>
    <row r="13" spans="2:22" x14ac:dyDescent="0.25">
      <c r="B13" s="246" t="str">
        <f>+IF(Mitarbeitende!D15="","",Mitarbeitende!D15)</f>
        <v/>
      </c>
      <c r="C13" s="247" t="str">
        <f>+IF(Mitarbeitende!E15="","",Mitarbeitende!E15&amp;" "&amp;Mitarbeitende!F15)</f>
        <v/>
      </c>
      <c r="D13" s="248" t="str">
        <f>+IF(Mitarbeitende!G15="","",Mitarbeitende!G15)</f>
        <v/>
      </c>
      <c r="E13" s="249" t="str">
        <f>+IF(Mitarbeitende!K15="","",Mitarbeitende!K15)</f>
        <v/>
      </c>
      <c r="G13" s="254" t="str">
        <f>+IF(OR(Jan!$H21="",Jan!$H21=0),"",Jan!$H21)</f>
        <v/>
      </c>
      <c r="H13" s="278" t="str">
        <f>+IF(OR(Feb!$H21="",Feb!$H21=0),"",Feb!$H21)</f>
        <v/>
      </c>
      <c r="I13" s="278" t="str">
        <f>+IF(OR(Mrz!$H21="",Mrz!$H21=0),"",Mrz!$H21)</f>
        <v/>
      </c>
      <c r="J13" s="278" t="str">
        <f>+IF(OR(Apr!$H21="",Apr!$H21=0),"",Apr!$H21)</f>
        <v/>
      </c>
      <c r="K13" s="278" t="str">
        <f>+IF(OR(Mai!$H21="",Mai!$H21=0),"",Mai!$H21)</f>
        <v/>
      </c>
      <c r="L13" s="278" t="str">
        <f>+IF(OR(Jun!$H21="",Jun!$H21=0),"",Jun!$H21)</f>
        <v/>
      </c>
      <c r="M13" s="278" t="str">
        <f>+IF(OR(Jul!$H21="",Jul!$H21=0),"",Jul!$H21)</f>
        <v/>
      </c>
      <c r="N13" s="278" t="str">
        <f>+IF(OR(Aug!$H21="",Aug!$H21=0),"",Aug!$H21)</f>
        <v/>
      </c>
      <c r="O13" s="278" t="str">
        <f>+IF(OR(Sep!$H21="",Sep!$H21=0),"",Sep!$H21)</f>
        <v/>
      </c>
      <c r="P13" s="278" t="str">
        <f>+IF(OR(Okt!$H21="",Okt!$H21=0),"",Okt!$H21)</f>
        <v/>
      </c>
      <c r="Q13" s="278" t="str">
        <f>+IF(OR(Nov!$H21="",Nov!$H21=0),"",Nov!$H21)</f>
        <v/>
      </c>
      <c r="R13" s="279" t="str">
        <f>+IF(OR(Dez!$H21="",Dez!$H21=0),"",Dez!$H21)</f>
        <v/>
      </c>
      <c r="T13" s="267" t="str">
        <f t="shared" si="0"/>
        <v/>
      </c>
      <c r="V13" s="267" t="str">
        <f t="shared" si="1"/>
        <v/>
      </c>
    </row>
    <row r="14" spans="2:22" x14ac:dyDescent="0.25">
      <c r="B14" s="246" t="str">
        <f>+IF(Mitarbeitende!D16="","",Mitarbeitende!D16)</f>
        <v/>
      </c>
      <c r="C14" s="247" t="str">
        <f>+IF(Mitarbeitende!E16="","",Mitarbeitende!E16&amp;" "&amp;Mitarbeitende!F16)</f>
        <v/>
      </c>
      <c r="D14" s="248" t="str">
        <f>+IF(Mitarbeitende!G16="","",Mitarbeitende!G16)</f>
        <v/>
      </c>
      <c r="E14" s="249" t="str">
        <f>+IF(Mitarbeitende!K16="","",Mitarbeitende!K16)</f>
        <v/>
      </c>
      <c r="G14" s="254" t="str">
        <f>+IF(OR(Jan!$H22="",Jan!$H22=0),"",Jan!$H22)</f>
        <v/>
      </c>
      <c r="H14" s="278" t="str">
        <f>+IF(OR(Feb!$H22="",Feb!$H22=0),"",Feb!$H22)</f>
        <v/>
      </c>
      <c r="I14" s="278" t="str">
        <f>+IF(OR(Mrz!$H22="",Mrz!$H22=0),"",Mrz!$H22)</f>
        <v/>
      </c>
      <c r="J14" s="278" t="str">
        <f>+IF(OR(Apr!$H22="",Apr!$H22=0),"",Apr!$H22)</f>
        <v/>
      </c>
      <c r="K14" s="278" t="str">
        <f>+IF(OR(Mai!$H22="",Mai!$H22=0),"",Mai!$H22)</f>
        <v/>
      </c>
      <c r="L14" s="278" t="str">
        <f>+IF(OR(Jun!$H22="",Jun!$H22=0),"",Jun!$H22)</f>
        <v/>
      </c>
      <c r="M14" s="278" t="str">
        <f>+IF(OR(Jul!$H22="",Jul!$H22=0),"",Jul!$H22)</f>
        <v/>
      </c>
      <c r="N14" s="278" t="str">
        <f>+IF(OR(Aug!$H22="",Aug!$H22=0),"",Aug!$H22)</f>
        <v/>
      </c>
      <c r="O14" s="278" t="str">
        <f>+IF(OR(Sep!$H22="",Sep!$H22=0),"",Sep!$H22)</f>
        <v/>
      </c>
      <c r="P14" s="278" t="str">
        <f>+IF(OR(Okt!$H22="",Okt!$H22=0),"",Okt!$H22)</f>
        <v/>
      </c>
      <c r="Q14" s="278" t="str">
        <f>+IF(OR(Nov!$H22="",Nov!$H22=0),"",Nov!$H22)</f>
        <v/>
      </c>
      <c r="R14" s="279" t="str">
        <f>+IF(OR(Dez!$H22="",Dez!$H22=0),"",Dez!$H22)</f>
        <v/>
      </c>
      <c r="T14" s="267" t="str">
        <f t="shared" si="0"/>
        <v/>
      </c>
      <c r="V14" s="267" t="str">
        <f t="shared" si="1"/>
        <v/>
      </c>
    </row>
    <row r="15" spans="2:22" x14ac:dyDescent="0.25">
      <c r="B15" s="246" t="str">
        <f>+IF(Mitarbeitende!D17="","",Mitarbeitende!D17)</f>
        <v/>
      </c>
      <c r="C15" s="247" t="str">
        <f>+IF(Mitarbeitende!E17="","",Mitarbeitende!E17&amp;" "&amp;Mitarbeitende!F17)</f>
        <v/>
      </c>
      <c r="D15" s="248" t="str">
        <f>+IF(Mitarbeitende!G17="","",Mitarbeitende!G17)</f>
        <v/>
      </c>
      <c r="E15" s="249" t="str">
        <f>+IF(Mitarbeitende!K17="","",Mitarbeitende!K17)</f>
        <v/>
      </c>
      <c r="G15" s="254" t="str">
        <f>+IF(OR(Jan!$H23="",Jan!$H23=0),"",Jan!$H23)</f>
        <v/>
      </c>
      <c r="H15" s="278" t="str">
        <f>+IF(OR(Feb!$H23="",Feb!$H23=0),"",Feb!$H23)</f>
        <v/>
      </c>
      <c r="I15" s="278" t="str">
        <f>+IF(OR(Mrz!$H23="",Mrz!$H23=0),"",Mrz!$H23)</f>
        <v/>
      </c>
      <c r="J15" s="278" t="str">
        <f>+IF(OR(Apr!$H23="",Apr!$H23=0),"",Apr!$H23)</f>
        <v/>
      </c>
      <c r="K15" s="278" t="str">
        <f>+IF(OR(Mai!$H23="",Mai!$H23=0),"",Mai!$H23)</f>
        <v/>
      </c>
      <c r="L15" s="278" t="str">
        <f>+IF(OR(Jun!$H23="",Jun!$H23=0),"",Jun!$H23)</f>
        <v/>
      </c>
      <c r="M15" s="278" t="str">
        <f>+IF(OR(Jul!$H23="",Jul!$H23=0),"",Jul!$H23)</f>
        <v/>
      </c>
      <c r="N15" s="278" t="str">
        <f>+IF(OR(Aug!$H23="",Aug!$H23=0),"",Aug!$H23)</f>
        <v/>
      </c>
      <c r="O15" s="278" t="str">
        <f>+IF(OR(Sep!$H23="",Sep!$H23=0),"",Sep!$H23)</f>
        <v/>
      </c>
      <c r="P15" s="278" t="str">
        <f>+IF(OR(Okt!$H23="",Okt!$H23=0),"",Okt!$H23)</f>
        <v/>
      </c>
      <c r="Q15" s="278" t="str">
        <f>+IF(OR(Nov!$H23="",Nov!$H23=0),"",Nov!$H23)</f>
        <v/>
      </c>
      <c r="R15" s="279" t="str">
        <f>+IF(OR(Dez!$H23="",Dez!$H23=0),"",Dez!$H23)</f>
        <v/>
      </c>
      <c r="T15" s="267" t="str">
        <f t="shared" si="0"/>
        <v/>
      </c>
      <c r="V15" s="267" t="str">
        <f t="shared" si="1"/>
        <v/>
      </c>
    </row>
    <row r="16" spans="2:22" x14ac:dyDescent="0.25">
      <c r="B16" s="246" t="str">
        <f>+IF(Mitarbeitende!D18="","",Mitarbeitende!D18)</f>
        <v/>
      </c>
      <c r="C16" s="247" t="str">
        <f>+IF(Mitarbeitende!E18="","",Mitarbeitende!E18&amp;" "&amp;Mitarbeitende!F18)</f>
        <v/>
      </c>
      <c r="D16" s="248" t="str">
        <f>+IF(Mitarbeitende!G18="","",Mitarbeitende!G18)</f>
        <v/>
      </c>
      <c r="E16" s="249" t="str">
        <f>+IF(Mitarbeitende!K18="","",Mitarbeitende!K18)</f>
        <v/>
      </c>
      <c r="G16" s="254" t="str">
        <f>+IF(OR(Jan!$H24="",Jan!$H24=0),"",Jan!$H24)</f>
        <v/>
      </c>
      <c r="H16" s="278" t="str">
        <f>+IF(OR(Feb!$H24="",Feb!$H24=0),"",Feb!$H24)</f>
        <v/>
      </c>
      <c r="I16" s="278" t="str">
        <f>+IF(OR(Mrz!$H24="",Mrz!$H24=0),"",Mrz!$H24)</f>
        <v/>
      </c>
      <c r="J16" s="278" t="str">
        <f>+IF(OR(Apr!$H24="",Apr!$H24=0),"",Apr!$H24)</f>
        <v/>
      </c>
      <c r="K16" s="278" t="str">
        <f>+IF(OR(Mai!$H24="",Mai!$H24=0),"",Mai!$H24)</f>
        <v/>
      </c>
      <c r="L16" s="278" t="str">
        <f>+IF(OR(Jun!$H24="",Jun!$H24=0),"",Jun!$H24)</f>
        <v/>
      </c>
      <c r="M16" s="278" t="str">
        <f>+IF(OR(Jul!$H24="",Jul!$H24=0),"",Jul!$H24)</f>
        <v/>
      </c>
      <c r="N16" s="278" t="str">
        <f>+IF(OR(Aug!$H24="",Aug!$H24=0),"",Aug!$H24)</f>
        <v/>
      </c>
      <c r="O16" s="278" t="str">
        <f>+IF(OR(Sep!$H24="",Sep!$H24=0),"",Sep!$H24)</f>
        <v/>
      </c>
      <c r="P16" s="278" t="str">
        <f>+IF(OR(Okt!$H24="",Okt!$H24=0),"",Okt!$H24)</f>
        <v/>
      </c>
      <c r="Q16" s="278" t="str">
        <f>+IF(OR(Nov!$H24="",Nov!$H24=0),"",Nov!$H24)</f>
        <v/>
      </c>
      <c r="R16" s="279" t="str">
        <f>+IF(OR(Dez!$H24="",Dez!$H24=0),"",Dez!$H24)</f>
        <v/>
      </c>
      <c r="T16" s="267" t="str">
        <f t="shared" si="0"/>
        <v/>
      </c>
      <c r="V16" s="267" t="str">
        <f t="shared" si="1"/>
        <v/>
      </c>
    </row>
    <row r="17" spans="2:22" x14ac:dyDescent="0.25">
      <c r="B17" s="246" t="str">
        <f>+IF(Mitarbeitende!D19="","",Mitarbeitende!D19)</f>
        <v/>
      </c>
      <c r="C17" s="247" t="str">
        <f>+IF(Mitarbeitende!E19="","",Mitarbeitende!E19&amp;" "&amp;Mitarbeitende!F19)</f>
        <v/>
      </c>
      <c r="D17" s="248" t="str">
        <f>+IF(Mitarbeitende!G19="","",Mitarbeitende!G19)</f>
        <v/>
      </c>
      <c r="E17" s="249" t="str">
        <f>+IF(Mitarbeitende!K19="","",Mitarbeitende!K19)</f>
        <v/>
      </c>
      <c r="G17" s="254" t="str">
        <f>+IF(OR(Jan!$H25="",Jan!$H25=0),"",Jan!$H25)</f>
        <v/>
      </c>
      <c r="H17" s="278" t="str">
        <f>+IF(OR(Feb!$H25="",Feb!$H25=0),"",Feb!$H25)</f>
        <v/>
      </c>
      <c r="I17" s="278" t="str">
        <f>+IF(OR(Mrz!$H25="",Mrz!$H25=0),"",Mrz!$H25)</f>
        <v/>
      </c>
      <c r="J17" s="278" t="str">
        <f>+IF(OR(Apr!$H25="",Apr!$H25=0),"",Apr!$H25)</f>
        <v/>
      </c>
      <c r="K17" s="278" t="str">
        <f>+IF(OR(Mai!$H25="",Mai!$H25=0),"",Mai!$H25)</f>
        <v/>
      </c>
      <c r="L17" s="278" t="str">
        <f>+IF(OR(Jun!$H25="",Jun!$H25=0),"",Jun!$H25)</f>
        <v/>
      </c>
      <c r="M17" s="278" t="str">
        <f>+IF(OR(Jul!$H25="",Jul!$H25=0),"",Jul!$H25)</f>
        <v/>
      </c>
      <c r="N17" s="278" t="str">
        <f>+IF(OR(Aug!$H25="",Aug!$H25=0),"",Aug!$H25)</f>
        <v/>
      </c>
      <c r="O17" s="278" t="str">
        <f>+IF(OR(Sep!$H25="",Sep!$H25=0),"",Sep!$H25)</f>
        <v/>
      </c>
      <c r="P17" s="278" t="str">
        <f>+IF(OR(Okt!$H25="",Okt!$H25=0),"",Okt!$H25)</f>
        <v/>
      </c>
      <c r="Q17" s="278" t="str">
        <f>+IF(OR(Nov!$H25="",Nov!$H25=0),"",Nov!$H25)</f>
        <v/>
      </c>
      <c r="R17" s="279" t="str">
        <f>+IF(OR(Dez!$H25="",Dez!$H25=0),"",Dez!$H25)</f>
        <v/>
      </c>
      <c r="T17" s="267" t="str">
        <f t="shared" si="0"/>
        <v/>
      </c>
      <c r="V17" s="267" t="str">
        <f t="shared" si="1"/>
        <v/>
      </c>
    </row>
    <row r="18" spans="2:22" x14ac:dyDescent="0.25">
      <c r="B18" s="246" t="str">
        <f>+IF(Mitarbeitende!D20="","",Mitarbeitende!D20)</f>
        <v/>
      </c>
      <c r="C18" s="247" t="str">
        <f>+IF(Mitarbeitende!E20="","",Mitarbeitende!E20&amp;" "&amp;Mitarbeitende!F20)</f>
        <v/>
      </c>
      <c r="D18" s="248" t="str">
        <f>+IF(Mitarbeitende!G20="","",Mitarbeitende!G20)</f>
        <v/>
      </c>
      <c r="E18" s="249" t="str">
        <f>+IF(Mitarbeitende!K20="","",Mitarbeitende!K20)</f>
        <v/>
      </c>
      <c r="G18" s="254" t="str">
        <f>+IF(OR(Jan!$H26="",Jan!$H26=0),"",Jan!$H26)</f>
        <v/>
      </c>
      <c r="H18" s="278" t="str">
        <f>+IF(OR(Feb!$H26="",Feb!$H26=0),"",Feb!$H26)</f>
        <v/>
      </c>
      <c r="I18" s="278" t="str">
        <f>+IF(OR(Mrz!$H26="",Mrz!$H26=0),"",Mrz!$H26)</f>
        <v/>
      </c>
      <c r="J18" s="278" t="str">
        <f>+IF(OR(Apr!$H26="",Apr!$H26=0),"",Apr!$H26)</f>
        <v/>
      </c>
      <c r="K18" s="278" t="str">
        <f>+IF(OR(Mai!$H26="",Mai!$H26=0),"",Mai!$H26)</f>
        <v/>
      </c>
      <c r="L18" s="278" t="str">
        <f>+IF(OR(Jun!$H26="",Jun!$H26=0),"",Jun!$H26)</f>
        <v/>
      </c>
      <c r="M18" s="278" t="str">
        <f>+IF(OR(Jul!$H26="",Jul!$H26=0),"",Jul!$H26)</f>
        <v/>
      </c>
      <c r="N18" s="278" t="str">
        <f>+IF(OR(Aug!$H26="",Aug!$H26=0),"",Aug!$H26)</f>
        <v/>
      </c>
      <c r="O18" s="278" t="str">
        <f>+IF(OR(Sep!$H26="",Sep!$H26=0),"",Sep!$H26)</f>
        <v/>
      </c>
      <c r="P18" s="278" t="str">
        <f>+IF(OR(Okt!$H26="",Okt!$H26=0),"",Okt!$H26)</f>
        <v/>
      </c>
      <c r="Q18" s="278" t="str">
        <f>+IF(OR(Nov!$H26="",Nov!$H26=0),"",Nov!$H26)</f>
        <v/>
      </c>
      <c r="R18" s="279" t="str">
        <f>+IF(OR(Dez!$H26="",Dez!$H26=0),"",Dez!$H26)</f>
        <v/>
      </c>
      <c r="T18" s="267" t="str">
        <f t="shared" si="0"/>
        <v/>
      </c>
      <c r="V18" s="267" t="str">
        <f t="shared" si="1"/>
        <v/>
      </c>
    </row>
    <row r="19" spans="2:22" x14ac:dyDescent="0.25">
      <c r="B19" s="246" t="str">
        <f>+IF(Mitarbeitende!D21="","",Mitarbeitende!D21)</f>
        <v/>
      </c>
      <c r="C19" s="247" t="str">
        <f>+IF(Mitarbeitende!E21="","",Mitarbeitende!E21&amp;" "&amp;Mitarbeitende!F21)</f>
        <v/>
      </c>
      <c r="D19" s="248" t="str">
        <f>+IF(Mitarbeitende!G21="","",Mitarbeitende!G21)</f>
        <v/>
      </c>
      <c r="E19" s="249" t="str">
        <f>+IF(Mitarbeitende!K21="","",Mitarbeitende!K21)</f>
        <v/>
      </c>
      <c r="G19" s="254" t="str">
        <f>+IF(OR(Jan!$H27="",Jan!$H27=0),"",Jan!$H27)</f>
        <v/>
      </c>
      <c r="H19" s="278" t="str">
        <f>+IF(OR(Feb!$H27="",Feb!$H27=0),"",Feb!$H27)</f>
        <v/>
      </c>
      <c r="I19" s="278" t="str">
        <f>+IF(OR(Mrz!$H27="",Mrz!$H27=0),"",Mrz!$H27)</f>
        <v/>
      </c>
      <c r="J19" s="278" t="str">
        <f>+IF(OR(Apr!$H27="",Apr!$H27=0),"",Apr!$H27)</f>
        <v/>
      </c>
      <c r="K19" s="278" t="str">
        <f>+IF(OR(Mai!$H27="",Mai!$H27=0),"",Mai!$H27)</f>
        <v/>
      </c>
      <c r="L19" s="278" t="str">
        <f>+IF(OR(Jun!$H27="",Jun!$H27=0),"",Jun!$H27)</f>
        <v/>
      </c>
      <c r="M19" s="278" t="str">
        <f>+IF(OR(Jul!$H27="",Jul!$H27=0),"",Jul!$H27)</f>
        <v/>
      </c>
      <c r="N19" s="278" t="str">
        <f>+IF(OR(Aug!$H27="",Aug!$H27=0),"",Aug!$H27)</f>
        <v/>
      </c>
      <c r="O19" s="278" t="str">
        <f>+IF(OR(Sep!$H27="",Sep!$H27=0),"",Sep!$H27)</f>
        <v/>
      </c>
      <c r="P19" s="278" t="str">
        <f>+IF(OR(Okt!$H27="",Okt!$H27=0),"",Okt!$H27)</f>
        <v/>
      </c>
      <c r="Q19" s="278" t="str">
        <f>+IF(OR(Nov!$H27="",Nov!$H27=0),"",Nov!$H27)</f>
        <v/>
      </c>
      <c r="R19" s="279" t="str">
        <f>+IF(OR(Dez!$H27="",Dez!$H27=0),"",Dez!$H27)</f>
        <v/>
      </c>
      <c r="T19" s="267" t="str">
        <f t="shared" si="0"/>
        <v/>
      </c>
      <c r="V19" s="267" t="str">
        <f t="shared" si="1"/>
        <v/>
      </c>
    </row>
    <row r="20" spans="2:22" x14ac:dyDescent="0.25">
      <c r="B20" s="246" t="str">
        <f>+IF(Mitarbeitende!D22="","",Mitarbeitende!D22)</f>
        <v/>
      </c>
      <c r="C20" s="247" t="str">
        <f>+IF(Mitarbeitende!E22="","",Mitarbeitende!E22&amp;" "&amp;Mitarbeitende!F22)</f>
        <v/>
      </c>
      <c r="D20" s="248" t="str">
        <f>+IF(Mitarbeitende!G22="","",Mitarbeitende!G22)</f>
        <v/>
      </c>
      <c r="E20" s="249" t="str">
        <f>+IF(Mitarbeitende!K22="","",Mitarbeitende!K22)</f>
        <v/>
      </c>
      <c r="G20" s="254" t="str">
        <f>+IF(OR(Jan!$H28="",Jan!$H28=0),"",Jan!$H28)</f>
        <v/>
      </c>
      <c r="H20" s="278" t="str">
        <f>+IF(OR(Feb!$H28="",Feb!$H28=0),"",Feb!$H28)</f>
        <v/>
      </c>
      <c r="I20" s="278" t="str">
        <f>+IF(OR(Mrz!$H28="",Mrz!$H28=0),"",Mrz!$H28)</f>
        <v/>
      </c>
      <c r="J20" s="278" t="str">
        <f>+IF(OR(Apr!$H28="",Apr!$H28=0),"",Apr!$H28)</f>
        <v/>
      </c>
      <c r="K20" s="278" t="str">
        <f>+IF(OR(Mai!$H28="",Mai!$H28=0),"",Mai!$H28)</f>
        <v/>
      </c>
      <c r="L20" s="278" t="str">
        <f>+IF(OR(Jun!$H28="",Jun!$H28=0),"",Jun!$H28)</f>
        <v/>
      </c>
      <c r="M20" s="278" t="str">
        <f>+IF(OR(Jul!$H28="",Jul!$H28=0),"",Jul!$H28)</f>
        <v/>
      </c>
      <c r="N20" s="278" t="str">
        <f>+IF(OR(Aug!$H28="",Aug!$H28=0),"",Aug!$H28)</f>
        <v/>
      </c>
      <c r="O20" s="278" t="str">
        <f>+IF(OR(Sep!$H28="",Sep!$H28=0),"",Sep!$H28)</f>
        <v/>
      </c>
      <c r="P20" s="278" t="str">
        <f>+IF(OR(Okt!$H28="",Okt!$H28=0),"",Okt!$H28)</f>
        <v/>
      </c>
      <c r="Q20" s="278" t="str">
        <f>+IF(OR(Nov!$H28="",Nov!$H28=0),"",Nov!$H28)</f>
        <v/>
      </c>
      <c r="R20" s="279" t="str">
        <f>+IF(OR(Dez!$H28="",Dez!$H28=0),"",Dez!$H28)</f>
        <v/>
      </c>
      <c r="T20" s="267" t="str">
        <f t="shared" si="0"/>
        <v/>
      </c>
      <c r="V20" s="267" t="str">
        <f t="shared" si="1"/>
        <v/>
      </c>
    </row>
    <row r="21" spans="2:22" x14ac:dyDescent="0.25">
      <c r="B21" s="246" t="str">
        <f>+IF(Mitarbeitende!D23="","",Mitarbeitende!D23)</f>
        <v/>
      </c>
      <c r="C21" s="247" t="str">
        <f>+IF(Mitarbeitende!E23="","",Mitarbeitende!E23&amp;" "&amp;Mitarbeitende!F23)</f>
        <v/>
      </c>
      <c r="D21" s="248" t="str">
        <f>+IF(Mitarbeitende!G23="","",Mitarbeitende!G23)</f>
        <v/>
      </c>
      <c r="E21" s="249" t="str">
        <f>+IF(Mitarbeitende!K23="","",Mitarbeitende!K23)</f>
        <v/>
      </c>
      <c r="G21" s="254" t="str">
        <f>+IF(OR(Jan!$H29="",Jan!$H29=0),"",Jan!$H29)</f>
        <v/>
      </c>
      <c r="H21" s="278" t="str">
        <f>+IF(OR(Feb!$H29="",Feb!$H29=0),"",Feb!$H29)</f>
        <v/>
      </c>
      <c r="I21" s="278" t="str">
        <f>+IF(OR(Mrz!$H29="",Mrz!$H29=0),"",Mrz!$H29)</f>
        <v/>
      </c>
      <c r="J21" s="278" t="str">
        <f>+IF(OR(Apr!$H29="",Apr!$H29=0),"",Apr!$H29)</f>
        <v/>
      </c>
      <c r="K21" s="278" t="str">
        <f>+IF(OR(Mai!$H29="",Mai!$H29=0),"",Mai!$H29)</f>
        <v/>
      </c>
      <c r="L21" s="278" t="str">
        <f>+IF(OR(Jun!$H29="",Jun!$H29=0),"",Jun!$H29)</f>
        <v/>
      </c>
      <c r="M21" s="278" t="str">
        <f>+IF(OR(Jul!$H29="",Jul!$H29=0),"",Jul!$H29)</f>
        <v/>
      </c>
      <c r="N21" s="278" t="str">
        <f>+IF(OR(Aug!$H29="",Aug!$H29=0),"",Aug!$H29)</f>
        <v/>
      </c>
      <c r="O21" s="278" t="str">
        <f>+IF(OR(Sep!$H29="",Sep!$H29=0),"",Sep!$H29)</f>
        <v/>
      </c>
      <c r="P21" s="278" t="str">
        <f>+IF(OR(Okt!$H29="",Okt!$H29=0),"",Okt!$H29)</f>
        <v/>
      </c>
      <c r="Q21" s="278" t="str">
        <f>+IF(OR(Nov!$H29="",Nov!$H29=0),"",Nov!$H29)</f>
        <v/>
      </c>
      <c r="R21" s="279" t="str">
        <f>+IF(OR(Dez!$H29="",Dez!$H29=0),"",Dez!$H29)</f>
        <v/>
      </c>
      <c r="T21" s="267" t="str">
        <f t="shared" si="0"/>
        <v/>
      </c>
      <c r="V21" s="267" t="str">
        <f t="shared" si="1"/>
        <v/>
      </c>
    </row>
    <row r="22" spans="2:22" x14ac:dyDescent="0.25">
      <c r="B22" s="246" t="str">
        <f>+IF(Mitarbeitende!D24="","",Mitarbeitende!D24)</f>
        <v/>
      </c>
      <c r="C22" s="247" t="str">
        <f>+IF(Mitarbeitende!E24="","",Mitarbeitende!E24&amp;" "&amp;Mitarbeitende!F24)</f>
        <v/>
      </c>
      <c r="D22" s="248" t="str">
        <f>+IF(Mitarbeitende!G24="","",Mitarbeitende!G24)</f>
        <v/>
      </c>
      <c r="E22" s="249" t="str">
        <f>+IF(Mitarbeitende!K24="","",Mitarbeitende!K24)</f>
        <v/>
      </c>
      <c r="G22" s="254" t="str">
        <f>+IF(OR(Jan!$H30="",Jan!$H30=0),"",Jan!$H30)</f>
        <v/>
      </c>
      <c r="H22" s="278" t="str">
        <f>+IF(OR(Feb!$H30="",Feb!$H30=0),"",Feb!$H30)</f>
        <v/>
      </c>
      <c r="I22" s="278" t="str">
        <f>+IF(OR(Mrz!$H30="",Mrz!$H30=0),"",Mrz!$H30)</f>
        <v/>
      </c>
      <c r="J22" s="278" t="str">
        <f>+IF(OR(Apr!$H30="",Apr!$H30=0),"",Apr!$H30)</f>
        <v/>
      </c>
      <c r="K22" s="278" t="str">
        <f>+IF(OR(Mai!$H30="",Mai!$H30=0),"",Mai!$H30)</f>
        <v/>
      </c>
      <c r="L22" s="278" t="str">
        <f>+IF(OR(Jun!$H30="",Jun!$H30=0),"",Jun!$H30)</f>
        <v/>
      </c>
      <c r="M22" s="278" t="str">
        <f>+IF(OR(Jul!$H30="",Jul!$H30=0),"",Jul!$H30)</f>
        <v/>
      </c>
      <c r="N22" s="278" t="str">
        <f>+IF(OR(Aug!$H30="",Aug!$H30=0),"",Aug!$H30)</f>
        <v/>
      </c>
      <c r="O22" s="278" t="str">
        <f>+IF(OR(Sep!$H30="",Sep!$H30=0),"",Sep!$H30)</f>
        <v/>
      </c>
      <c r="P22" s="278" t="str">
        <f>+IF(OR(Okt!$H30="",Okt!$H30=0),"",Okt!$H30)</f>
        <v/>
      </c>
      <c r="Q22" s="278" t="str">
        <f>+IF(OR(Nov!$H30="",Nov!$H30=0),"",Nov!$H30)</f>
        <v/>
      </c>
      <c r="R22" s="279" t="str">
        <f>+IF(OR(Dez!$H30="",Dez!$H30=0),"",Dez!$H30)</f>
        <v/>
      </c>
      <c r="T22" s="267" t="str">
        <f t="shared" si="0"/>
        <v/>
      </c>
      <c r="V22" s="267" t="str">
        <f t="shared" si="1"/>
        <v/>
      </c>
    </row>
    <row r="23" spans="2:22" x14ac:dyDescent="0.25">
      <c r="B23" s="246" t="str">
        <f>+IF(Mitarbeitende!D25="","",Mitarbeitende!D25)</f>
        <v/>
      </c>
      <c r="C23" s="247" t="str">
        <f>+IF(Mitarbeitende!E25="","",Mitarbeitende!E25&amp;" "&amp;Mitarbeitende!F25)</f>
        <v/>
      </c>
      <c r="D23" s="248" t="str">
        <f>+IF(Mitarbeitende!G25="","",Mitarbeitende!G25)</f>
        <v/>
      </c>
      <c r="E23" s="249" t="str">
        <f>+IF(Mitarbeitende!K25="","",Mitarbeitende!K25)</f>
        <v/>
      </c>
      <c r="G23" s="254" t="str">
        <f>+IF(OR(Jan!$H31="",Jan!$H31=0),"",Jan!$H31)</f>
        <v/>
      </c>
      <c r="H23" s="278" t="str">
        <f>+IF(OR(Feb!$H31="",Feb!$H31=0),"",Feb!$H31)</f>
        <v/>
      </c>
      <c r="I23" s="278" t="str">
        <f>+IF(OR(Mrz!$H31="",Mrz!$H31=0),"",Mrz!$H31)</f>
        <v/>
      </c>
      <c r="J23" s="278" t="str">
        <f>+IF(OR(Apr!$H31="",Apr!$H31=0),"",Apr!$H31)</f>
        <v/>
      </c>
      <c r="K23" s="278" t="str">
        <f>+IF(OR(Mai!$H31="",Mai!$H31=0),"",Mai!$H31)</f>
        <v/>
      </c>
      <c r="L23" s="278" t="str">
        <f>+IF(OR(Jun!$H31="",Jun!$H31=0),"",Jun!$H31)</f>
        <v/>
      </c>
      <c r="M23" s="278" t="str">
        <f>+IF(OR(Jul!$H31="",Jul!$H31=0),"",Jul!$H31)</f>
        <v/>
      </c>
      <c r="N23" s="278" t="str">
        <f>+IF(OR(Aug!$H31="",Aug!$H31=0),"",Aug!$H31)</f>
        <v/>
      </c>
      <c r="O23" s="278" t="str">
        <f>+IF(OR(Sep!$H31="",Sep!$H31=0),"",Sep!$H31)</f>
        <v/>
      </c>
      <c r="P23" s="278" t="str">
        <f>+IF(OR(Okt!$H31="",Okt!$H31=0),"",Okt!$H31)</f>
        <v/>
      </c>
      <c r="Q23" s="278" t="str">
        <f>+IF(OR(Nov!$H31="",Nov!$H31=0),"",Nov!$H31)</f>
        <v/>
      </c>
      <c r="R23" s="279" t="str">
        <f>+IF(OR(Dez!$H31="",Dez!$H31=0),"",Dez!$H31)</f>
        <v/>
      </c>
      <c r="T23" s="267" t="str">
        <f t="shared" si="0"/>
        <v/>
      </c>
      <c r="V23" s="267" t="str">
        <f t="shared" si="1"/>
        <v/>
      </c>
    </row>
    <row r="24" spans="2:22" x14ac:dyDescent="0.25">
      <c r="B24" s="246" t="str">
        <f>+IF(Mitarbeitende!D26="","",Mitarbeitende!D26)</f>
        <v/>
      </c>
      <c r="C24" s="247" t="str">
        <f>+IF(Mitarbeitende!E26="","",Mitarbeitende!E26&amp;" "&amp;Mitarbeitende!F26)</f>
        <v/>
      </c>
      <c r="D24" s="248" t="str">
        <f>+IF(Mitarbeitende!G26="","",Mitarbeitende!G26)</f>
        <v/>
      </c>
      <c r="E24" s="249" t="str">
        <f>+IF(Mitarbeitende!K26="","",Mitarbeitende!K26)</f>
        <v/>
      </c>
      <c r="G24" s="254" t="str">
        <f>+IF(OR(Jan!$H32="",Jan!$H32=0),"",Jan!$H32)</f>
        <v/>
      </c>
      <c r="H24" s="278" t="str">
        <f>+IF(OR(Feb!$H32="",Feb!$H32=0),"",Feb!$H32)</f>
        <v/>
      </c>
      <c r="I24" s="278" t="str">
        <f>+IF(OR(Mrz!$H32="",Mrz!$H32=0),"",Mrz!$H32)</f>
        <v/>
      </c>
      <c r="J24" s="278" t="str">
        <f>+IF(OR(Apr!$H32="",Apr!$H32=0),"",Apr!$H32)</f>
        <v/>
      </c>
      <c r="K24" s="278" t="str">
        <f>+IF(OR(Mai!$H32="",Mai!$H32=0),"",Mai!$H32)</f>
        <v/>
      </c>
      <c r="L24" s="278" t="str">
        <f>+IF(OR(Jun!$H32="",Jun!$H32=0),"",Jun!$H32)</f>
        <v/>
      </c>
      <c r="M24" s="278" t="str">
        <f>+IF(OR(Jul!$H32="",Jul!$H32=0),"",Jul!$H32)</f>
        <v/>
      </c>
      <c r="N24" s="278" t="str">
        <f>+IF(OR(Aug!$H32="",Aug!$H32=0),"",Aug!$H32)</f>
        <v/>
      </c>
      <c r="O24" s="278" t="str">
        <f>+IF(OR(Sep!$H32="",Sep!$H32=0),"",Sep!$H32)</f>
        <v/>
      </c>
      <c r="P24" s="278" t="str">
        <f>+IF(OR(Okt!$H32="",Okt!$H32=0),"",Okt!$H32)</f>
        <v/>
      </c>
      <c r="Q24" s="278" t="str">
        <f>+IF(OR(Nov!$H32="",Nov!$H32=0),"",Nov!$H32)</f>
        <v/>
      </c>
      <c r="R24" s="279" t="str">
        <f>+IF(OR(Dez!$H32="",Dez!$H32=0),"",Dez!$H32)</f>
        <v/>
      </c>
      <c r="T24" s="267" t="str">
        <f t="shared" si="0"/>
        <v/>
      </c>
      <c r="V24" s="267" t="str">
        <f t="shared" si="1"/>
        <v/>
      </c>
    </row>
    <row r="25" spans="2:22" x14ac:dyDescent="0.25">
      <c r="B25" s="246" t="str">
        <f>+IF(Mitarbeitende!D27="","",Mitarbeitende!D27)</f>
        <v/>
      </c>
      <c r="C25" s="247" t="str">
        <f>+IF(Mitarbeitende!E27="","",Mitarbeitende!E27&amp;" "&amp;Mitarbeitende!F27)</f>
        <v/>
      </c>
      <c r="D25" s="248" t="str">
        <f>+IF(Mitarbeitende!G27="","",Mitarbeitende!G27)</f>
        <v/>
      </c>
      <c r="E25" s="249" t="str">
        <f>+IF(Mitarbeitende!K27="","",Mitarbeitende!K27)</f>
        <v/>
      </c>
      <c r="G25" s="254" t="str">
        <f>+IF(OR(Jan!$H33="",Jan!$H33=0),"",Jan!$H33)</f>
        <v/>
      </c>
      <c r="H25" s="278" t="str">
        <f>+IF(OR(Feb!$H33="",Feb!$H33=0),"",Feb!$H33)</f>
        <v/>
      </c>
      <c r="I25" s="278" t="str">
        <f>+IF(OR(Mrz!$H33="",Mrz!$H33=0),"",Mrz!$H33)</f>
        <v/>
      </c>
      <c r="J25" s="278" t="str">
        <f>+IF(OR(Apr!$H33="",Apr!$H33=0),"",Apr!$H33)</f>
        <v/>
      </c>
      <c r="K25" s="278" t="str">
        <f>+IF(OR(Mai!$H33="",Mai!$H33=0),"",Mai!$H33)</f>
        <v/>
      </c>
      <c r="L25" s="278" t="str">
        <f>+IF(OR(Jun!$H33="",Jun!$H33=0),"",Jun!$H33)</f>
        <v/>
      </c>
      <c r="M25" s="278" t="str">
        <f>+IF(OR(Jul!$H33="",Jul!$H33=0),"",Jul!$H33)</f>
        <v/>
      </c>
      <c r="N25" s="278" t="str">
        <f>+IF(OR(Aug!$H33="",Aug!$H33=0),"",Aug!$H33)</f>
        <v/>
      </c>
      <c r="O25" s="278" t="str">
        <f>+IF(OR(Sep!$H33="",Sep!$H33=0),"",Sep!$H33)</f>
        <v/>
      </c>
      <c r="P25" s="278" t="str">
        <f>+IF(OR(Okt!$H33="",Okt!$H33=0),"",Okt!$H33)</f>
        <v/>
      </c>
      <c r="Q25" s="278" t="str">
        <f>+IF(OR(Nov!$H33="",Nov!$H33=0),"",Nov!$H33)</f>
        <v/>
      </c>
      <c r="R25" s="279" t="str">
        <f>+IF(OR(Dez!$H33="",Dez!$H33=0),"",Dez!$H33)</f>
        <v/>
      </c>
      <c r="T25" s="267" t="str">
        <f t="shared" si="0"/>
        <v/>
      </c>
      <c r="V25" s="267" t="str">
        <f t="shared" si="1"/>
        <v/>
      </c>
    </row>
    <row r="26" spans="2:22" x14ac:dyDescent="0.25">
      <c r="B26" s="246" t="str">
        <f>+IF(Mitarbeitende!D28="","",Mitarbeitende!D28)</f>
        <v/>
      </c>
      <c r="C26" s="247" t="str">
        <f>+IF(Mitarbeitende!E28="","",Mitarbeitende!E28&amp;" "&amp;Mitarbeitende!F28)</f>
        <v/>
      </c>
      <c r="D26" s="248" t="str">
        <f>+IF(Mitarbeitende!G28="","",Mitarbeitende!G28)</f>
        <v/>
      </c>
      <c r="E26" s="249" t="str">
        <f>+IF(Mitarbeitende!K28="","",Mitarbeitende!K28)</f>
        <v/>
      </c>
      <c r="G26" s="254" t="str">
        <f>+IF(OR(Jan!$H34="",Jan!$H34=0),"",Jan!$H34)</f>
        <v/>
      </c>
      <c r="H26" s="278" t="str">
        <f>+IF(OR(Feb!$H34="",Feb!$H34=0),"",Feb!$H34)</f>
        <v/>
      </c>
      <c r="I26" s="278" t="str">
        <f>+IF(OR(Mrz!$H34="",Mrz!$H34=0),"",Mrz!$H34)</f>
        <v/>
      </c>
      <c r="J26" s="278" t="str">
        <f>+IF(OR(Apr!$H34="",Apr!$H34=0),"",Apr!$H34)</f>
        <v/>
      </c>
      <c r="K26" s="278" t="str">
        <f>+IF(OR(Mai!$H34="",Mai!$H34=0),"",Mai!$H34)</f>
        <v/>
      </c>
      <c r="L26" s="278" t="str">
        <f>+IF(OR(Jun!$H34="",Jun!$H34=0),"",Jun!$H34)</f>
        <v/>
      </c>
      <c r="M26" s="278" t="str">
        <f>+IF(OR(Jul!$H34="",Jul!$H34=0),"",Jul!$H34)</f>
        <v/>
      </c>
      <c r="N26" s="278" t="str">
        <f>+IF(OR(Aug!$H34="",Aug!$H34=0),"",Aug!$H34)</f>
        <v/>
      </c>
      <c r="O26" s="278" t="str">
        <f>+IF(OR(Sep!$H34="",Sep!$H34=0),"",Sep!$H34)</f>
        <v/>
      </c>
      <c r="P26" s="278" t="str">
        <f>+IF(OR(Okt!$H34="",Okt!$H34=0),"",Okt!$H34)</f>
        <v/>
      </c>
      <c r="Q26" s="278" t="str">
        <f>+IF(OR(Nov!$H34="",Nov!$H34=0),"",Nov!$H34)</f>
        <v/>
      </c>
      <c r="R26" s="279" t="str">
        <f>+IF(OR(Dez!$H34="",Dez!$H34=0),"",Dez!$H34)</f>
        <v/>
      </c>
      <c r="T26" s="267" t="str">
        <f t="shared" si="0"/>
        <v/>
      </c>
      <c r="V26" s="267" t="str">
        <f t="shared" si="1"/>
        <v/>
      </c>
    </row>
    <row r="27" spans="2:22" x14ac:dyDescent="0.25">
      <c r="B27" s="246" t="str">
        <f>+IF(Mitarbeitende!D29="","",Mitarbeitende!D29)</f>
        <v/>
      </c>
      <c r="C27" s="247" t="str">
        <f>+IF(Mitarbeitende!E29="","",Mitarbeitende!E29&amp;" "&amp;Mitarbeitende!F29)</f>
        <v/>
      </c>
      <c r="D27" s="248" t="str">
        <f>+IF(Mitarbeitende!G29="","",Mitarbeitende!G29)</f>
        <v/>
      </c>
      <c r="E27" s="249" t="str">
        <f>+IF(Mitarbeitende!K29="","",Mitarbeitende!K29)</f>
        <v/>
      </c>
      <c r="G27" s="254" t="str">
        <f>+IF(OR(Jan!$H35="",Jan!$H35=0),"",Jan!$H35)</f>
        <v/>
      </c>
      <c r="H27" s="278" t="str">
        <f>+IF(OR(Feb!$H35="",Feb!$H35=0),"",Feb!$H35)</f>
        <v/>
      </c>
      <c r="I27" s="278" t="str">
        <f>+IF(OR(Mrz!$H35="",Mrz!$H35=0),"",Mrz!$H35)</f>
        <v/>
      </c>
      <c r="J27" s="278" t="str">
        <f>+IF(OR(Apr!$H35="",Apr!$H35=0),"",Apr!$H35)</f>
        <v/>
      </c>
      <c r="K27" s="278" t="str">
        <f>+IF(OR(Mai!$H35="",Mai!$H35=0),"",Mai!$H35)</f>
        <v/>
      </c>
      <c r="L27" s="278" t="str">
        <f>+IF(OR(Jun!$H35="",Jun!$H35=0),"",Jun!$H35)</f>
        <v/>
      </c>
      <c r="M27" s="278" t="str">
        <f>+IF(OR(Jul!$H35="",Jul!$H35=0),"",Jul!$H35)</f>
        <v/>
      </c>
      <c r="N27" s="278" t="str">
        <f>+IF(OR(Aug!$H35="",Aug!$H35=0),"",Aug!$H35)</f>
        <v/>
      </c>
      <c r="O27" s="278" t="str">
        <f>+IF(OR(Sep!$H35="",Sep!$H35=0),"",Sep!$H35)</f>
        <v/>
      </c>
      <c r="P27" s="278" t="str">
        <f>+IF(OR(Okt!$H35="",Okt!$H35=0),"",Okt!$H35)</f>
        <v/>
      </c>
      <c r="Q27" s="278" t="str">
        <f>+IF(OR(Nov!$H35="",Nov!$H35=0),"",Nov!$H35)</f>
        <v/>
      </c>
      <c r="R27" s="279" t="str">
        <f>+IF(OR(Dez!$H35="",Dez!$H35=0),"",Dez!$H35)</f>
        <v/>
      </c>
      <c r="T27" s="267" t="str">
        <f t="shared" si="0"/>
        <v/>
      </c>
      <c r="V27" s="267" t="str">
        <f t="shared" si="1"/>
        <v/>
      </c>
    </row>
    <row r="28" spans="2:22" x14ac:dyDescent="0.25">
      <c r="B28" s="246" t="str">
        <f>+IF(Mitarbeitende!D30="","",Mitarbeitende!D30)</f>
        <v/>
      </c>
      <c r="C28" s="247" t="str">
        <f>+IF(Mitarbeitende!E30="","",Mitarbeitende!E30&amp;" "&amp;Mitarbeitende!F30)</f>
        <v/>
      </c>
      <c r="D28" s="248" t="str">
        <f>+IF(Mitarbeitende!G30="","",Mitarbeitende!G30)</f>
        <v/>
      </c>
      <c r="E28" s="249" t="str">
        <f>+IF(Mitarbeitende!K30="","",Mitarbeitende!K30)</f>
        <v/>
      </c>
      <c r="G28" s="254" t="str">
        <f>+IF(OR(Jan!$H36="",Jan!$H36=0),"",Jan!$H36)</f>
        <v/>
      </c>
      <c r="H28" s="278" t="str">
        <f>+IF(OR(Feb!$H36="",Feb!$H36=0),"",Feb!$H36)</f>
        <v/>
      </c>
      <c r="I28" s="278" t="str">
        <f>+IF(OR(Mrz!$H36="",Mrz!$H36=0),"",Mrz!$H36)</f>
        <v/>
      </c>
      <c r="J28" s="278" t="str">
        <f>+IF(OR(Apr!$H36="",Apr!$H36=0),"",Apr!$H36)</f>
        <v/>
      </c>
      <c r="K28" s="278" t="str">
        <f>+IF(OR(Mai!$H36="",Mai!$H36=0),"",Mai!$H36)</f>
        <v/>
      </c>
      <c r="L28" s="278" t="str">
        <f>+IF(OR(Jun!$H36="",Jun!$H36=0),"",Jun!$H36)</f>
        <v/>
      </c>
      <c r="M28" s="278" t="str">
        <f>+IF(OR(Jul!$H36="",Jul!$H36=0),"",Jul!$H36)</f>
        <v/>
      </c>
      <c r="N28" s="278" t="str">
        <f>+IF(OR(Aug!$H36="",Aug!$H36=0),"",Aug!$H36)</f>
        <v/>
      </c>
      <c r="O28" s="278" t="str">
        <f>+IF(OR(Sep!$H36="",Sep!$H36=0),"",Sep!$H36)</f>
        <v/>
      </c>
      <c r="P28" s="278" t="str">
        <f>+IF(OR(Okt!$H36="",Okt!$H36=0),"",Okt!$H36)</f>
        <v/>
      </c>
      <c r="Q28" s="278" t="str">
        <f>+IF(OR(Nov!$H36="",Nov!$H36=0),"",Nov!$H36)</f>
        <v/>
      </c>
      <c r="R28" s="279" t="str">
        <f>+IF(OR(Dez!$H36="",Dez!$H36=0),"",Dez!$H36)</f>
        <v/>
      </c>
      <c r="T28" s="267" t="str">
        <f t="shared" si="0"/>
        <v/>
      </c>
      <c r="V28" s="267" t="str">
        <f t="shared" si="1"/>
        <v/>
      </c>
    </row>
    <row r="29" spans="2:22" x14ac:dyDescent="0.25">
      <c r="B29" s="246" t="str">
        <f>+IF(Mitarbeitende!D31="","",Mitarbeitende!D31)</f>
        <v/>
      </c>
      <c r="C29" s="247" t="str">
        <f>+IF(Mitarbeitende!E31="","",Mitarbeitende!E31&amp;" "&amp;Mitarbeitende!F31)</f>
        <v/>
      </c>
      <c r="D29" s="248" t="str">
        <f>+IF(Mitarbeitende!G31="","",Mitarbeitende!G31)</f>
        <v/>
      </c>
      <c r="E29" s="249" t="str">
        <f>+IF(Mitarbeitende!K31="","",Mitarbeitende!K31)</f>
        <v/>
      </c>
      <c r="G29" s="254" t="str">
        <f>+IF(OR(Jan!$H37="",Jan!$H37=0),"",Jan!$H37)</f>
        <v/>
      </c>
      <c r="H29" s="278" t="str">
        <f>+IF(OR(Feb!$H37="",Feb!$H37=0),"",Feb!$H37)</f>
        <v/>
      </c>
      <c r="I29" s="278" t="str">
        <f>+IF(OR(Mrz!$H37="",Mrz!$H37=0),"",Mrz!$H37)</f>
        <v/>
      </c>
      <c r="J29" s="278" t="str">
        <f>+IF(OR(Apr!$H37="",Apr!$H37=0),"",Apr!$H37)</f>
        <v/>
      </c>
      <c r="K29" s="278" t="str">
        <f>+IF(OR(Mai!$H37="",Mai!$H37=0),"",Mai!$H37)</f>
        <v/>
      </c>
      <c r="L29" s="278" t="str">
        <f>+IF(OR(Jun!$H37="",Jun!$H37=0),"",Jun!$H37)</f>
        <v/>
      </c>
      <c r="M29" s="278" t="str">
        <f>+IF(OR(Jul!$H37="",Jul!$H37=0),"",Jul!$H37)</f>
        <v/>
      </c>
      <c r="N29" s="278" t="str">
        <f>+IF(OR(Aug!$H37="",Aug!$H37=0),"",Aug!$H37)</f>
        <v/>
      </c>
      <c r="O29" s="278" t="str">
        <f>+IF(OR(Sep!$H37="",Sep!$H37=0),"",Sep!$H37)</f>
        <v/>
      </c>
      <c r="P29" s="278" t="str">
        <f>+IF(OR(Okt!$H37="",Okt!$H37=0),"",Okt!$H37)</f>
        <v/>
      </c>
      <c r="Q29" s="278" t="str">
        <f>+IF(OR(Nov!$H37="",Nov!$H37=0),"",Nov!$H37)</f>
        <v/>
      </c>
      <c r="R29" s="279" t="str">
        <f>+IF(OR(Dez!$H37="",Dez!$H37=0),"",Dez!$H37)</f>
        <v/>
      </c>
      <c r="T29" s="267" t="str">
        <f t="shared" si="0"/>
        <v/>
      </c>
      <c r="V29" s="267" t="str">
        <f t="shared" si="1"/>
        <v/>
      </c>
    </row>
    <row r="30" spans="2:22" x14ac:dyDescent="0.25">
      <c r="B30" s="246" t="str">
        <f>+IF(Mitarbeitende!D32="","",Mitarbeitende!D32)</f>
        <v/>
      </c>
      <c r="C30" s="247" t="str">
        <f>+IF(Mitarbeitende!E32="","",Mitarbeitende!E32&amp;" "&amp;Mitarbeitende!F32)</f>
        <v/>
      </c>
      <c r="D30" s="248" t="str">
        <f>+IF(Mitarbeitende!G32="","",Mitarbeitende!G32)</f>
        <v/>
      </c>
      <c r="E30" s="249" t="str">
        <f>+IF(Mitarbeitende!K32="","",Mitarbeitende!K32)</f>
        <v/>
      </c>
      <c r="G30" s="254" t="str">
        <f>+IF(OR(Jan!$H38="",Jan!$H38=0),"",Jan!$H38)</f>
        <v/>
      </c>
      <c r="H30" s="278" t="str">
        <f>+IF(OR(Feb!$H38="",Feb!$H38=0),"",Feb!$H38)</f>
        <v/>
      </c>
      <c r="I30" s="278" t="str">
        <f>+IF(OR(Mrz!$H38="",Mrz!$H38=0),"",Mrz!$H38)</f>
        <v/>
      </c>
      <c r="J30" s="278" t="str">
        <f>+IF(OR(Apr!$H38="",Apr!$H38=0),"",Apr!$H38)</f>
        <v/>
      </c>
      <c r="K30" s="278" t="str">
        <f>+IF(OR(Mai!$H38="",Mai!$H38=0),"",Mai!$H38)</f>
        <v/>
      </c>
      <c r="L30" s="278" t="str">
        <f>+IF(OR(Jun!$H38="",Jun!$H38=0),"",Jun!$H38)</f>
        <v/>
      </c>
      <c r="M30" s="278" t="str">
        <f>+IF(OR(Jul!$H38="",Jul!$H38=0),"",Jul!$H38)</f>
        <v/>
      </c>
      <c r="N30" s="278" t="str">
        <f>+IF(OR(Aug!$H38="",Aug!$H38=0),"",Aug!$H38)</f>
        <v/>
      </c>
      <c r="O30" s="278" t="str">
        <f>+IF(OR(Sep!$H38="",Sep!$H38=0),"",Sep!$H38)</f>
        <v/>
      </c>
      <c r="P30" s="278" t="str">
        <f>+IF(OR(Okt!$H38="",Okt!$H38=0),"",Okt!$H38)</f>
        <v/>
      </c>
      <c r="Q30" s="278" t="str">
        <f>+IF(OR(Nov!$H38="",Nov!$H38=0),"",Nov!$H38)</f>
        <v/>
      </c>
      <c r="R30" s="279" t="str">
        <f>+IF(OR(Dez!$H38="",Dez!$H38=0),"",Dez!$H38)</f>
        <v/>
      </c>
      <c r="T30" s="267" t="str">
        <f t="shared" si="0"/>
        <v/>
      </c>
      <c r="V30" s="267" t="str">
        <f t="shared" si="1"/>
        <v/>
      </c>
    </row>
    <row r="31" spans="2:22" x14ac:dyDescent="0.25">
      <c r="B31" s="246" t="str">
        <f>+IF(Mitarbeitende!D33="","",Mitarbeitende!D33)</f>
        <v/>
      </c>
      <c r="C31" s="247" t="str">
        <f>+IF(Mitarbeitende!E33="","",Mitarbeitende!E33&amp;" "&amp;Mitarbeitende!F33)</f>
        <v/>
      </c>
      <c r="D31" s="248" t="str">
        <f>+IF(Mitarbeitende!G33="","",Mitarbeitende!G33)</f>
        <v/>
      </c>
      <c r="E31" s="249" t="str">
        <f>+IF(Mitarbeitende!K33="","",Mitarbeitende!K33)</f>
        <v/>
      </c>
      <c r="G31" s="254" t="str">
        <f>+IF(OR(Jan!$H39="",Jan!$H39=0),"",Jan!$H39)</f>
        <v/>
      </c>
      <c r="H31" s="278" t="str">
        <f>+IF(OR(Feb!$H39="",Feb!$H39=0),"",Feb!$H39)</f>
        <v/>
      </c>
      <c r="I31" s="278" t="str">
        <f>+IF(OR(Mrz!$H39="",Mrz!$H39=0),"",Mrz!$H39)</f>
        <v/>
      </c>
      <c r="J31" s="278" t="str">
        <f>+IF(OR(Apr!$H39="",Apr!$H39=0),"",Apr!$H39)</f>
        <v/>
      </c>
      <c r="K31" s="278" t="str">
        <f>+IF(OR(Mai!$H39="",Mai!$H39=0),"",Mai!$H39)</f>
        <v/>
      </c>
      <c r="L31" s="278" t="str">
        <f>+IF(OR(Jun!$H39="",Jun!$H39=0),"",Jun!$H39)</f>
        <v/>
      </c>
      <c r="M31" s="278" t="str">
        <f>+IF(OR(Jul!$H39="",Jul!$H39=0),"",Jul!$H39)</f>
        <v/>
      </c>
      <c r="N31" s="278" t="str">
        <f>+IF(OR(Aug!$H39="",Aug!$H39=0),"",Aug!$H39)</f>
        <v/>
      </c>
      <c r="O31" s="278" t="str">
        <f>+IF(OR(Sep!$H39="",Sep!$H39=0),"",Sep!$H39)</f>
        <v/>
      </c>
      <c r="P31" s="278" t="str">
        <f>+IF(OR(Okt!$H39="",Okt!$H39=0),"",Okt!$H39)</f>
        <v/>
      </c>
      <c r="Q31" s="278" t="str">
        <f>+IF(OR(Nov!$H39="",Nov!$H39=0),"",Nov!$H39)</f>
        <v/>
      </c>
      <c r="R31" s="279" t="str">
        <f>+IF(OR(Dez!$H39="",Dez!$H39=0),"",Dez!$H39)</f>
        <v/>
      </c>
      <c r="T31" s="267" t="str">
        <f t="shared" si="0"/>
        <v/>
      </c>
      <c r="V31" s="267" t="str">
        <f t="shared" si="1"/>
        <v/>
      </c>
    </row>
    <row r="32" spans="2:22" x14ac:dyDescent="0.25">
      <c r="B32" s="246" t="str">
        <f>+IF(Mitarbeitende!D34="","",Mitarbeitende!D34)</f>
        <v/>
      </c>
      <c r="C32" s="247" t="str">
        <f>+IF(Mitarbeitende!E34="","",Mitarbeitende!E34&amp;" "&amp;Mitarbeitende!F34)</f>
        <v/>
      </c>
      <c r="D32" s="248" t="str">
        <f>+IF(Mitarbeitende!G34="","",Mitarbeitende!G34)</f>
        <v/>
      </c>
      <c r="E32" s="249" t="str">
        <f>+IF(Mitarbeitende!K34="","",Mitarbeitende!K34)</f>
        <v/>
      </c>
      <c r="G32" s="254" t="str">
        <f>+IF(OR(Jan!$H40="",Jan!$H40=0),"",Jan!$H40)</f>
        <v/>
      </c>
      <c r="H32" s="278" t="str">
        <f>+IF(OR(Feb!$H40="",Feb!$H40=0),"",Feb!$H40)</f>
        <v/>
      </c>
      <c r="I32" s="278" t="str">
        <f>+IF(OR(Mrz!$H40="",Mrz!$H40=0),"",Mrz!$H40)</f>
        <v/>
      </c>
      <c r="J32" s="278" t="str">
        <f>+IF(OR(Apr!$H40="",Apr!$H40=0),"",Apr!$H40)</f>
        <v/>
      </c>
      <c r="K32" s="278" t="str">
        <f>+IF(OR(Mai!$H40="",Mai!$H40=0),"",Mai!$H40)</f>
        <v/>
      </c>
      <c r="L32" s="278" t="str">
        <f>+IF(OR(Jun!$H40="",Jun!$H40=0),"",Jun!$H40)</f>
        <v/>
      </c>
      <c r="M32" s="278" t="str">
        <f>+IF(OR(Jul!$H40="",Jul!$H40=0),"",Jul!$H40)</f>
        <v/>
      </c>
      <c r="N32" s="278" t="str">
        <f>+IF(OR(Aug!$H40="",Aug!$H40=0),"",Aug!$H40)</f>
        <v/>
      </c>
      <c r="O32" s="278" t="str">
        <f>+IF(OR(Sep!$H40="",Sep!$H40=0),"",Sep!$H40)</f>
        <v/>
      </c>
      <c r="P32" s="278" t="str">
        <f>+IF(OR(Okt!$H40="",Okt!$H40=0),"",Okt!$H40)</f>
        <v/>
      </c>
      <c r="Q32" s="278" t="str">
        <f>+IF(OR(Nov!$H40="",Nov!$H40=0),"",Nov!$H40)</f>
        <v/>
      </c>
      <c r="R32" s="279" t="str">
        <f>+IF(OR(Dez!$H40="",Dez!$H40=0),"",Dez!$H40)</f>
        <v/>
      </c>
      <c r="T32" s="267" t="str">
        <f t="shared" si="0"/>
        <v/>
      </c>
      <c r="V32" s="267" t="str">
        <f t="shared" si="1"/>
        <v/>
      </c>
    </row>
    <row r="33" spans="2:22" x14ac:dyDescent="0.25">
      <c r="B33" s="246" t="str">
        <f>+IF(Mitarbeitende!D35="","",Mitarbeitende!D35)</f>
        <v/>
      </c>
      <c r="C33" s="247" t="str">
        <f>+IF(Mitarbeitende!E35="","",Mitarbeitende!E35&amp;" "&amp;Mitarbeitende!F35)</f>
        <v/>
      </c>
      <c r="D33" s="248" t="str">
        <f>+IF(Mitarbeitende!G35="","",Mitarbeitende!G35)</f>
        <v/>
      </c>
      <c r="E33" s="249" t="str">
        <f>+IF(Mitarbeitende!K35="","",Mitarbeitende!K35)</f>
        <v/>
      </c>
      <c r="G33" s="254" t="str">
        <f>+IF(OR(Jan!$H41="",Jan!$H41=0),"",Jan!$H41)</f>
        <v/>
      </c>
      <c r="H33" s="278" t="str">
        <f>+IF(OR(Feb!$H41="",Feb!$H41=0),"",Feb!$H41)</f>
        <v/>
      </c>
      <c r="I33" s="278" t="str">
        <f>+IF(OR(Mrz!$H41="",Mrz!$H41=0),"",Mrz!$H41)</f>
        <v/>
      </c>
      <c r="J33" s="278" t="str">
        <f>+IF(OR(Apr!$H41="",Apr!$H41=0),"",Apr!$H41)</f>
        <v/>
      </c>
      <c r="K33" s="278" t="str">
        <f>+IF(OR(Mai!$H41="",Mai!$H41=0),"",Mai!$H41)</f>
        <v/>
      </c>
      <c r="L33" s="278" t="str">
        <f>+IF(OR(Jun!$H41="",Jun!$H41=0),"",Jun!$H41)</f>
        <v/>
      </c>
      <c r="M33" s="278" t="str">
        <f>+IF(OR(Jul!$H41="",Jul!$H41=0),"",Jul!$H41)</f>
        <v/>
      </c>
      <c r="N33" s="278" t="str">
        <f>+IF(OR(Aug!$H41="",Aug!$H41=0),"",Aug!$H41)</f>
        <v/>
      </c>
      <c r="O33" s="278" t="str">
        <f>+IF(OR(Sep!$H41="",Sep!$H41=0),"",Sep!$H41)</f>
        <v/>
      </c>
      <c r="P33" s="278" t="str">
        <f>+IF(OR(Okt!$H41="",Okt!$H41=0),"",Okt!$H41)</f>
        <v/>
      </c>
      <c r="Q33" s="278" t="str">
        <f>+IF(OR(Nov!$H41="",Nov!$H41=0),"",Nov!$H41)</f>
        <v/>
      </c>
      <c r="R33" s="279" t="str">
        <f>+IF(OR(Dez!$H41="",Dez!$H41=0),"",Dez!$H41)</f>
        <v/>
      </c>
      <c r="T33" s="267" t="str">
        <f t="shared" si="0"/>
        <v/>
      </c>
      <c r="V33" s="267" t="str">
        <f t="shared" si="1"/>
        <v/>
      </c>
    </row>
    <row r="34" spans="2:22" x14ac:dyDescent="0.25">
      <c r="B34" s="246" t="str">
        <f>+IF(Mitarbeitende!D36="","",Mitarbeitende!D36)</f>
        <v/>
      </c>
      <c r="C34" s="247" t="str">
        <f>+IF(Mitarbeitende!E36="","",Mitarbeitende!E36&amp;" "&amp;Mitarbeitende!F36)</f>
        <v/>
      </c>
      <c r="D34" s="248" t="str">
        <f>+IF(Mitarbeitende!G36="","",Mitarbeitende!G36)</f>
        <v/>
      </c>
      <c r="E34" s="249" t="str">
        <f>+IF(Mitarbeitende!K36="","",Mitarbeitende!K36)</f>
        <v/>
      </c>
      <c r="G34" s="254" t="str">
        <f>+IF(OR(Jan!$H42="",Jan!$H42=0),"",Jan!$H42)</f>
        <v/>
      </c>
      <c r="H34" s="278" t="str">
        <f>+IF(OR(Feb!$H42="",Feb!$H42=0),"",Feb!$H42)</f>
        <v/>
      </c>
      <c r="I34" s="278" t="str">
        <f>+IF(OR(Mrz!$H42="",Mrz!$H42=0),"",Mrz!$H42)</f>
        <v/>
      </c>
      <c r="J34" s="278" t="str">
        <f>+IF(OR(Apr!$H42="",Apr!$H42=0),"",Apr!$H42)</f>
        <v/>
      </c>
      <c r="K34" s="278" t="str">
        <f>+IF(OR(Mai!$H42="",Mai!$H42=0),"",Mai!$H42)</f>
        <v/>
      </c>
      <c r="L34" s="278" t="str">
        <f>+IF(OR(Jun!$H42="",Jun!$H42=0),"",Jun!$H42)</f>
        <v/>
      </c>
      <c r="M34" s="278" t="str">
        <f>+IF(OR(Jul!$H42="",Jul!$H42=0),"",Jul!$H42)</f>
        <v/>
      </c>
      <c r="N34" s="278" t="str">
        <f>+IF(OR(Aug!$H42="",Aug!$H42=0),"",Aug!$H42)</f>
        <v/>
      </c>
      <c r="O34" s="278" t="str">
        <f>+IF(OR(Sep!$H42="",Sep!$H42=0),"",Sep!$H42)</f>
        <v/>
      </c>
      <c r="P34" s="278" t="str">
        <f>+IF(OR(Okt!$H42="",Okt!$H42=0),"",Okt!$H42)</f>
        <v/>
      </c>
      <c r="Q34" s="278" t="str">
        <f>+IF(OR(Nov!$H42="",Nov!$H42=0),"",Nov!$H42)</f>
        <v/>
      </c>
      <c r="R34" s="279" t="str">
        <f>+IF(OR(Dez!$H42="",Dez!$H42=0),"",Dez!$H42)</f>
        <v/>
      </c>
      <c r="T34" s="267" t="str">
        <f t="shared" si="0"/>
        <v/>
      </c>
      <c r="V34" s="267" t="str">
        <f t="shared" si="1"/>
        <v/>
      </c>
    </row>
    <row r="35" spans="2:22" x14ac:dyDescent="0.25">
      <c r="B35" s="246" t="str">
        <f>+IF(Mitarbeitende!D37="","",Mitarbeitende!D37)</f>
        <v/>
      </c>
      <c r="C35" s="247" t="str">
        <f>+IF(Mitarbeitende!E37="","",Mitarbeitende!E37&amp;" "&amp;Mitarbeitende!F37)</f>
        <v/>
      </c>
      <c r="D35" s="248" t="str">
        <f>+IF(Mitarbeitende!G37="","",Mitarbeitende!G37)</f>
        <v/>
      </c>
      <c r="E35" s="249" t="str">
        <f>+IF(Mitarbeitende!K37="","",Mitarbeitende!K37)</f>
        <v/>
      </c>
      <c r="G35" s="254" t="str">
        <f>+IF(OR(Jan!$H43="",Jan!$H43=0),"",Jan!$H43)</f>
        <v/>
      </c>
      <c r="H35" s="278" t="str">
        <f>+IF(OR(Feb!$H43="",Feb!$H43=0),"",Feb!$H43)</f>
        <v/>
      </c>
      <c r="I35" s="278" t="str">
        <f>+IF(OR(Mrz!$H43="",Mrz!$H43=0),"",Mrz!$H43)</f>
        <v/>
      </c>
      <c r="J35" s="278" t="str">
        <f>+IF(OR(Apr!$H43="",Apr!$H43=0),"",Apr!$H43)</f>
        <v/>
      </c>
      <c r="K35" s="278" t="str">
        <f>+IF(OR(Mai!$H43="",Mai!$H43=0),"",Mai!$H43)</f>
        <v/>
      </c>
      <c r="L35" s="278" t="str">
        <f>+IF(OR(Jun!$H43="",Jun!$H43=0),"",Jun!$H43)</f>
        <v/>
      </c>
      <c r="M35" s="278" t="str">
        <f>+IF(OR(Jul!$H43="",Jul!$H43=0),"",Jul!$H43)</f>
        <v/>
      </c>
      <c r="N35" s="278" t="str">
        <f>+IF(OR(Aug!$H43="",Aug!$H43=0),"",Aug!$H43)</f>
        <v/>
      </c>
      <c r="O35" s="278" t="str">
        <f>+IF(OR(Sep!$H43="",Sep!$H43=0),"",Sep!$H43)</f>
        <v/>
      </c>
      <c r="P35" s="278" t="str">
        <f>+IF(OR(Okt!$H43="",Okt!$H43=0),"",Okt!$H43)</f>
        <v/>
      </c>
      <c r="Q35" s="278" t="str">
        <f>+IF(OR(Nov!$H43="",Nov!$H43=0),"",Nov!$H43)</f>
        <v/>
      </c>
      <c r="R35" s="279" t="str">
        <f>+IF(OR(Dez!$H43="",Dez!$H43=0),"",Dez!$H43)</f>
        <v/>
      </c>
      <c r="T35" s="267" t="str">
        <f t="shared" si="0"/>
        <v/>
      </c>
      <c r="V35" s="267" t="str">
        <f t="shared" si="1"/>
        <v/>
      </c>
    </row>
    <row r="36" spans="2:22" x14ac:dyDescent="0.25">
      <c r="B36" s="246" t="str">
        <f>+IF(Mitarbeitende!D38="","",Mitarbeitende!D38)</f>
        <v/>
      </c>
      <c r="C36" s="247" t="str">
        <f>+IF(Mitarbeitende!E38="","",Mitarbeitende!E38&amp;" "&amp;Mitarbeitende!F38)</f>
        <v/>
      </c>
      <c r="D36" s="248" t="str">
        <f>+IF(Mitarbeitende!G38="","",Mitarbeitende!G38)</f>
        <v/>
      </c>
      <c r="E36" s="249" t="str">
        <f>+IF(Mitarbeitende!K38="","",Mitarbeitende!K38)</f>
        <v/>
      </c>
      <c r="G36" s="254" t="str">
        <f>+IF(OR(Jan!$H44="",Jan!$H44=0),"",Jan!$H44)</f>
        <v/>
      </c>
      <c r="H36" s="278" t="str">
        <f>+IF(OR(Feb!$H44="",Feb!$H44=0),"",Feb!$H44)</f>
        <v/>
      </c>
      <c r="I36" s="278" t="str">
        <f>+IF(OR(Mrz!$H44="",Mrz!$H44=0),"",Mrz!$H44)</f>
        <v/>
      </c>
      <c r="J36" s="278" t="str">
        <f>+IF(OR(Apr!$H44="",Apr!$H44=0),"",Apr!$H44)</f>
        <v/>
      </c>
      <c r="K36" s="278" t="str">
        <f>+IF(OR(Mai!$H44="",Mai!$H44=0),"",Mai!$H44)</f>
        <v/>
      </c>
      <c r="L36" s="278" t="str">
        <f>+IF(OR(Jun!$H44="",Jun!$H44=0),"",Jun!$H44)</f>
        <v/>
      </c>
      <c r="M36" s="278" t="str">
        <f>+IF(OR(Jul!$H44="",Jul!$H44=0),"",Jul!$H44)</f>
        <v/>
      </c>
      <c r="N36" s="278" t="str">
        <f>+IF(OR(Aug!$H44="",Aug!$H44=0),"",Aug!$H44)</f>
        <v/>
      </c>
      <c r="O36" s="278" t="str">
        <f>+IF(OR(Sep!$H44="",Sep!$H44=0),"",Sep!$H44)</f>
        <v/>
      </c>
      <c r="P36" s="278" t="str">
        <f>+IF(OR(Okt!$H44="",Okt!$H44=0),"",Okt!$H44)</f>
        <v/>
      </c>
      <c r="Q36" s="278" t="str">
        <f>+IF(OR(Nov!$H44="",Nov!$H44=0),"",Nov!$H44)</f>
        <v/>
      </c>
      <c r="R36" s="279" t="str">
        <f>+IF(OR(Dez!$H44="",Dez!$H44=0),"",Dez!$H44)</f>
        <v/>
      </c>
      <c r="T36" s="267" t="str">
        <f t="shared" si="0"/>
        <v/>
      </c>
      <c r="V36" s="267" t="str">
        <f t="shared" si="1"/>
        <v/>
      </c>
    </row>
    <row r="37" spans="2:22" x14ac:dyDescent="0.25">
      <c r="B37" s="246" t="str">
        <f>+IF(Mitarbeitende!D39="","",Mitarbeitende!D39)</f>
        <v/>
      </c>
      <c r="C37" s="247" t="str">
        <f>+IF(Mitarbeitende!E39="","",Mitarbeitende!E39&amp;" "&amp;Mitarbeitende!F39)</f>
        <v/>
      </c>
      <c r="D37" s="248" t="str">
        <f>+IF(Mitarbeitende!G39="","",Mitarbeitende!G39)</f>
        <v/>
      </c>
      <c r="E37" s="249" t="str">
        <f>+IF(Mitarbeitende!K39="","",Mitarbeitende!K39)</f>
        <v/>
      </c>
      <c r="G37" s="254" t="str">
        <f>+IF(OR(Jan!$H45="",Jan!$H45=0),"",Jan!$H45)</f>
        <v/>
      </c>
      <c r="H37" s="278" t="str">
        <f>+IF(OR(Feb!$H45="",Feb!$H45=0),"",Feb!$H45)</f>
        <v/>
      </c>
      <c r="I37" s="278" t="str">
        <f>+IF(OR(Mrz!$H45="",Mrz!$H45=0),"",Mrz!$H45)</f>
        <v/>
      </c>
      <c r="J37" s="278" t="str">
        <f>+IF(OR(Apr!$H45="",Apr!$H45=0),"",Apr!$H45)</f>
        <v/>
      </c>
      <c r="K37" s="278" t="str">
        <f>+IF(OR(Mai!$H45="",Mai!$H45=0),"",Mai!$H45)</f>
        <v/>
      </c>
      <c r="L37" s="278" t="str">
        <f>+IF(OR(Jun!$H45="",Jun!$H45=0),"",Jun!$H45)</f>
        <v/>
      </c>
      <c r="M37" s="278" t="str">
        <f>+IF(OR(Jul!$H45="",Jul!$H45=0),"",Jul!$H45)</f>
        <v/>
      </c>
      <c r="N37" s="278" t="str">
        <f>+IF(OR(Aug!$H45="",Aug!$H45=0),"",Aug!$H45)</f>
        <v/>
      </c>
      <c r="O37" s="278" t="str">
        <f>+IF(OR(Sep!$H45="",Sep!$H45=0),"",Sep!$H45)</f>
        <v/>
      </c>
      <c r="P37" s="278" t="str">
        <f>+IF(OR(Okt!$H45="",Okt!$H45=0),"",Okt!$H45)</f>
        <v/>
      </c>
      <c r="Q37" s="278" t="str">
        <f>+IF(OR(Nov!$H45="",Nov!$H45=0),"",Nov!$H45)</f>
        <v/>
      </c>
      <c r="R37" s="279" t="str">
        <f>+IF(OR(Dez!$H45="",Dez!$H45=0),"",Dez!$H45)</f>
        <v/>
      </c>
      <c r="T37" s="267" t="str">
        <f t="shared" si="0"/>
        <v/>
      </c>
      <c r="V37" s="267" t="str">
        <f t="shared" si="1"/>
        <v/>
      </c>
    </row>
    <row r="38" spans="2:22" x14ac:dyDescent="0.25">
      <c r="B38" s="246" t="str">
        <f>+IF(Mitarbeitende!D40="","",Mitarbeitende!D40)</f>
        <v/>
      </c>
      <c r="C38" s="247" t="str">
        <f>+IF(Mitarbeitende!E40="","",Mitarbeitende!E40&amp;" "&amp;Mitarbeitende!F40)</f>
        <v/>
      </c>
      <c r="D38" s="248" t="str">
        <f>+IF(Mitarbeitende!G40="","",Mitarbeitende!G40)</f>
        <v/>
      </c>
      <c r="E38" s="249" t="str">
        <f>+IF(Mitarbeitende!K40="","",Mitarbeitende!K40)</f>
        <v/>
      </c>
      <c r="G38" s="254" t="str">
        <f>+IF(OR(Jan!$H46="",Jan!$H46=0),"",Jan!$H46)</f>
        <v/>
      </c>
      <c r="H38" s="278" t="str">
        <f>+IF(OR(Feb!$H46="",Feb!$H46=0),"",Feb!$H46)</f>
        <v/>
      </c>
      <c r="I38" s="278" t="str">
        <f>+IF(OR(Mrz!$H46="",Mrz!$H46=0),"",Mrz!$H46)</f>
        <v/>
      </c>
      <c r="J38" s="278" t="str">
        <f>+IF(OR(Apr!$H46="",Apr!$H46=0),"",Apr!$H46)</f>
        <v/>
      </c>
      <c r="K38" s="278" t="str">
        <f>+IF(OR(Mai!$H46="",Mai!$H46=0),"",Mai!$H46)</f>
        <v/>
      </c>
      <c r="L38" s="278" t="str">
        <f>+IF(OR(Jun!$H46="",Jun!$H46=0),"",Jun!$H46)</f>
        <v/>
      </c>
      <c r="M38" s="278" t="str">
        <f>+IF(OR(Jul!$H46="",Jul!$H46=0),"",Jul!$H46)</f>
        <v/>
      </c>
      <c r="N38" s="278" t="str">
        <f>+IF(OR(Aug!$H46="",Aug!$H46=0),"",Aug!$H46)</f>
        <v/>
      </c>
      <c r="O38" s="278" t="str">
        <f>+IF(OR(Sep!$H46="",Sep!$H46=0),"",Sep!$H46)</f>
        <v/>
      </c>
      <c r="P38" s="278" t="str">
        <f>+IF(OR(Okt!$H46="",Okt!$H46=0),"",Okt!$H46)</f>
        <v/>
      </c>
      <c r="Q38" s="278" t="str">
        <f>+IF(OR(Nov!$H46="",Nov!$H46=0),"",Nov!$H46)</f>
        <v/>
      </c>
      <c r="R38" s="279" t="str">
        <f>+IF(OR(Dez!$H46="",Dez!$H46=0),"",Dez!$H46)</f>
        <v/>
      </c>
      <c r="T38" s="267" t="str">
        <f t="shared" si="0"/>
        <v/>
      </c>
      <c r="V38" s="267" t="str">
        <f t="shared" si="1"/>
        <v/>
      </c>
    </row>
    <row r="39" spans="2:22" x14ac:dyDescent="0.25">
      <c r="B39" s="246" t="str">
        <f>+IF(Mitarbeitende!D41="","",Mitarbeitende!D41)</f>
        <v/>
      </c>
      <c r="C39" s="247" t="str">
        <f>+IF(Mitarbeitende!E41="","",Mitarbeitende!E41&amp;" "&amp;Mitarbeitende!F41)</f>
        <v/>
      </c>
      <c r="D39" s="248" t="str">
        <f>+IF(Mitarbeitende!G41="","",Mitarbeitende!G41)</f>
        <v/>
      </c>
      <c r="E39" s="249" t="str">
        <f>+IF(Mitarbeitende!K41="","",Mitarbeitende!K41)</f>
        <v/>
      </c>
      <c r="G39" s="254" t="str">
        <f>+IF(OR(Jan!$H47="",Jan!$H47=0),"",Jan!$H47)</f>
        <v/>
      </c>
      <c r="H39" s="278" t="str">
        <f>+IF(OR(Feb!$H47="",Feb!$H47=0),"",Feb!$H47)</f>
        <v/>
      </c>
      <c r="I39" s="278" t="str">
        <f>+IF(OR(Mrz!$H47="",Mrz!$H47=0),"",Mrz!$H47)</f>
        <v/>
      </c>
      <c r="J39" s="278" t="str">
        <f>+IF(OR(Apr!$H47="",Apr!$H47=0),"",Apr!$H47)</f>
        <v/>
      </c>
      <c r="K39" s="278" t="str">
        <f>+IF(OR(Mai!$H47="",Mai!$H47=0),"",Mai!$H47)</f>
        <v/>
      </c>
      <c r="L39" s="278" t="str">
        <f>+IF(OR(Jun!$H47="",Jun!$H47=0),"",Jun!$H47)</f>
        <v/>
      </c>
      <c r="M39" s="278" t="str">
        <f>+IF(OR(Jul!$H47="",Jul!$H47=0),"",Jul!$H47)</f>
        <v/>
      </c>
      <c r="N39" s="278" t="str">
        <f>+IF(OR(Aug!$H47="",Aug!$H47=0),"",Aug!$H47)</f>
        <v/>
      </c>
      <c r="O39" s="278" t="str">
        <f>+IF(OR(Sep!$H47="",Sep!$H47=0),"",Sep!$H47)</f>
        <v/>
      </c>
      <c r="P39" s="278" t="str">
        <f>+IF(OR(Okt!$H47="",Okt!$H47=0),"",Okt!$H47)</f>
        <v/>
      </c>
      <c r="Q39" s="278" t="str">
        <f>+IF(OR(Nov!$H47="",Nov!$H47=0),"",Nov!$H47)</f>
        <v/>
      </c>
      <c r="R39" s="279" t="str">
        <f>+IF(OR(Dez!$H47="",Dez!$H47=0),"",Dez!$H47)</f>
        <v/>
      </c>
      <c r="T39" s="267" t="str">
        <f t="shared" si="0"/>
        <v/>
      </c>
      <c r="V39" s="267" t="str">
        <f t="shared" si="1"/>
        <v/>
      </c>
    </row>
    <row r="40" spans="2:22" x14ac:dyDescent="0.25">
      <c r="B40" s="246" t="str">
        <f>+IF(Mitarbeitende!D42="","",Mitarbeitende!D42)</f>
        <v/>
      </c>
      <c r="C40" s="247" t="str">
        <f>+IF(Mitarbeitende!E42="","",Mitarbeitende!E42&amp;" "&amp;Mitarbeitende!F42)</f>
        <v/>
      </c>
      <c r="D40" s="248" t="str">
        <f>+IF(Mitarbeitende!G42="","",Mitarbeitende!G42)</f>
        <v/>
      </c>
      <c r="E40" s="249" t="str">
        <f>+IF(Mitarbeitende!K42="","",Mitarbeitende!K42)</f>
        <v/>
      </c>
      <c r="G40" s="254" t="str">
        <f>+IF(OR(Jan!$H48="",Jan!$H48=0),"",Jan!$H48)</f>
        <v/>
      </c>
      <c r="H40" s="278" t="str">
        <f>+IF(OR(Feb!$H48="",Feb!$H48=0),"",Feb!$H48)</f>
        <v/>
      </c>
      <c r="I40" s="278" t="str">
        <f>+IF(OR(Mrz!$H48="",Mrz!$H48=0),"",Mrz!$H48)</f>
        <v/>
      </c>
      <c r="J40" s="278" t="str">
        <f>+IF(OR(Apr!$H48="",Apr!$H48=0),"",Apr!$H48)</f>
        <v/>
      </c>
      <c r="K40" s="278" t="str">
        <f>+IF(OR(Mai!$H48="",Mai!$H48=0),"",Mai!$H48)</f>
        <v/>
      </c>
      <c r="L40" s="278" t="str">
        <f>+IF(OR(Jun!$H48="",Jun!$H48=0),"",Jun!$H48)</f>
        <v/>
      </c>
      <c r="M40" s="278" t="str">
        <f>+IF(OR(Jul!$H48="",Jul!$H48=0),"",Jul!$H48)</f>
        <v/>
      </c>
      <c r="N40" s="278" t="str">
        <f>+IF(OR(Aug!$H48="",Aug!$H48=0),"",Aug!$H48)</f>
        <v/>
      </c>
      <c r="O40" s="278" t="str">
        <f>+IF(OR(Sep!$H48="",Sep!$H48=0),"",Sep!$H48)</f>
        <v/>
      </c>
      <c r="P40" s="278" t="str">
        <f>+IF(OR(Okt!$H48="",Okt!$H48=0),"",Okt!$H48)</f>
        <v/>
      </c>
      <c r="Q40" s="278" t="str">
        <f>+IF(OR(Nov!$H48="",Nov!$H48=0),"",Nov!$H48)</f>
        <v/>
      </c>
      <c r="R40" s="279" t="str">
        <f>+IF(OR(Dez!$H48="",Dez!$H48=0),"",Dez!$H48)</f>
        <v/>
      </c>
      <c r="T40" s="267" t="str">
        <f t="shared" si="0"/>
        <v/>
      </c>
      <c r="V40" s="267" t="str">
        <f t="shared" si="1"/>
        <v/>
      </c>
    </row>
    <row r="41" spans="2:22" x14ac:dyDescent="0.25">
      <c r="B41" s="246" t="str">
        <f>+IF(Mitarbeitende!D43="","",Mitarbeitende!D43)</f>
        <v/>
      </c>
      <c r="C41" s="247" t="str">
        <f>+IF(Mitarbeitende!E43="","",Mitarbeitende!E43&amp;" "&amp;Mitarbeitende!F43)</f>
        <v/>
      </c>
      <c r="D41" s="248" t="str">
        <f>+IF(Mitarbeitende!G43="","",Mitarbeitende!G43)</f>
        <v/>
      </c>
      <c r="E41" s="249" t="str">
        <f>+IF(Mitarbeitende!K43="","",Mitarbeitende!K43)</f>
        <v/>
      </c>
      <c r="G41" s="254" t="str">
        <f>+IF(OR(Jan!$H49="",Jan!$H49=0),"",Jan!$H49)</f>
        <v/>
      </c>
      <c r="H41" s="278" t="str">
        <f>+IF(OR(Feb!$H49="",Feb!$H49=0),"",Feb!$H49)</f>
        <v/>
      </c>
      <c r="I41" s="278" t="str">
        <f>+IF(OR(Mrz!$H49="",Mrz!$H49=0),"",Mrz!$H49)</f>
        <v/>
      </c>
      <c r="J41" s="278" t="str">
        <f>+IF(OR(Apr!$H49="",Apr!$H49=0),"",Apr!$H49)</f>
        <v/>
      </c>
      <c r="K41" s="278" t="str">
        <f>+IF(OR(Mai!$H49="",Mai!$H49=0),"",Mai!$H49)</f>
        <v/>
      </c>
      <c r="L41" s="278" t="str">
        <f>+IF(OR(Jun!$H49="",Jun!$H49=0),"",Jun!$H49)</f>
        <v/>
      </c>
      <c r="M41" s="278" t="str">
        <f>+IF(OR(Jul!$H49="",Jul!$H49=0),"",Jul!$H49)</f>
        <v/>
      </c>
      <c r="N41" s="278" t="str">
        <f>+IF(OR(Aug!$H49="",Aug!$H49=0),"",Aug!$H49)</f>
        <v/>
      </c>
      <c r="O41" s="278" t="str">
        <f>+IF(OR(Sep!$H49="",Sep!$H49=0),"",Sep!$H49)</f>
        <v/>
      </c>
      <c r="P41" s="278" t="str">
        <f>+IF(OR(Okt!$H49="",Okt!$H49=0),"",Okt!$H49)</f>
        <v/>
      </c>
      <c r="Q41" s="278" t="str">
        <f>+IF(OR(Nov!$H49="",Nov!$H49=0),"",Nov!$H49)</f>
        <v/>
      </c>
      <c r="R41" s="279" t="str">
        <f>+IF(OR(Dez!$H49="",Dez!$H49=0),"",Dez!$H49)</f>
        <v/>
      </c>
      <c r="T41" s="267" t="str">
        <f t="shared" si="0"/>
        <v/>
      </c>
      <c r="V41" s="267" t="str">
        <f t="shared" si="1"/>
        <v/>
      </c>
    </row>
    <row r="42" spans="2:22" x14ac:dyDescent="0.25">
      <c r="B42" s="246" t="str">
        <f>+IF(Mitarbeitende!D44="","",Mitarbeitende!D44)</f>
        <v/>
      </c>
      <c r="C42" s="247" t="str">
        <f>+IF(Mitarbeitende!E44="","",Mitarbeitende!E44&amp;" "&amp;Mitarbeitende!F44)</f>
        <v/>
      </c>
      <c r="D42" s="248" t="str">
        <f>+IF(Mitarbeitende!G44="","",Mitarbeitende!G44)</f>
        <v/>
      </c>
      <c r="E42" s="249" t="str">
        <f>+IF(Mitarbeitende!K44="","",Mitarbeitende!K44)</f>
        <v/>
      </c>
      <c r="G42" s="254" t="str">
        <f>+IF(OR(Jan!$H50="",Jan!$H50=0),"",Jan!$H50)</f>
        <v/>
      </c>
      <c r="H42" s="278" t="str">
        <f>+IF(OR(Feb!$H50="",Feb!$H50=0),"",Feb!$H50)</f>
        <v/>
      </c>
      <c r="I42" s="278" t="str">
        <f>+IF(OR(Mrz!$H50="",Mrz!$H50=0),"",Mrz!$H50)</f>
        <v/>
      </c>
      <c r="J42" s="278" t="str">
        <f>+IF(OR(Apr!$H50="",Apr!$H50=0),"",Apr!$H50)</f>
        <v/>
      </c>
      <c r="K42" s="278" t="str">
        <f>+IF(OR(Mai!$H50="",Mai!$H50=0),"",Mai!$H50)</f>
        <v/>
      </c>
      <c r="L42" s="278" t="str">
        <f>+IF(OR(Jun!$H50="",Jun!$H50=0),"",Jun!$H50)</f>
        <v/>
      </c>
      <c r="M42" s="278" t="str">
        <f>+IF(OR(Jul!$H50="",Jul!$H50=0),"",Jul!$H50)</f>
        <v/>
      </c>
      <c r="N42" s="278" t="str">
        <f>+IF(OR(Aug!$H50="",Aug!$H50=0),"",Aug!$H50)</f>
        <v/>
      </c>
      <c r="O42" s="278" t="str">
        <f>+IF(OR(Sep!$H50="",Sep!$H50=0),"",Sep!$H50)</f>
        <v/>
      </c>
      <c r="P42" s="278" t="str">
        <f>+IF(OR(Okt!$H50="",Okt!$H50=0),"",Okt!$H50)</f>
        <v/>
      </c>
      <c r="Q42" s="278" t="str">
        <f>+IF(OR(Nov!$H50="",Nov!$H50=0),"",Nov!$H50)</f>
        <v/>
      </c>
      <c r="R42" s="279" t="str">
        <f>+IF(OR(Dez!$H50="",Dez!$H50=0),"",Dez!$H50)</f>
        <v/>
      </c>
      <c r="T42" s="267" t="str">
        <f t="shared" si="0"/>
        <v/>
      </c>
      <c r="V42" s="267" t="str">
        <f t="shared" si="1"/>
        <v/>
      </c>
    </row>
    <row r="43" spans="2:22" x14ac:dyDescent="0.25">
      <c r="B43" s="246" t="str">
        <f>+IF(Mitarbeitende!D45="","",Mitarbeitende!D45)</f>
        <v/>
      </c>
      <c r="C43" s="247" t="str">
        <f>+IF(Mitarbeitende!E45="","",Mitarbeitende!E45&amp;" "&amp;Mitarbeitende!F45)</f>
        <v/>
      </c>
      <c r="D43" s="248" t="str">
        <f>+IF(Mitarbeitende!G45="","",Mitarbeitende!G45)</f>
        <v/>
      </c>
      <c r="E43" s="249" t="str">
        <f>+IF(Mitarbeitende!K45="","",Mitarbeitende!K45)</f>
        <v/>
      </c>
      <c r="G43" s="254" t="str">
        <f>+IF(OR(Jan!$H51="",Jan!$H51=0),"",Jan!$H51)</f>
        <v/>
      </c>
      <c r="H43" s="278" t="str">
        <f>+IF(OR(Feb!$H51="",Feb!$H51=0),"",Feb!$H51)</f>
        <v/>
      </c>
      <c r="I43" s="278" t="str">
        <f>+IF(OR(Mrz!$H51="",Mrz!$H51=0),"",Mrz!$H51)</f>
        <v/>
      </c>
      <c r="J43" s="278" t="str">
        <f>+IF(OR(Apr!$H51="",Apr!$H51=0),"",Apr!$H51)</f>
        <v/>
      </c>
      <c r="K43" s="278" t="str">
        <f>+IF(OR(Mai!$H51="",Mai!$H51=0),"",Mai!$H51)</f>
        <v/>
      </c>
      <c r="L43" s="278" t="str">
        <f>+IF(OR(Jun!$H51="",Jun!$H51=0),"",Jun!$H51)</f>
        <v/>
      </c>
      <c r="M43" s="278" t="str">
        <f>+IF(OR(Jul!$H51="",Jul!$H51=0),"",Jul!$H51)</f>
        <v/>
      </c>
      <c r="N43" s="278" t="str">
        <f>+IF(OR(Aug!$H51="",Aug!$H51=0),"",Aug!$H51)</f>
        <v/>
      </c>
      <c r="O43" s="278" t="str">
        <f>+IF(OR(Sep!$H51="",Sep!$H51=0),"",Sep!$H51)</f>
        <v/>
      </c>
      <c r="P43" s="278" t="str">
        <f>+IF(OR(Okt!$H51="",Okt!$H51=0),"",Okt!$H51)</f>
        <v/>
      </c>
      <c r="Q43" s="278" t="str">
        <f>+IF(OR(Nov!$H51="",Nov!$H51=0),"",Nov!$H51)</f>
        <v/>
      </c>
      <c r="R43" s="279" t="str">
        <f>+IF(OR(Dez!$H51="",Dez!$H51=0),"",Dez!$H51)</f>
        <v/>
      </c>
      <c r="T43" s="267" t="str">
        <f t="shared" si="0"/>
        <v/>
      </c>
      <c r="V43" s="267"/>
    </row>
    <row r="44" spans="2:22" x14ac:dyDescent="0.25">
      <c r="B44" s="246" t="str">
        <f>+IF(Mitarbeitende!D46="","",Mitarbeitende!D46)</f>
        <v/>
      </c>
      <c r="C44" s="247" t="str">
        <f>+IF(Mitarbeitende!E46="","",Mitarbeitende!E46&amp;" "&amp;Mitarbeitende!F46)</f>
        <v/>
      </c>
      <c r="D44" s="248" t="str">
        <f>+IF(Mitarbeitende!G46="","",Mitarbeitende!G46)</f>
        <v/>
      </c>
      <c r="E44" s="249" t="str">
        <f>+IF(Mitarbeitende!K46="","",Mitarbeitende!K46)</f>
        <v/>
      </c>
      <c r="G44" s="254" t="str">
        <f>+IF(OR(Jan!$H52="",Jan!$H52=0),"",Jan!$H52)</f>
        <v/>
      </c>
      <c r="H44" s="278" t="str">
        <f>+IF(OR(Feb!$H52="",Feb!$H52=0),"",Feb!$H52)</f>
        <v/>
      </c>
      <c r="I44" s="278" t="str">
        <f>+IF(OR(Mrz!$H52="",Mrz!$H52=0),"",Mrz!$H52)</f>
        <v/>
      </c>
      <c r="J44" s="278" t="str">
        <f>+IF(OR(Apr!$H52="",Apr!$H52=0),"",Apr!$H52)</f>
        <v/>
      </c>
      <c r="K44" s="278" t="str">
        <f>+IF(OR(Mai!$H52="",Mai!$H52=0),"",Mai!$H52)</f>
        <v/>
      </c>
      <c r="L44" s="278" t="str">
        <f>+IF(OR(Jun!$H52="",Jun!$H52=0),"",Jun!$H52)</f>
        <v/>
      </c>
      <c r="M44" s="278" t="str">
        <f>+IF(OR(Jul!$H52="",Jul!$H52=0),"",Jul!$H52)</f>
        <v/>
      </c>
      <c r="N44" s="278" t="str">
        <f>+IF(OR(Aug!$H52="",Aug!$H52=0),"",Aug!$H52)</f>
        <v/>
      </c>
      <c r="O44" s="278" t="str">
        <f>+IF(OR(Sep!$H52="",Sep!$H52=0),"",Sep!$H52)</f>
        <v/>
      </c>
      <c r="P44" s="278" t="str">
        <f>+IF(OR(Okt!$H52="",Okt!$H52=0),"",Okt!$H52)</f>
        <v/>
      </c>
      <c r="Q44" s="278" t="str">
        <f>+IF(OR(Nov!$H52="",Nov!$H52=0),"",Nov!$H52)</f>
        <v/>
      </c>
      <c r="R44" s="279" t="str">
        <f>+IF(OR(Dez!$H52="",Dez!$H52=0),"",Dez!$H52)</f>
        <v/>
      </c>
      <c r="T44" s="267" t="str">
        <f t="shared" si="0"/>
        <v/>
      </c>
      <c r="V44" s="267" t="str">
        <f t="shared" si="1"/>
        <v/>
      </c>
    </row>
    <row r="45" spans="2:22" ht="13.8" thickBot="1" x14ac:dyDescent="0.3">
      <c r="B45" s="250" t="str">
        <f>+IF(Mitarbeitende!D47="","",Mitarbeitende!D47)</f>
        <v/>
      </c>
      <c r="C45" s="251" t="str">
        <f>+IF(Mitarbeitende!E47="","",Mitarbeitende!E47&amp;" "&amp;Mitarbeitende!F47)</f>
        <v/>
      </c>
      <c r="D45" s="252" t="str">
        <f>+IF(Mitarbeitende!G47="","",Mitarbeitende!G47)</f>
        <v/>
      </c>
      <c r="E45" s="253" t="str">
        <f>+IF(Mitarbeitende!K47="","",Mitarbeitende!K47)</f>
        <v/>
      </c>
      <c r="G45" s="256" t="str">
        <f>+IF(OR(Jan!$H53="",Jan!$H53=0),"",Jan!$H53)</f>
        <v/>
      </c>
      <c r="H45" s="280" t="str">
        <f>+IF(OR(Feb!$H53="",Feb!$H53=0),"",Feb!$H53)</f>
        <v/>
      </c>
      <c r="I45" s="280" t="str">
        <f>+IF(OR(Mrz!$H53="",Mrz!$H53=0),"",Mrz!$H53)</f>
        <v/>
      </c>
      <c r="J45" s="280" t="str">
        <f>+IF(OR(Apr!$H53="",Apr!$H53=0),"",Apr!$H53)</f>
        <v/>
      </c>
      <c r="K45" s="280" t="str">
        <f>+IF(OR(Mai!$H53="",Mai!$H53=0),"",Mai!$H53)</f>
        <v/>
      </c>
      <c r="L45" s="280" t="str">
        <f>+IF(OR(Jun!$H53="",Jun!$H53=0),"",Jun!$H53)</f>
        <v/>
      </c>
      <c r="M45" s="280" t="str">
        <f>+IF(OR(Jul!$H53="",Jul!$H53=0),"",Jul!$H53)</f>
        <v/>
      </c>
      <c r="N45" s="280" t="str">
        <f>+IF(OR(Aug!$H53="",Aug!$H53=0),"",Aug!$H53)</f>
        <v/>
      </c>
      <c r="O45" s="280" t="str">
        <f>+IF(OR(Sep!$H53="",Sep!$H53=0),"",Sep!$H53)</f>
        <v/>
      </c>
      <c r="P45" s="280" t="str">
        <f>+IF(OR(Okt!$H53="",Okt!$H53=0),"",Okt!$H53)</f>
        <v/>
      </c>
      <c r="Q45" s="280" t="str">
        <f>+IF(OR(Nov!$H53="",Nov!$H53=0),"",Nov!$H53)</f>
        <v/>
      </c>
      <c r="R45" s="281" t="str">
        <f>+IF(OR(Dez!$H53="",Dez!$H53=0),"",Dez!$H53)</f>
        <v/>
      </c>
      <c r="T45" s="268" t="str">
        <f t="shared" si="0"/>
        <v/>
      </c>
      <c r="V45" s="268" t="str">
        <f t="shared" si="1"/>
        <v/>
      </c>
    </row>
    <row r="47" spans="2:22" x14ac:dyDescent="0.25">
      <c r="B47" s="35" t="s">
        <v>71</v>
      </c>
    </row>
    <row r="48" spans="2:22" x14ac:dyDescent="0.25">
      <c r="B48" s="35" t="s">
        <v>47</v>
      </c>
    </row>
    <row r="49" spans="2:2" x14ac:dyDescent="0.25">
      <c r="B49" s="35" t="s">
        <v>48</v>
      </c>
    </row>
  </sheetData>
  <sheetProtection sheet="1" objects="1" scenarios="1"/>
  <mergeCells count="17">
    <mergeCell ref="P4:P5"/>
    <mergeCell ref="Q4:Q5"/>
    <mergeCell ref="E4:E5"/>
    <mergeCell ref="R4:R5"/>
    <mergeCell ref="G2:R3"/>
    <mergeCell ref="I4:I5"/>
    <mergeCell ref="J4:J5"/>
    <mergeCell ref="K4:K5"/>
    <mergeCell ref="L4:L5"/>
    <mergeCell ref="M4:M5"/>
    <mergeCell ref="N4:N5"/>
    <mergeCell ref="O4:O5"/>
    <mergeCell ref="B3:C3"/>
    <mergeCell ref="C4:C5"/>
    <mergeCell ref="D4:D5"/>
    <mergeCell ref="G4:G5"/>
    <mergeCell ref="H4:H5"/>
  </mergeCells>
  <dataValidations disablePrompts="1" count="1">
    <dataValidation showErrorMessage="1" sqref="D6:D45" xr:uid="{B06EFC37-D93A-4F75-884E-44C2A8ECE514}"/>
  </dataValidations>
  <printOptions horizontalCentered="1"/>
  <pageMargins left="0.43307086614173229" right="0.39370078740157483" top="0.59055118110236227" bottom="0.39370078740157483" header="0.51181102362204722" footer="0.51181102362204722"/>
  <pageSetup paperSize="9" scale="85" orientation="landscape" horizontalDpi="4294967293" r:id="rId1"/>
  <headerFooter alignWithMargins="0"/>
  <colBreaks count="1" manualBreakCount="1">
    <brk id="22" min="5" max="54"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6990B-8AFF-4A08-B7FB-9F69AF0A345B}">
  <sheetPr codeName="Tabelle12">
    <tabColor rgb="FFFF0000"/>
  </sheetPr>
  <dimension ref="B1:G42"/>
  <sheetViews>
    <sheetView topLeftCell="A7" workbookViewId="0">
      <selection activeCell="F13" sqref="F13"/>
    </sheetView>
  </sheetViews>
  <sheetFormatPr baseColWidth="10" defaultRowHeight="14.4" x14ac:dyDescent="0.3"/>
  <cols>
    <col min="2" max="2" width="10.109375" style="1" customWidth="1"/>
    <col min="3" max="3" width="8.44140625" customWidth="1"/>
    <col min="6" max="6" width="70.109375" bestFit="1" customWidth="1"/>
    <col min="7" max="7" width="37.6640625" customWidth="1"/>
  </cols>
  <sheetData>
    <row r="1" spans="2:3" ht="15" thickBot="1" x14ac:dyDescent="0.35"/>
    <row r="2" spans="2:3" ht="15" thickBot="1" x14ac:dyDescent="0.35">
      <c r="B2" s="2" t="s">
        <v>18</v>
      </c>
      <c r="C2" s="2" t="s">
        <v>18</v>
      </c>
    </row>
    <row r="3" spans="2:3" x14ac:dyDescent="0.3">
      <c r="B3" s="3" t="s">
        <v>19</v>
      </c>
      <c r="C3" s="3" t="s">
        <v>86</v>
      </c>
    </row>
    <row r="4" spans="2:3" ht="15" thickBot="1" x14ac:dyDescent="0.35">
      <c r="B4" s="4" t="s">
        <v>20</v>
      </c>
      <c r="C4" s="4" t="s">
        <v>17</v>
      </c>
    </row>
    <row r="5" spans="2:3" ht="15" thickBot="1" x14ac:dyDescent="0.35"/>
    <row r="6" spans="2:3" ht="15" thickBot="1" x14ac:dyDescent="0.35">
      <c r="B6" s="5" t="s">
        <v>18</v>
      </c>
      <c r="C6" s="6"/>
    </row>
    <row r="7" spans="2:3" x14ac:dyDescent="0.3">
      <c r="B7" s="7" t="s">
        <v>21</v>
      </c>
      <c r="C7" s="8">
        <v>1</v>
      </c>
    </row>
    <row r="8" spans="2:3" ht="15" thickBot="1" x14ac:dyDescent="0.35">
      <c r="B8" s="9" t="s">
        <v>22</v>
      </c>
      <c r="C8" s="10">
        <v>2</v>
      </c>
    </row>
    <row r="9" spans="2:3" ht="15" thickBot="1" x14ac:dyDescent="0.35"/>
    <row r="10" spans="2:3" ht="15" thickBot="1" x14ac:dyDescent="0.35">
      <c r="B10" s="2" t="s">
        <v>23</v>
      </c>
    </row>
    <row r="11" spans="2:3" x14ac:dyDescent="0.3">
      <c r="B11" s="3">
        <f ca="1">+YEAR(TODAY())-1</f>
        <v>2024</v>
      </c>
    </row>
    <row r="12" spans="2:3" x14ac:dyDescent="0.3">
      <c r="B12" s="11">
        <f ca="1">+B11+1</f>
        <v>2025</v>
      </c>
    </row>
    <row r="13" spans="2:3" x14ac:dyDescent="0.3">
      <c r="B13" s="11">
        <f t="shared" ref="B13:B17" ca="1" si="0">+B12+1</f>
        <v>2026</v>
      </c>
    </row>
    <row r="14" spans="2:3" x14ac:dyDescent="0.3">
      <c r="B14" s="11">
        <f t="shared" ca="1" si="0"/>
        <v>2027</v>
      </c>
    </row>
    <row r="15" spans="2:3" x14ac:dyDescent="0.3">
      <c r="B15" s="11">
        <f t="shared" ca="1" si="0"/>
        <v>2028</v>
      </c>
    </row>
    <row r="16" spans="2:3" x14ac:dyDescent="0.3">
      <c r="B16" s="11">
        <f t="shared" ca="1" si="0"/>
        <v>2029</v>
      </c>
    </row>
    <row r="17" spans="2:7" ht="15" thickBot="1" x14ac:dyDescent="0.35">
      <c r="B17" s="4">
        <f t="shared" ca="1" si="0"/>
        <v>2030</v>
      </c>
    </row>
    <row r="19" spans="2:7" ht="15" thickBot="1" x14ac:dyDescent="0.35"/>
    <row r="20" spans="2:7" ht="15" thickBot="1" x14ac:dyDescent="0.35">
      <c r="B20" s="54" t="s">
        <v>0</v>
      </c>
      <c r="C20" s="55" t="s">
        <v>24</v>
      </c>
      <c r="D20" s="56" t="s">
        <v>25</v>
      </c>
      <c r="E20" s="56" t="s">
        <v>26</v>
      </c>
      <c r="F20" s="53" t="s">
        <v>84</v>
      </c>
      <c r="G20" s="53" t="s">
        <v>85</v>
      </c>
    </row>
    <row r="21" spans="2:7" x14ac:dyDescent="0.3">
      <c r="B21" s="58">
        <v>1</v>
      </c>
      <c r="C21" s="37">
        <v>1</v>
      </c>
      <c r="D21" s="37" t="s">
        <v>27</v>
      </c>
      <c r="E21" s="37" t="s">
        <v>73</v>
      </c>
      <c r="F21" s="59" t="str">
        <f>+IF(OR(Startseite!$G$10="",Startseite!$G$27=""),"Urlaubsplanung"&amp;" "&amp;D21,"Urlaubsplanung der "&amp;Startseite!$G$10&amp;" für den Monat "&amp;'Interne Parmeter'!D21&amp;" "&amp;Startseite!$G$27)</f>
        <v>Urlaubsplanung Januar</v>
      </c>
      <c r="G21" s="61" t="str">
        <f>+IF(OR(Startseite!$G$10="",Startseite!$G$27=""),"Urlaubsplanung"&amp;" "&amp;D21,"Urlaubsplanung "&amp;'Interne Parmeter'!D21&amp;" "&amp;Startseite!$G$27)</f>
        <v>Urlaubsplanung Januar</v>
      </c>
    </row>
    <row r="22" spans="2:7" x14ac:dyDescent="0.3">
      <c r="B22" s="46">
        <v>2</v>
      </c>
      <c r="C22" s="14">
        <v>1</v>
      </c>
      <c r="D22" s="14" t="s">
        <v>28</v>
      </c>
      <c r="E22" s="14" t="s">
        <v>74</v>
      </c>
      <c r="F22" s="57" t="str">
        <f>+IF(OR(Startseite!$G$10="",Startseite!$G$27=""),"Urlaubsplanung"&amp;" "&amp;D22,"Urlaubsplanung der "&amp;Startseite!$G$10&amp;" für den Monat "&amp;'Interne Parmeter'!D22&amp;" "&amp;Startseite!$G$27)</f>
        <v>Urlaubsplanung Februar</v>
      </c>
      <c r="G22" s="51" t="str">
        <f>+IF(OR(Startseite!$G$10="",Startseite!$G$27=""),"Urlaubsplanung"&amp;" "&amp;D22,"Urlaubsplanung "&amp;'Interne Parmeter'!D22&amp;" "&amp;Startseite!$G$27)</f>
        <v>Urlaubsplanung Februar</v>
      </c>
    </row>
    <row r="23" spans="2:7" x14ac:dyDescent="0.3">
      <c r="B23" s="46">
        <v>3</v>
      </c>
      <c r="C23" s="14">
        <v>1</v>
      </c>
      <c r="D23" s="14" t="s">
        <v>29</v>
      </c>
      <c r="E23" s="14" t="s">
        <v>75</v>
      </c>
      <c r="F23" s="57" t="str">
        <f>+IF(OR(Startseite!$G$10="",Startseite!$G$27=""),"Urlaubsplanung"&amp;" "&amp;D23,"Urlaubsplanung der "&amp;Startseite!$G$10&amp;" für den Monat "&amp;'Interne Parmeter'!D23&amp;" "&amp;Startseite!$G$27)</f>
        <v>Urlaubsplanung März</v>
      </c>
      <c r="G23" s="51" t="str">
        <f>+IF(OR(Startseite!$G$10="",Startseite!$G$27=""),"Urlaubsplanung"&amp;" "&amp;D23,"Urlaubsplanung "&amp;'Interne Parmeter'!D23&amp;" "&amp;Startseite!$G$27)</f>
        <v>Urlaubsplanung März</v>
      </c>
    </row>
    <row r="24" spans="2:7" x14ac:dyDescent="0.3">
      <c r="B24" s="46">
        <v>4</v>
      </c>
      <c r="C24" s="14">
        <v>2</v>
      </c>
      <c r="D24" s="14" t="s">
        <v>30</v>
      </c>
      <c r="E24" s="14" t="s">
        <v>76</v>
      </c>
      <c r="F24" s="57" t="str">
        <f>+IF(OR(Startseite!$G$10="",Startseite!$G$27=""),"Urlaubsplanung"&amp;" "&amp;D24,"Urlaubsplanung der "&amp;Startseite!$G$10&amp;" für den Monat "&amp;'Interne Parmeter'!D24&amp;" "&amp;Startseite!$G$27)</f>
        <v>Urlaubsplanung April</v>
      </c>
      <c r="G24" s="51" t="str">
        <f>+IF(OR(Startseite!$G$10="",Startseite!$G$27=""),"Urlaubsplanung"&amp;" "&amp;D24,"Urlaubsplanung "&amp;'Interne Parmeter'!D24&amp;" "&amp;Startseite!$G$27)</f>
        <v>Urlaubsplanung April</v>
      </c>
    </row>
    <row r="25" spans="2:7" x14ac:dyDescent="0.3">
      <c r="B25" s="46">
        <v>5</v>
      </c>
      <c r="C25" s="14">
        <v>2</v>
      </c>
      <c r="D25" s="14" t="s">
        <v>31</v>
      </c>
      <c r="E25" s="14" t="s">
        <v>31</v>
      </c>
      <c r="F25" s="57" t="str">
        <f>+IF(OR(Startseite!$G$10="",Startseite!$G$27=""),"Urlaubsplanung"&amp;" "&amp;D25,"Urlaubsplanung der "&amp;Startseite!$G$10&amp;" für den Monat "&amp;'Interne Parmeter'!D25&amp;" "&amp;Startseite!$G$27)</f>
        <v>Urlaubsplanung Mai</v>
      </c>
      <c r="G25" s="51" t="str">
        <f>+IF(OR(Startseite!$G$10="",Startseite!$G$27=""),"Urlaubsplanung"&amp;" "&amp;D25,"Urlaubsplanung "&amp;'Interne Parmeter'!D25&amp;" "&amp;Startseite!$G$27)</f>
        <v>Urlaubsplanung Mai</v>
      </c>
    </row>
    <row r="26" spans="2:7" x14ac:dyDescent="0.3">
      <c r="B26" s="46">
        <v>6</v>
      </c>
      <c r="C26" s="14">
        <v>2</v>
      </c>
      <c r="D26" s="14" t="s">
        <v>32</v>
      </c>
      <c r="E26" s="14" t="s">
        <v>77</v>
      </c>
      <c r="F26" s="57" t="str">
        <f>+IF(OR(Startseite!$G$10="",Startseite!$G$27=""),"Urlaubsplanung"&amp;" "&amp;D26,"Urlaubsplanung der "&amp;Startseite!$G$10&amp;" für den Monat "&amp;'Interne Parmeter'!D26&amp;" "&amp;Startseite!$G$27)</f>
        <v>Urlaubsplanung Juni</v>
      </c>
      <c r="G26" s="51" t="str">
        <f>+IF(OR(Startseite!$G$10="",Startseite!$G$27=""),"Urlaubsplanung"&amp;" "&amp;D26,"Urlaubsplanung "&amp;'Interne Parmeter'!D26&amp;" "&amp;Startseite!$G$27)</f>
        <v>Urlaubsplanung Juni</v>
      </c>
    </row>
    <row r="27" spans="2:7" x14ac:dyDescent="0.3">
      <c r="B27" s="46">
        <v>7</v>
      </c>
      <c r="C27" s="14">
        <v>3</v>
      </c>
      <c r="D27" s="14" t="s">
        <v>33</v>
      </c>
      <c r="E27" s="14" t="s">
        <v>78</v>
      </c>
      <c r="F27" s="57" t="str">
        <f>+IF(OR(Startseite!$G$10="",Startseite!$G$27=""),"Urlaubsplanung"&amp;" "&amp;D27,"Urlaubsplanung der "&amp;Startseite!$G$10&amp;" für den Monat "&amp;'Interne Parmeter'!D27&amp;" "&amp;Startseite!$G$27)</f>
        <v>Urlaubsplanung Juli</v>
      </c>
      <c r="G27" s="51" t="str">
        <f>+IF(OR(Startseite!$G$10="",Startseite!$G$27=""),"Urlaubsplanung"&amp;" "&amp;D27,"Urlaubsplanung "&amp;'Interne Parmeter'!D27&amp;" "&amp;Startseite!$G$27)</f>
        <v>Urlaubsplanung Juli</v>
      </c>
    </row>
    <row r="28" spans="2:7" x14ac:dyDescent="0.3">
      <c r="B28" s="46">
        <v>8</v>
      </c>
      <c r="C28" s="14">
        <v>3</v>
      </c>
      <c r="D28" s="14" t="s">
        <v>34</v>
      </c>
      <c r="E28" s="14" t="s">
        <v>79</v>
      </c>
      <c r="F28" s="57" t="str">
        <f>+IF(OR(Startseite!$G$10="",Startseite!$G$27=""),"Urlaubsplanung"&amp;" "&amp;D28,"Urlaubsplanung der "&amp;Startseite!$G$10&amp;" für den Monat "&amp;'Interne Parmeter'!D28&amp;" "&amp;Startseite!$G$27)</f>
        <v>Urlaubsplanung August</v>
      </c>
      <c r="G28" s="51" t="str">
        <f>+IF(OR(Startseite!$G$10="",Startseite!$G$27=""),"Urlaubsplanung"&amp;" "&amp;D28,"Urlaubsplanung "&amp;'Interne Parmeter'!D28&amp;" "&amp;Startseite!$G$27)</f>
        <v>Urlaubsplanung August</v>
      </c>
    </row>
    <row r="29" spans="2:7" x14ac:dyDescent="0.3">
      <c r="B29" s="46">
        <v>9</v>
      </c>
      <c r="C29" s="14">
        <v>3</v>
      </c>
      <c r="D29" s="14" t="s">
        <v>35</v>
      </c>
      <c r="E29" s="14" t="s">
        <v>80</v>
      </c>
      <c r="F29" s="57" t="str">
        <f>+IF(OR(Startseite!$G$10="",Startseite!$G$27=""),"Urlaubsplanung"&amp;" "&amp;D29,"Urlaubsplanung der "&amp;Startseite!$G$10&amp;" für den Monat "&amp;'Interne Parmeter'!D29&amp;" "&amp;Startseite!$G$27)</f>
        <v>Urlaubsplanung September</v>
      </c>
      <c r="G29" s="51" t="str">
        <f>+IF(OR(Startseite!$G$10="",Startseite!$G$27=""),"Urlaubsplanung"&amp;" "&amp;D29,"Urlaubsplanung "&amp;'Interne Parmeter'!D29&amp;" "&amp;Startseite!$G$27)</f>
        <v>Urlaubsplanung September</v>
      </c>
    </row>
    <row r="30" spans="2:7" x14ac:dyDescent="0.3">
      <c r="B30" s="46">
        <v>10</v>
      </c>
      <c r="C30" s="14">
        <v>4</v>
      </c>
      <c r="D30" s="14" t="s">
        <v>36</v>
      </c>
      <c r="E30" s="14" t="s">
        <v>81</v>
      </c>
      <c r="F30" s="57" t="str">
        <f>+IF(OR(Startseite!$G$10="",Startseite!$G$27=""),"Urlaubsplanung"&amp;" "&amp;D30,"Urlaubsplanung der "&amp;Startseite!$G$10&amp;" für den Monat "&amp;'Interne Parmeter'!D30&amp;" "&amp;Startseite!$G$27)</f>
        <v>Urlaubsplanung Oktover</v>
      </c>
      <c r="G30" s="51" t="str">
        <f>+IF(OR(Startseite!$G$10="",Startseite!$G$27=""),"Urlaubsplanung"&amp;" "&amp;D30,"Urlaubsplanung "&amp;'Interne Parmeter'!D30&amp;" "&amp;Startseite!$G$27)</f>
        <v>Urlaubsplanung Oktover</v>
      </c>
    </row>
    <row r="31" spans="2:7" x14ac:dyDescent="0.3">
      <c r="B31" s="46">
        <v>11</v>
      </c>
      <c r="C31" s="14">
        <v>4</v>
      </c>
      <c r="D31" s="14" t="s">
        <v>37</v>
      </c>
      <c r="E31" s="14" t="s">
        <v>82</v>
      </c>
      <c r="F31" s="57" t="str">
        <f>+IF(OR(Startseite!$G$10="",Startseite!$G$27=""),"Urlaubsplanung"&amp;" "&amp;D31,"Urlaubsplanung der "&amp;Startseite!$G$10&amp;" für den Monat "&amp;'Interne Parmeter'!D31&amp;" "&amp;Startseite!$G$27)</f>
        <v>Urlaubsplanung November</v>
      </c>
      <c r="G31" s="51" t="str">
        <f>+IF(OR(Startseite!$G$10="",Startseite!$G$27=""),"Urlaubsplanung"&amp;" "&amp;D31,"Urlaubsplanung "&amp;'Interne Parmeter'!D31&amp;" "&amp;Startseite!$G$27)</f>
        <v>Urlaubsplanung November</v>
      </c>
    </row>
    <row r="32" spans="2:7" ht="15" thickBot="1" x14ac:dyDescent="0.35">
      <c r="B32" s="49">
        <v>12</v>
      </c>
      <c r="C32" s="15">
        <v>4</v>
      </c>
      <c r="D32" s="15" t="s">
        <v>38</v>
      </c>
      <c r="E32" s="15" t="s">
        <v>83</v>
      </c>
      <c r="F32" s="60" t="str">
        <f>+IF(OR(Startseite!$G$10="",Startseite!$G$27=""),"Urlaubsplanung"&amp;" "&amp;D32,"Urlaubsplanung der "&amp;Startseite!$G$10&amp;" für den Monat "&amp;'Interne Parmeter'!D32&amp;" "&amp;Startseite!$G$27)</f>
        <v>Urlaubsplanung Dezember</v>
      </c>
      <c r="G32" s="52" t="str">
        <f>+IF(OR(Startseite!$G$10="",Startseite!$G$27=""),"Urlaubsplanung"&amp;" "&amp;D32,"Urlaubsplanung "&amp;'Interne Parmeter'!D32&amp;" "&amp;Startseite!$G$27)</f>
        <v>Urlaubsplanung Dezember</v>
      </c>
    </row>
    <row r="33" spans="2:5" ht="15" thickBot="1" x14ac:dyDescent="0.35"/>
    <row r="34" spans="2:5" ht="15" thickBot="1" x14ac:dyDescent="0.35">
      <c r="B34" s="38" t="s">
        <v>2</v>
      </c>
      <c r="C34" s="39"/>
      <c r="D34" s="39"/>
      <c r="E34" s="40"/>
    </row>
    <row r="35" spans="2:5" ht="15" thickBot="1" x14ac:dyDescent="0.35">
      <c r="B35" s="41" t="s">
        <v>67</v>
      </c>
      <c r="C35" s="13" t="s">
        <v>61</v>
      </c>
      <c r="D35" s="13" t="s">
        <v>62</v>
      </c>
      <c r="E35" s="42" t="s">
        <v>63</v>
      </c>
    </row>
    <row r="36" spans="2:5" x14ac:dyDescent="0.3">
      <c r="B36" s="43">
        <v>1</v>
      </c>
      <c r="C36" s="44" t="s">
        <v>3</v>
      </c>
      <c r="D36" s="44" t="s">
        <v>10</v>
      </c>
      <c r="E36" s="45" t="str">
        <f>IF(Startseite!G29="Nein","N","J")</f>
        <v>J</v>
      </c>
    </row>
    <row r="37" spans="2:5" x14ac:dyDescent="0.3">
      <c r="B37" s="46">
        <v>2</v>
      </c>
      <c r="C37" s="47" t="s">
        <v>4</v>
      </c>
      <c r="D37" s="47" t="s">
        <v>11</v>
      </c>
      <c r="E37" s="12" t="str">
        <f>IF(Startseite!G30="Nein","N","J")</f>
        <v>J</v>
      </c>
    </row>
    <row r="38" spans="2:5" x14ac:dyDescent="0.3">
      <c r="B38" s="46">
        <v>3</v>
      </c>
      <c r="C38" s="48" t="s">
        <v>5</v>
      </c>
      <c r="D38" s="48" t="s">
        <v>12</v>
      </c>
      <c r="E38" s="12" t="str">
        <f>IF(Startseite!G31="Nein","N","J")</f>
        <v>J</v>
      </c>
    </row>
    <row r="39" spans="2:5" x14ac:dyDescent="0.3">
      <c r="B39" s="46">
        <v>4</v>
      </c>
      <c r="C39" s="48" t="s">
        <v>6</v>
      </c>
      <c r="D39" s="48" t="s">
        <v>13</v>
      </c>
      <c r="E39" s="12" t="str">
        <f>IF(Startseite!G32="Nein","N","J")</f>
        <v>J</v>
      </c>
    </row>
    <row r="40" spans="2:5" x14ac:dyDescent="0.3">
      <c r="B40" s="46">
        <v>5</v>
      </c>
      <c r="C40" s="48" t="s">
        <v>7</v>
      </c>
      <c r="D40" s="48" t="s">
        <v>14</v>
      </c>
      <c r="E40" s="12" t="str">
        <f>IF(Startseite!G33="Nein","N","J")</f>
        <v>J</v>
      </c>
    </row>
    <row r="41" spans="2:5" x14ac:dyDescent="0.3">
      <c r="B41" s="46">
        <v>6</v>
      </c>
      <c r="C41" s="48" t="s">
        <v>8</v>
      </c>
      <c r="D41" s="48" t="s">
        <v>15</v>
      </c>
      <c r="E41" s="12" t="str">
        <f>IF(Startseite!G34="Nein","N","J")</f>
        <v>N</v>
      </c>
    </row>
    <row r="42" spans="2:5" ht="15" thickBot="1" x14ac:dyDescent="0.35">
      <c r="B42" s="49">
        <v>7</v>
      </c>
      <c r="C42" s="50" t="s">
        <v>9</v>
      </c>
      <c r="D42" s="50" t="s">
        <v>16</v>
      </c>
      <c r="E42" s="10" t="str">
        <f>IF(Startseite!G35="Nein","N","J")</f>
        <v>N</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9C0657C80C9EB42A8AE8AF1E32C18B5" ma:contentTypeVersion="19" ma:contentTypeDescription="Ein neues Dokument erstellen." ma:contentTypeScope="" ma:versionID="8aa7a6ad380a30cfa043813422f9882d">
  <xsd:schema xmlns:xsd="http://www.w3.org/2001/XMLSchema" xmlns:xs="http://www.w3.org/2001/XMLSchema" xmlns:p="http://schemas.microsoft.com/office/2006/metadata/properties" xmlns:ns2="bbb3f655-f267-4a84-b742-532fbc77d0ab" xmlns:ns3="f5f3c0c8-cb47-4a26-91a1-a44bb4539247" targetNamespace="http://schemas.microsoft.com/office/2006/metadata/properties" ma:root="true" ma:fieldsID="a82a12d528fa1fbaff4235029ff765f5" ns2:_="" ns3:_="">
    <xsd:import namespace="bbb3f655-f267-4a84-b742-532fbc77d0ab"/>
    <xsd:import namespace="f5f3c0c8-cb47-4a26-91a1-a44bb453924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3f655-f267-4a84-b742-532fbc77d0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0a4a64a0-82bc-48a6-9867-8208b236fb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f3c0c8-cb47-4a26-91a1-a44bb4539247"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60bcdc34-3acf-42b1-abfa-b6ef944057a8}" ma:internalName="TaxCatchAll" ma:showField="CatchAllData" ma:web="f5f3c0c8-cb47-4a26-91a1-a44bb45392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5f3c0c8-cb47-4a26-91a1-a44bb4539247" xsi:nil="true"/>
    <lcf76f155ced4ddcb4097134ff3c332f xmlns="bbb3f655-f267-4a84-b742-532fbc77d0a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BCF5F6-60FD-476B-9568-EEBB41AC8499}"/>
</file>

<file path=customXml/itemProps2.xml><?xml version="1.0" encoding="utf-8"?>
<ds:datastoreItem xmlns:ds="http://schemas.openxmlformats.org/officeDocument/2006/customXml" ds:itemID="{C77821BD-8FE0-40CD-A8E0-C2C1302E64B2}"/>
</file>

<file path=customXml/itemProps3.xml><?xml version="1.0" encoding="utf-8"?>
<ds:datastoreItem xmlns:ds="http://schemas.openxmlformats.org/officeDocument/2006/customXml" ds:itemID="{BB49646E-AAB1-42FA-8F06-21222E6F66A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17</vt:i4>
      </vt:variant>
    </vt:vector>
  </HeadingPairs>
  <TitlesOfParts>
    <vt:vector size="35" baseType="lpstr">
      <vt:lpstr>Startseite</vt:lpstr>
      <vt:lpstr>Mitarbeitende</vt:lpstr>
      <vt:lpstr>Übersicht Feiertage</vt:lpstr>
      <vt:lpstr>Feiertage nach Bundesländern</vt:lpstr>
      <vt:lpstr>Jan</vt:lpstr>
      <vt:lpstr>Feb</vt:lpstr>
      <vt:lpstr>Mrz</vt:lpstr>
      <vt:lpstr>Apr</vt:lpstr>
      <vt:lpstr>Mai</vt:lpstr>
      <vt:lpstr>Jun</vt:lpstr>
      <vt:lpstr>Jul</vt:lpstr>
      <vt:lpstr>Aug</vt:lpstr>
      <vt:lpstr>Sep</vt:lpstr>
      <vt:lpstr>Okt</vt:lpstr>
      <vt:lpstr>Nov</vt:lpstr>
      <vt:lpstr>Dez</vt:lpstr>
      <vt:lpstr>Zusammenfassung</vt:lpstr>
      <vt:lpstr>Interne Parmeter</vt:lpstr>
      <vt:lpstr>Apr!Druckbereich</vt:lpstr>
      <vt:lpstr>Aug!Druckbereich</vt:lpstr>
      <vt:lpstr>Dez!Druckbereich</vt:lpstr>
      <vt:lpstr>Feb!Druckbereich</vt:lpstr>
      <vt:lpstr>'Feiertage nach Bundesländern'!Druckbereich</vt:lpstr>
      <vt:lpstr>Jan!Druckbereich</vt:lpstr>
      <vt:lpstr>Jul!Druckbereich</vt:lpstr>
      <vt:lpstr>Jun!Druckbereich</vt:lpstr>
      <vt:lpstr>Mai!Druckbereich</vt:lpstr>
      <vt:lpstr>Mitarbeitende!Druckbereich</vt:lpstr>
      <vt:lpstr>Mrz!Druckbereich</vt:lpstr>
      <vt:lpstr>Nov!Druckbereich</vt:lpstr>
      <vt:lpstr>Okt!Druckbereich</vt:lpstr>
      <vt:lpstr>Sep!Druckbereich</vt:lpstr>
      <vt:lpstr>Startseite!Druckbereich</vt:lpstr>
      <vt:lpstr>'Übersicht Feiertage'!Druckbereich</vt:lpstr>
      <vt:lpstr>Zusammenfassung!Druckbereich</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Templates ControllingBerater 2018</dc:title>
  <dc:creator>mwolff</dc:creator>
  <cp:lastModifiedBy>Konetzny, Michael</cp:lastModifiedBy>
  <cp:lastPrinted>2023-11-21T08:22:30Z</cp:lastPrinted>
  <dcterms:created xsi:type="dcterms:W3CDTF">2006-09-16T00:00:00Z</dcterms:created>
  <dcterms:modified xsi:type="dcterms:W3CDTF">2025-06-03T11:13:21Z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0x010100E9C0657C80C9EB42A8AE8AF1E32C18B5</vt:lpwstr>
  </property>
</Properties>
</file>