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https://vnrag.sharepoint.com/sites/mediaforwork2/Freigegebene Dokumente/Team Tax, Trade &amp; Office/Tax/4. Einmalfaktura &amp; Produktionen/Excel-Tools/Excelrechner ab 2026/"/>
    </mc:Choice>
  </mc:AlternateContent>
  <xr:revisionPtr revIDLastSave="2" documentId="13_ncr:1_{51C85C57-FCC9-487A-8939-AFD1CA1FBB72}" xr6:coauthVersionLast="47" xr6:coauthVersionMax="47" xr10:uidLastSave="{FDC92A2F-C700-41EE-B827-E39BE9F1DDE0}"/>
  <bookViews>
    <workbookView xWindow="2660" yWindow="2660" windowWidth="14400" windowHeight="8170" tabRatio="611" xr2:uid="{00000000-000D-0000-FFFF-FFFF00000000}"/>
  </bookViews>
  <sheets>
    <sheet name="Stammdaten und Parameter" sheetId="1" r:id="rId1"/>
    <sheet name="Hinweise" sheetId="5" r:id="rId2"/>
    <sheet name="Rechengrößen" sheetId="23" r:id="rId3"/>
    <sheet name="Kostenvergleich" sheetId="24" r:id="rId4"/>
  </sheets>
  <definedNames>
    <definedName name="_xlnm.Print_Area" localSheetId="1">Hinweise!$B$3:$F$13</definedName>
    <definedName name="_xlnm.Print_Area" localSheetId="3">Kostenvergleich!$B$3:$O$53</definedName>
    <definedName name="_xlnm.Print_Area" localSheetId="2">Rechengrößen!$B$3:$K$32</definedName>
    <definedName name="_xlnm.Print_Area" localSheetId="0">'Stammdaten und Parameter'!$B$3:$H$21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C5" i="24"/>
  <c r="N5" i="24"/>
  <c r="S14" i="24"/>
  <c r="V15" i="24" s="1"/>
  <c r="T15" i="24"/>
  <c r="U15" i="24"/>
  <c r="T16" i="24"/>
  <c r="U16" i="24"/>
  <c r="T17" i="24"/>
  <c r="U17" i="24"/>
  <c r="V17" i="24"/>
  <c r="T18" i="24"/>
  <c r="U18" i="24"/>
  <c r="V18" i="24"/>
  <c r="G19" i="24"/>
  <c r="C50" i="24" s="1"/>
  <c r="N19" i="24"/>
  <c r="J50" i="24" s="1"/>
  <c r="T19" i="24"/>
  <c r="W19" i="24" s="1"/>
  <c r="S22" i="24"/>
  <c r="U24" i="24" s="1"/>
  <c r="S23" i="24"/>
  <c r="L24" i="24"/>
  <c r="G25" i="24"/>
  <c r="G39" i="24" s="1"/>
  <c r="E30" i="24"/>
  <c r="F30" i="24"/>
  <c r="D31" i="24"/>
  <c r="M31" i="24"/>
  <c r="N31" i="24" s="1"/>
  <c r="D32" i="24"/>
  <c r="S32" i="24"/>
  <c r="E33" i="24"/>
  <c r="F33" i="24"/>
  <c r="N35" i="24"/>
  <c r="N36" i="24"/>
  <c r="N37" i="24"/>
  <c r="N38" i="24"/>
  <c r="F39" i="24"/>
  <c r="N39" i="24"/>
  <c r="N40" i="24"/>
  <c r="G41" i="24"/>
  <c r="G42" i="24"/>
  <c r="G43" i="24"/>
  <c r="G44" i="24"/>
  <c r="G11" i="23"/>
  <c r="H11" i="23"/>
  <c r="G12" i="23"/>
  <c r="H12" i="23"/>
  <c r="G13" i="23"/>
  <c r="H13" i="23"/>
  <c r="G14" i="23"/>
  <c r="H14" i="23"/>
  <c r="G15" i="23"/>
  <c r="H15" i="23"/>
  <c r="V16" i="24" l="1"/>
  <c r="N28" i="24"/>
  <c r="K28" i="24"/>
  <c r="N30" i="24"/>
  <c r="Q28" i="24"/>
  <c r="W17" i="24"/>
  <c r="T38" i="24" s="1"/>
  <c r="W16" i="24"/>
  <c r="W18" i="24"/>
  <c r="T39" i="24" s="1"/>
  <c r="W15" i="24"/>
  <c r="T35" i="24" s="1"/>
  <c r="U26" i="24"/>
  <c r="U28" i="24"/>
  <c r="U25" i="24"/>
  <c r="U29" i="24"/>
  <c r="K30" i="24"/>
  <c r="V24" i="24"/>
  <c r="T28" i="24"/>
  <c r="N48" i="24" l="1"/>
  <c r="V29" i="24"/>
  <c r="V26" i="24"/>
  <c r="W26" i="24" s="1"/>
  <c r="F32" i="24" s="1"/>
  <c r="V28" i="24"/>
  <c r="W28" i="24" s="1"/>
  <c r="T36" i="24"/>
  <c r="T29" i="24"/>
  <c r="W24" i="24"/>
  <c r="N51" i="24" l="1"/>
  <c r="N50" i="24"/>
  <c r="N52" i="24" s="1"/>
  <c r="F31" i="24"/>
  <c r="G31" i="24" s="1"/>
  <c r="F34" i="24"/>
  <c r="G34" i="24" s="1"/>
  <c r="G32" i="24"/>
  <c r="W29" i="24"/>
  <c r="F35" i="24" l="1"/>
  <c r="G35" i="24" s="1"/>
  <c r="G48" i="24" s="1"/>
  <c r="G50" i="24" s="1"/>
  <c r="G52" i="24" s="1"/>
  <c r="G51" i="24" l="1"/>
</calcChain>
</file>

<file path=xl/sharedStrings.xml><?xml version="1.0" encoding="utf-8"?>
<sst xmlns="http://schemas.openxmlformats.org/spreadsheetml/2006/main" count="137" uniqueCount="88">
  <si>
    <t>Stammdaten</t>
  </si>
  <si>
    <t>Jahr</t>
  </si>
  <si>
    <t>Vorname</t>
  </si>
  <si>
    <t>Name</t>
  </si>
  <si>
    <t>Firma</t>
  </si>
  <si>
    <t>Allgemeine Hinweise</t>
  </si>
  <si>
    <t>Straße</t>
  </si>
  <si>
    <t>PLZ</t>
  </si>
  <si>
    <t>Ort</t>
  </si>
  <si>
    <t>47111</t>
  </si>
  <si>
    <t>Kostenvergleich - Stammdaten und Parameter</t>
  </si>
  <si>
    <t>Sozialversicherung</t>
  </si>
  <si>
    <t>Beitragsbemessungsgrenzen</t>
  </si>
  <si>
    <t>Monat</t>
  </si>
  <si>
    <t>West</t>
  </si>
  <si>
    <t>Ost</t>
  </si>
  <si>
    <t>Krankenversicherung</t>
  </si>
  <si>
    <t>Pflegeversicherung</t>
  </si>
  <si>
    <t>Rentenversicherung</t>
  </si>
  <si>
    <t>Arbeitslosenversicherung</t>
  </si>
  <si>
    <t>Knappschaft</t>
  </si>
  <si>
    <t>Sonstiges</t>
  </si>
  <si>
    <t>Insolvenzgeldumlage</t>
  </si>
  <si>
    <t>Veränderung</t>
  </si>
  <si>
    <t>Bereinigter Bruttolohn</t>
  </si>
  <si>
    <t>=</t>
  </si>
  <si>
    <t>+/-</t>
  </si>
  <si>
    <t>Arbeitstage pro Jahr</t>
  </si>
  <si>
    <t>Bezahlte Feiertage pro Jahr</t>
  </si>
  <si>
    <t>Bezahlte Urlaubstage pro Jahr</t>
  </si>
  <si>
    <t>Bezahlte Krankheitstage pro Jahr</t>
  </si>
  <si>
    <t>Bezahlte Weiterbildungstage</t>
  </si>
  <si>
    <t>-</t>
  </si>
  <si>
    <t>Effektive Arbeitstage</t>
  </si>
  <si>
    <t>Privat</t>
  </si>
  <si>
    <t>Knapp</t>
  </si>
  <si>
    <t>Gesetzlich</t>
  </si>
  <si>
    <t>Rechengrößen</t>
  </si>
  <si>
    <t>Westdeutschland</t>
  </si>
  <si>
    <t>Wahl</t>
  </si>
  <si>
    <t>Zuschlag Kinderlose</t>
  </si>
  <si>
    <t>Sonstige Kosten</t>
  </si>
  <si>
    <t>Unfallversicherung</t>
  </si>
  <si>
    <t>Sonstige Kosten 1</t>
  </si>
  <si>
    <t>Sonstige Kosten 2</t>
  </si>
  <si>
    <t>Sonstige Kosten 3</t>
  </si>
  <si>
    <t>Ermittlung der bezahlten Arbeitstage</t>
  </si>
  <si>
    <t>Gesamtkosten</t>
  </si>
  <si>
    <t>Ermittlung der Gesamtkosten - Arbeitnehmer</t>
  </si>
  <si>
    <t>Gesamtkosten pro Monat</t>
  </si>
  <si>
    <t>Gesamtkosten pro Tag</t>
  </si>
  <si>
    <t>Ermittlung der bezahlten Tage</t>
  </si>
  <si>
    <t>Nettokosten pro Jahr</t>
  </si>
  <si>
    <t>Reisekosten</t>
  </si>
  <si>
    <t>Übernachtungskosten</t>
  </si>
  <si>
    <t>Sonstige Kosten 4</t>
  </si>
  <si>
    <t>Angebot auf Basis Tagessatz</t>
  </si>
  <si>
    <t>Angebot auf Basis Stundensatz</t>
  </si>
  <si>
    <t xml:space="preserve">  +"Firma: "&amp;</t>
  </si>
  <si>
    <t>Kosten eigener Mitarbeiter</t>
  </si>
  <si>
    <t>Kosten externer Mitarbeiter</t>
  </si>
  <si>
    <t>Vergleich der Kosten für eigene und externe Mitarbeiter</t>
  </si>
  <si>
    <t>Krankenversicherung Sonderbeitrag</t>
  </si>
  <si>
    <t>Ergebnisse für externen Leiharbeitnehmer</t>
  </si>
  <si>
    <t>Kostenvergleich - Hinweise zur Bedienung</t>
  </si>
  <si>
    <t>Hinweise zum Kostenvergleich</t>
  </si>
  <si>
    <t>Erforderliche Einsatztage</t>
  </si>
  <si>
    <t>Sonstiges 1</t>
  </si>
  <si>
    <t>Sonstiges 2</t>
  </si>
  <si>
    <t>Sonstiges 3</t>
  </si>
  <si>
    <t>Effektiv erforderliche Einsatztage</t>
  </si>
  <si>
    <t>Bruttoverdienst (z. B. des Vorjahres)</t>
  </si>
  <si>
    <t>AG-Anteil Rentenv.</t>
  </si>
  <si>
    <t>AG-Anteil Arbeitsl.-Vers.</t>
  </si>
  <si>
    <t>Gesamtkosten - Leiharbeitnehmer</t>
  </si>
  <si>
    <t>Ergebnisse für angestellten Mitarbeiter</t>
  </si>
  <si>
    <t>(Für Beitragsbemessungsgrenzen etc.)</t>
  </si>
  <si>
    <t>Einarbeitungszeit</t>
  </si>
  <si>
    <t>Max</t>
  </si>
  <si>
    <t>Mustermann</t>
  </si>
  <si>
    <t>Mustermann GmbH</t>
  </si>
  <si>
    <t>Musterstraße 1</t>
  </si>
  <si>
    <t>Musterstadt</t>
  </si>
  <si>
    <t>Die Vervielfältigung, Verbreitung oder Veräußerung der Daten oder Texte ist unzulässig und</t>
  </si>
  <si>
    <t>ausdrücklich nur mit Genehmigung des Verlags gestattet.</t>
  </si>
  <si>
    <t>Beitragssätze - nur AG-Anteil</t>
  </si>
  <si>
    <t>© 2026 by mediaforwork - ein Unternehmensbereich der Verlag für die Deutsche Wirtschaft AG</t>
  </si>
  <si>
    <t>Rechengrößen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</si>
</sst>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3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60"/>
      <name val="Arial"/>
      <family val="2"/>
    </font>
    <font>
      <sz val="10"/>
      <color indexed="2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3"/>
      <color indexed="9"/>
      <name val="Arial"/>
      <family val="2"/>
    </font>
    <font>
      <sz val="14"/>
      <color indexed="9"/>
      <name val="Arial"/>
      <family val="2"/>
    </font>
    <font>
      <b/>
      <sz val="10"/>
      <color indexed="51"/>
      <name val="Wingdings"/>
      <charset val="2"/>
    </font>
    <font>
      <b/>
      <sz val="10"/>
      <color indexed="51"/>
      <name val="Arial"/>
      <family val="2"/>
    </font>
    <font>
      <sz val="10"/>
      <color indexed="9"/>
      <name val="Arial"/>
      <family val="2"/>
    </font>
    <font>
      <sz val="10"/>
      <name val="MS Sans Serif"/>
    </font>
    <font>
      <b/>
      <sz val="14"/>
      <name val="Arial"/>
      <family val="2"/>
    </font>
    <font>
      <b/>
      <sz val="12"/>
      <name val="Arial"/>
      <family val="2"/>
    </font>
    <font>
      <b/>
      <sz val="10"/>
      <color indexed="51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b/>
      <sz val="14"/>
      <color indexed="9"/>
      <name val="Arial"/>
      <family val="2"/>
    </font>
    <font>
      <b/>
      <vertAlign val="superscript"/>
      <sz val="10"/>
      <name val="Arial"/>
      <family val="2"/>
    </font>
    <font>
      <b/>
      <sz val="10"/>
      <color indexed="10"/>
      <name val="Arial"/>
      <family val="2"/>
    </font>
    <font>
      <b/>
      <sz val="14"/>
      <color indexed="10"/>
      <name val="Arial"/>
      <family val="2"/>
    </font>
    <font>
      <sz val="8"/>
      <color rgb="FF000000"/>
      <name val="Tahoma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7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7" fillId="20" borderId="1" applyNumberFormat="0" applyAlignment="0" applyProtection="0"/>
    <xf numFmtId="0" fontId="8" fillId="20" borderId="2" applyNumberFormat="0" applyAlignment="0" applyProtection="0"/>
    <xf numFmtId="0" fontId="9" fillId="7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21" borderId="0" applyNumberFormat="0" applyBorder="0" applyAlignment="0" applyProtection="0"/>
    <xf numFmtId="0" fontId="6" fillId="22" borderId="4" applyNumberFormat="0" applyFont="0" applyAlignment="0" applyProtection="0"/>
    <xf numFmtId="0" fontId="14" fillId="3" borderId="0" applyNumberFormat="0" applyBorder="0" applyAlignment="0" applyProtection="0"/>
    <xf numFmtId="0" fontId="26" fillId="0" borderId="0"/>
    <xf numFmtId="0" fontId="15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4" fillId="23" borderId="9" applyNumberFormat="0" applyAlignment="0" applyProtection="0"/>
  </cellStyleXfs>
  <cellXfs count="220">
    <xf numFmtId="0" fontId="0" fillId="0" borderId="0" xfId="0"/>
    <xf numFmtId="0" fontId="0" fillId="24" borderId="10" xfId="0" applyFill="1" applyBorder="1" applyAlignment="1" applyProtection="1">
      <alignment horizontal="left" wrapText="1"/>
      <protection hidden="1"/>
    </xf>
    <xf numFmtId="0" fontId="0" fillId="25" borderId="0" xfId="0" applyFill="1" applyAlignment="1" applyProtection="1">
      <alignment horizontal="left" wrapText="1"/>
      <protection hidden="1"/>
    </xf>
    <xf numFmtId="0" fontId="0" fillId="0" borderId="0" xfId="0" applyProtection="1">
      <protection hidden="1"/>
    </xf>
    <xf numFmtId="0" fontId="0" fillId="0" borderId="11" xfId="0" applyBorder="1" applyProtection="1">
      <protection hidden="1"/>
    </xf>
    <xf numFmtId="0" fontId="0" fillId="0" borderId="12" xfId="0" applyBorder="1" applyProtection="1"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15" xfId="0" applyBorder="1" applyProtection="1">
      <protection hidden="1"/>
    </xf>
    <xf numFmtId="0" fontId="3" fillId="0" borderId="0" xfId="0" applyFont="1" applyProtection="1">
      <protection hidden="1"/>
    </xf>
    <xf numFmtId="0" fontId="4" fillId="24" borderId="16" xfId="0" applyFont="1" applyFill="1" applyBorder="1" applyAlignment="1" applyProtection="1">
      <alignment horizontal="left"/>
      <protection hidden="1"/>
    </xf>
    <xf numFmtId="0" fontId="4" fillId="24" borderId="17" xfId="0" applyFont="1" applyFill="1" applyBorder="1" applyAlignment="1" applyProtection="1">
      <alignment horizontal="left" wrapText="1"/>
      <protection hidden="1"/>
    </xf>
    <xf numFmtId="0" fontId="1" fillId="26" borderId="18" xfId="0" applyFont="1" applyFill="1" applyBorder="1" applyAlignment="1" applyProtection="1">
      <alignment horizontal="left" wrapText="1"/>
      <protection hidden="1"/>
    </xf>
    <xf numFmtId="0" fontId="1" fillId="26" borderId="19" xfId="0" applyFont="1" applyFill="1" applyBorder="1" applyAlignment="1" applyProtection="1">
      <alignment horizontal="left" wrapText="1"/>
      <protection hidden="1"/>
    </xf>
    <xf numFmtId="0" fontId="1" fillId="26" borderId="20" xfId="0" applyFont="1" applyFill="1" applyBorder="1" applyAlignment="1" applyProtection="1">
      <alignment horizontal="left" wrapText="1"/>
      <protection hidden="1"/>
    </xf>
    <xf numFmtId="0" fontId="1" fillId="26" borderId="21" xfId="0" applyFont="1" applyFill="1" applyBorder="1" applyAlignment="1" applyProtection="1">
      <alignment horizontal="left" wrapText="1"/>
      <protection hidden="1"/>
    </xf>
    <xf numFmtId="0" fontId="1" fillId="26" borderId="0" xfId="0" applyFont="1" applyFill="1" applyAlignment="1" applyProtection="1">
      <alignment horizontal="left" wrapText="1"/>
      <protection hidden="1"/>
    </xf>
    <xf numFmtId="0" fontId="2" fillId="26" borderId="0" xfId="0" applyFont="1" applyFill="1" applyAlignment="1" applyProtection="1">
      <alignment horizontal="left"/>
      <protection hidden="1"/>
    </xf>
    <xf numFmtId="0" fontId="1" fillId="26" borderId="12" xfId="0" applyFont="1" applyFill="1" applyBorder="1" applyAlignment="1" applyProtection="1">
      <alignment horizontal="left" wrapText="1"/>
      <protection hidden="1"/>
    </xf>
    <xf numFmtId="0" fontId="1" fillId="26" borderId="22" xfId="0" applyFont="1" applyFill="1" applyBorder="1" applyAlignment="1" applyProtection="1">
      <alignment horizontal="left" wrapText="1"/>
      <protection hidden="1"/>
    </xf>
    <xf numFmtId="0" fontId="1" fillId="26" borderId="14" xfId="0" applyFont="1" applyFill="1" applyBorder="1" applyAlignment="1" applyProtection="1">
      <alignment horizontal="left" wrapText="1"/>
      <protection hidden="1"/>
    </xf>
    <xf numFmtId="0" fontId="1" fillId="26" borderId="15" xfId="0" applyFont="1" applyFill="1" applyBorder="1" applyAlignment="1" applyProtection="1">
      <alignment horizontal="left" wrapText="1"/>
      <protection hidden="1"/>
    </xf>
    <xf numFmtId="0" fontId="0" fillId="26" borderId="0" xfId="0" applyFill="1" applyProtection="1">
      <protection hidden="1"/>
    </xf>
    <xf numFmtId="1" fontId="2" fillId="25" borderId="23" xfId="0" applyNumberFormat="1" applyFont="1" applyFill="1" applyBorder="1" applyAlignment="1" applyProtection="1">
      <alignment horizontal="left"/>
      <protection locked="0"/>
    </xf>
    <xf numFmtId="49" fontId="2" fillId="26" borderId="0" xfId="0" applyNumberFormat="1" applyFont="1" applyFill="1" applyAlignment="1" applyProtection="1">
      <alignment horizontal="left"/>
      <protection locked="0"/>
    </xf>
    <xf numFmtId="0" fontId="0" fillId="0" borderId="24" xfId="0" applyBorder="1" applyProtection="1">
      <protection hidden="1"/>
    </xf>
    <xf numFmtId="0" fontId="0" fillId="0" borderId="25" xfId="0" applyBorder="1" applyProtection="1">
      <protection hidden="1"/>
    </xf>
    <xf numFmtId="0" fontId="0" fillId="0" borderId="26" xfId="0" applyBorder="1" applyProtection="1">
      <protection hidden="1"/>
    </xf>
    <xf numFmtId="0" fontId="0" fillId="0" borderId="27" xfId="0" applyBorder="1" applyProtection="1">
      <protection hidden="1"/>
    </xf>
    <xf numFmtId="0" fontId="0" fillId="0" borderId="28" xfId="0" applyBorder="1" applyProtection="1">
      <protection hidden="1"/>
    </xf>
    <xf numFmtId="0" fontId="0" fillId="0" borderId="29" xfId="0" applyBorder="1" applyProtection="1">
      <protection hidden="1"/>
    </xf>
    <xf numFmtId="0" fontId="0" fillId="0" borderId="30" xfId="0" applyBorder="1" applyProtection="1">
      <protection hidden="1"/>
    </xf>
    <xf numFmtId="0" fontId="2" fillId="0" borderId="0" xfId="34" applyFont="1" applyProtection="1">
      <protection hidden="1"/>
    </xf>
    <xf numFmtId="0" fontId="27" fillId="0" borderId="0" xfId="0" applyFont="1" applyAlignment="1" applyProtection="1">
      <alignment horizontal="center" vertical="center"/>
      <protection hidden="1"/>
    </xf>
    <xf numFmtId="2" fontId="2" fillId="0" borderId="0" xfId="34" applyNumberFormat="1" applyFont="1" applyProtection="1">
      <protection hidden="1"/>
    </xf>
    <xf numFmtId="2" fontId="28" fillId="0" borderId="0" xfId="0" applyNumberFormat="1" applyFont="1" applyAlignment="1" applyProtection="1">
      <alignment horizontal="right" vertical="center"/>
      <protection hidden="1"/>
    </xf>
    <xf numFmtId="2" fontId="30" fillId="24" borderId="0" xfId="0" applyNumberFormat="1" applyFont="1" applyFill="1" applyAlignment="1" applyProtection="1">
      <alignment horizontal="left" vertical="center"/>
      <protection hidden="1"/>
    </xf>
    <xf numFmtId="2" fontId="30" fillId="24" borderId="0" xfId="0" applyNumberFormat="1" applyFont="1" applyFill="1" applyAlignment="1" applyProtection="1">
      <alignment horizontal="center" vertical="center"/>
      <protection hidden="1"/>
    </xf>
    <xf numFmtId="2" fontId="5" fillId="24" borderId="0" xfId="0" applyNumberFormat="1" applyFont="1" applyFill="1" applyProtection="1">
      <protection hidden="1"/>
    </xf>
    <xf numFmtId="2" fontId="31" fillId="24" borderId="0" xfId="0" applyNumberFormat="1" applyFont="1" applyFill="1" applyAlignment="1" applyProtection="1">
      <alignment horizontal="left" vertical="center"/>
      <protection hidden="1"/>
    </xf>
    <xf numFmtId="2" fontId="5" fillId="24" borderId="0" xfId="34" applyNumberFormat="1" applyFont="1" applyFill="1" applyProtection="1">
      <protection hidden="1"/>
    </xf>
    <xf numFmtId="2" fontId="30" fillId="24" borderId="0" xfId="0" applyNumberFormat="1" applyFont="1" applyFill="1" applyAlignment="1" applyProtection="1">
      <alignment horizontal="right" vertical="center"/>
      <protection hidden="1"/>
    </xf>
    <xf numFmtId="2" fontId="30" fillId="24" borderId="11" xfId="0" applyNumberFormat="1" applyFont="1" applyFill="1" applyBorder="1" applyAlignment="1" applyProtection="1">
      <alignment horizontal="left" vertical="center"/>
      <protection hidden="1"/>
    </xf>
    <xf numFmtId="2" fontId="5" fillId="24" borderId="12" xfId="34" applyNumberFormat="1" applyFont="1" applyFill="1" applyBorder="1" applyProtection="1">
      <protection hidden="1"/>
    </xf>
    <xf numFmtId="0" fontId="32" fillId="24" borderId="31" xfId="0" applyFont="1" applyFill="1" applyBorder="1" applyAlignment="1" applyProtection="1">
      <alignment horizontal="center" vertical="center"/>
      <protection hidden="1"/>
    </xf>
    <xf numFmtId="0" fontId="5" fillId="24" borderId="32" xfId="0" applyFont="1" applyFill="1" applyBorder="1" applyProtection="1">
      <protection hidden="1"/>
    </xf>
    <xf numFmtId="0" fontId="5" fillId="24" borderId="33" xfId="0" applyFont="1" applyFill="1" applyBorder="1" applyProtection="1">
      <protection hidden="1"/>
    </xf>
    <xf numFmtId="0" fontId="5" fillId="24" borderId="33" xfId="34" applyFont="1" applyFill="1" applyBorder="1" applyProtection="1">
      <protection hidden="1"/>
    </xf>
    <xf numFmtId="0" fontId="5" fillId="24" borderId="34" xfId="34" applyFont="1" applyFill="1" applyBorder="1" applyProtection="1">
      <protection hidden="1"/>
    </xf>
    <xf numFmtId="0" fontId="25" fillId="24" borderId="35" xfId="0" applyFont="1" applyFill="1" applyBorder="1" applyProtection="1">
      <protection hidden="1"/>
    </xf>
    <xf numFmtId="2" fontId="0" fillId="0" borderId="0" xfId="0" applyNumberFormat="1" applyProtection="1">
      <protection hidden="1"/>
    </xf>
    <xf numFmtId="0" fontId="5" fillId="24" borderId="13" xfId="0" applyFont="1" applyFill="1" applyBorder="1" applyProtection="1">
      <protection hidden="1"/>
    </xf>
    <xf numFmtId="0" fontId="5" fillId="24" borderId="14" xfId="0" applyFont="1" applyFill="1" applyBorder="1" applyProtection="1">
      <protection hidden="1"/>
    </xf>
    <xf numFmtId="0" fontId="5" fillId="24" borderId="15" xfId="0" applyFont="1" applyFill="1" applyBorder="1" applyProtection="1">
      <protection hidden="1"/>
    </xf>
    <xf numFmtId="0" fontId="25" fillId="24" borderId="32" xfId="0" applyFont="1" applyFill="1" applyBorder="1" applyProtection="1">
      <protection hidden="1"/>
    </xf>
    <xf numFmtId="0" fontId="25" fillId="24" borderId="33" xfId="0" applyFont="1" applyFill="1" applyBorder="1" applyProtection="1">
      <protection hidden="1"/>
    </xf>
    <xf numFmtId="0" fontId="25" fillId="24" borderId="34" xfId="0" applyFont="1" applyFill="1" applyBorder="1" applyProtection="1">
      <protection hidden="1"/>
    </xf>
    <xf numFmtId="0" fontId="25" fillId="24" borderId="11" xfId="0" applyFont="1" applyFill="1" applyBorder="1" applyProtection="1">
      <protection hidden="1"/>
    </xf>
    <xf numFmtId="0" fontId="25" fillId="24" borderId="12" xfId="0" applyFont="1" applyFill="1" applyBorder="1" applyProtection="1">
      <protection hidden="1"/>
    </xf>
    <xf numFmtId="0" fontId="25" fillId="24" borderId="0" xfId="0" applyFont="1" applyFill="1" applyProtection="1">
      <protection hidden="1"/>
    </xf>
    <xf numFmtId="0" fontId="25" fillId="24" borderId="13" xfId="0" applyFont="1" applyFill="1" applyBorder="1" applyProtection="1">
      <protection hidden="1"/>
    </xf>
    <xf numFmtId="0" fontId="25" fillId="24" borderId="14" xfId="0" applyFont="1" applyFill="1" applyBorder="1" applyProtection="1">
      <protection hidden="1"/>
    </xf>
    <xf numFmtId="0" fontId="25" fillId="24" borderId="15" xfId="0" applyFont="1" applyFill="1" applyBorder="1" applyProtection="1">
      <protection hidden="1"/>
    </xf>
    <xf numFmtId="0" fontId="0" fillId="24" borderId="0" xfId="0" applyFill="1" applyProtection="1">
      <protection hidden="1"/>
    </xf>
    <xf numFmtId="0" fontId="0" fillId="27" borderId="30" xfId="0" applyFill="1" applyBorder="1" applyAlignment="1" applyProtection="1">
      <alignment horizontal="center"/>
      <protection hidden="1"/>
    </xf>
    <xf numFmtId="0" fontId="0" fillId="0" borderId="25" xfId="0" applyBorder="1" applyAlignment="1" applyProtection="1">
      <alignment horizontal="center"/>
      <protection hidden="1"/>
    </xf>
    <xf numFmtId="0" fontId="0" fillId="0" borderId="36" xfId="0" applyBorder="1" applyAlignment="1" applyProtection="1">
      <alignment horizontal="center"/>
      <protection hidden="1"/>
    </xf>
    <xf numFmtId="0" fontId="0" fillId="0" borderId="37" xfId="0" applyBorder="1" applyAlignment="1" applyProtection="1">
      <alignment horizontal="center"/>
      <protection hidden="1"/>
    </xf>
    <xf numFmtId="0" fontId="0" fillId="0" borderId="38" xfId="0" applyBorder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0" fillId="0" borderId="29" xfId="0" applyBorder="1" applyAlignment="1" applyProtection="1">
      <alignment horizontal="center"/>
      <protection hidden="1"/>
    </xf>
    <xf numFmtId="0" fontId="0" fillId="0" borderId="39" xfId="0" applyBorder="1" applyAlignment="1" applyProtection="1">
      <alignment horizontal="center"/>
      <protection hidden="1"/>
    </xf>
    <xf numFmtId="0" fontId="0" fillId="0" borderId="40" xfId="0" applyBorder="1" applyAlignment="1" applyProtection="1">
      <alignment horizontal="center"/>
      <protection hidden="1"/>
    </xf>
    <xf numFmtId="0" fontId="0" fillId="0" borderId="18" xfId="0" applyBorder="1" applyAlignment="1" applyProtection="1">
      <alignment horizontal="center"/>
      <protection hidden="1"/>
    </xf>
    <xf numFmtId="0" fontId="0" fillId="0" borderId="41" xfId="0" applyBorder="1" applyAlignment="1" applyProtection="1">
      <alignment horizontal="center"/>
      <protection hidden="1"/>
    </xf>
    <xf numFmtId="0" fontId="0" fillId="0" borderId="0" xfId="0" quotePrefix="1" applyProtection="1">
      <protection hidden="1"/>
    </xf>
    <xf numFmtId="0" fontId="0" fillId="0" borderId="36" xfId="0" applyBorder="1" applyProtection="1">
      <protection hidden="1"/>
    </xf>
    <xf numFmtId="0" fontId="0" fillId="0" borderId="37" xfId="0" applyBorder="1" applyProtection="1">
      <protection hidden="1"/>
    </xf>
    <xf numFmtId="0" fontId="0" fillId="0" borderId="42" xfId="0" applyBorder="1" applyProtection="1">
      <protection hidden="1"/>
    </xf>
    <xf numFmtId="0" fontId="0" fillId="0" borderId="43" xfId="0" applyBorder="1" applyProtection="1">
      <protection hidden="1"/>
    </xf>
    <xf numFmtId="0" fontId="0" fillId="0" borderId="23" xfId="0" applyBorder="1" applyProtection="1">
      <protection hidden="1"/>
    </xf>
    <xf numFmtId="0" fontId="0" fillId="0" borderId="16" xfId="0" applyBorder="1" applyProtection="1">
      <protection hidden="1"/>
    </xf>
    <xf numFmtId="0" fontId="0" fillId="0" borderId="44" xfId="0" quotePrefix="1" applyBorder="1" applyProtection="1">
      <protection hidden="1"/>
    </xf>
    <xf numFmtId="0" fontId="0" fillId="0" borderId="44" xfId="0" applyBorder="1" applyProtection="1">
      <protection hidden="1"/>
    </xf>
    <xf numFmtId="0" fontId="0" fillId="0" borderId="45" xfId="0" applyBorder="1" applyProtection="1">
      <protection hidden="1"/>
    </xf>
    <xf numFmtId="0" fontId="0" fillId="0" borderId="46" xfId="0" applyBorder="1" applyProtection="1">
      <protection hidden="1"/>
    </xf>
    <xf numFmtId="0" fontId="0" fillId="0" borderId="47" xfId="0" applyBorder="1" applyProtection="1">
      <protection hidden="1"/>
    </xf>
    <xf numFmtId="3" fontId="0" fillId="0" borderId="0" xfId="0" applyNumberFormat="1" applyProtection="1">
      <protection hidden="1"/>
    </xf>
    <xf numFmtId="10" fontId="0" fillId="0" borderId="25" xfId="0" applyNumberFormat="1" applyBorder="1" applyProtection="1">
      <protection hidden="1"/>
    </xf>
    <xf numFmtId="10" fontId="0" fillId="0" borderId="36" xfId="0" applyNumberFormat="1" applyBorder="1" applyProtection="1">
      <protection hidden="1"/>
    </xf>
    <xf numFmtId="10" fontId="0" fillId="0" borderId="48" xfId="0" applyNumberFormat="1" applyBorder="1" applyProtection="1">
      <protection hidden="1"/>
    </xf>
    <xf numFmtId="10" fontId="0" fillId="0" borderId="42" xfId="0" applyNumberFormat="1" applyBorder="1" applyProtection="1">
      <protection hidden="1"/>
    </xf>
    <xf numFmtId="0" fontId="1" fillId="0" borderId="44" xfId="0" quotePrefix="1" applyFont="1" applyBorder="1" applyProtection="1">
      <protection hidden="1"/>
    </xf>
    <xf numFmtId="0" fontId="1" fillId="0" borderId="44" xfId="0" applyFont="1" applyBorder="1" applyProtection="1">
      <protection hidden="1"/>
    </xf>
    <xf numFmtId="10" fontId="0" fillId="0" borderId="49" xfId="0" applyNumberFormat="1" applyBorder="1" applyProtection="1">
      <protection hidden="1"/>
    </xf>
    <xf numFmtId="10" fontId="0" fillId="0" borderId="50" xfId="0" applyNumberFormat="1" applyBorder="1" applyProtection="1">
      <protection hidden="1"/>
    </xf>
    <xf numFmtId="10" fontId="0" fillId="0" borderId="51" xfId="0" applyNumberFormat="1" applyBorder="1" applyProtection="1">
      <protection hidden="1"/>
    </xf>
    <xf numFmtId="10" fontId="0" fillId="0" borderId="52" xfId="0" applyNumberFormat="1" applyBorder="1" applyProtection="1">
      <protection hidden="1"/>
    </xf>
    <xf numFmtId="0" fontId="1" fillId="0" borderId="0" xfId="0" quotePrefix="1" applyFont="1" applyProtection="1">
      <protection hidden="1"/>
    </xf>
    <xf numFmtId="3" fontId="1" fillId="0" borderId="0" xfId="0" applyNumberFormat="1" applyFont="1" applyProtection="1">
      <protection hidden="1"/>
    </xf>
    <xf numFmtId="10" fontId="0" fillId="0" borderId="43" xfId="0" applyNumberFormat="1" applyBorder="1" applyProtection="1">
      <protection hidden="1"/>
    </xf>
    <xf numFmtId="10" fontId="0" fillId="0" borderId="23" xfId="0" applyNumberFormat="1" applyBorder="1" applyProtection="1">
      <protection hidden="1"/>
    </xf>
    <xf numFmtId="10" fontId="0" fillId="0" borderId="53" xfId="0" applyNumberFormat="1" applyBorder="1" applyProtection="1">
      <protection hidden="1"/>
    </xf>
    <xf numFmtId="10" fontId="0" fillId="0" borderId="24" xfId="0" applyNumberFormat="1" applyBorder="1" applyProtection="1">
      <protection hidden="1"/>
    </xf>
    <xf numFmtId="0" fontId="0" fillId="0" borderId="54" xfId="0" applyBorder="1" applyProtection="1">
      <protection hidden="1"/>
    </xf>
    <xf numFmtId="0" fontId="0" fillId="0" borderId="55" xfId="0" applyBorder="1" applyProtection="1">
      <protection hidden="1"/>
    </xf>
    <xf numFmtId="0" fontId="0" fillId="0" borderId="56" xfId="0" applyBorder="1" applyProtection="1">
      <protection hidden="1"/>
    </xf>
    <xf numFmtId="0" fontId="0" fillId="0" borderId="57" xfId="0" applyBorder="1" applyProtection="1">
      <protection hidden="1"/>
    </xf>
    <xf numFmtId="0" fontId="0" fillId="0" borderId="35" xfId="0" applyBorder="1" applyProtection="1">
      <protection hidden="1"/>
    </xf>
    <xf numFmtId="0" fontId="0" fillId="0" borderId="58" xfId="0" applyBorder="1" applyProtection="1">
      <protection hidden="1"/>
    </xf>
    <xf numFmtId="3" fontId="0" fillId="26" borderId="59" xfId="0" applyNumberFormat="1" applyFill="1" applyBorder="1" applyProtection="1">
      <protection hidden="1"/>
    </xf>
    <xf numFmtId="0" fontId="0" fillId="0" borderId="60" xfId="0" applyBorder="1" applyProtection="1">
      <protection hidden="1"/>
    </xf>
    <xf numFmtId="0" fontId="0" fillId="0" borderId="61" xfId="0" applyBorder="1" applyProtection="1">
      <protection hidden="1"/>
    </xf>
    <xf numFmtId="10" fontId="0" fillId="0" borderId="26" xfId="0" applyNumberFormat="1" applyBorder="1" applyProtection="1">
      <protection hidden="1"/>
    </xf>
    <xf numFmtId="10" fontId="0" fillId="0" borderId="45" xfId="0" applyNumberFormat="1" applyBorder="1" applyProtection="1">
      <protection hidden="1"/>
    </xf>
    <xf numFmtId="10" fontId="0" fillId="0" borderId="62" xfId="0" applyNumberFormat="1" applyBorder="1" applyProtection="1">
      <protection hidden="1"/>
    </xf>
    <xf numFmtId="0" fontId="23" fillId="0" borderId="0" xfId="0" applyFont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164" fontId="0" fillId="26" borderId="37" xfId="0" applyNumberFormat="1" applyFill="1" applyBorder="1" applyProtection="1">
      <protection hidden="1"/>
    </xf>
    <xf numFmtId="3" fontId="0" fillId="26" borderId="42" xfId="0" applyNumberFormat="1" applyFill="1" applyBorder="1" applyProtection="1">
      <protection hidden="1"/>
    </xf>
    <xf numFmtId="0" fontId="29" fillId="0" borderId="0" xfId="0" applyFont="1" applyProtection="1">
      <protection hidden="1"/>
    </xf>
    <xf numFmtId="164" fontId="0" fillId="26" borderId="46" xfId="0" applyNumberFormat="1" applyFill="1" applyBorder="1" applyProtection="1">
      <protection hidden="1"/>
    </xf>
    <xf numFmtId="3" fontId="0" fillId="26" borderId="47" xfId="0" applyNumberFormat="1" applyFill="1" applyBorder="1" applyProtection="1">
      <protection hidden="1"/>
    </xf>
    <xf numFmtId="0" fontId="0" fillId="0" borderId="63" xfId="0" applyBorder="1" applyProtection="1">
      <protection hidden="1"/>
    </xf>
    <xf numFmtId="0" fontId="0" fillId="0" borderId="64" xfId="0" applyBorder="1" applyProtection="1">
      <protection hidden="1"/>
    </xf>
    <xf numFmtId="0" fontId="0" fillId="0" borderId="65" xfId="0" applyBorder="1" applyProtection="1">
      <protection hidden="1"/>
    </xf>
    <xf numFmtId="0" fontId="0" fillId="0" borderId="10" xfId="0" applyBorder="1" applyProtection="1">
      <protection hidden="1"/>
    </xf>
    <xf numFmtId="3" fontId="0" fillId="26" borderId="24" xfId="0" applyNumberFormat="1" applyFill="1" applyBorder="1" applyProtection="1">
      <protection hidden="1"/>
    </xf>
    <xf numFmtId="10" fontId="0" fillId="26" borderId="66" xfId="0" applyNumberFormat="1" applyFill="1" applyBorder="1" applyProtection="1">
      <protection hidden="1"/>
    </xf>
    <xf numFmtId="0" fontId="0" fillId="26" borderId="59" xfId="0" applyFill="1" applyBorder="1" applyProtection="1">
      <protection hidden="1"/>
    </xf>
    <xf numFmtId="0" fontId="1" fillId="0" borderId="35" xfId="0" applyFont="1" applyBorder="1" applyProtection="1">
      <protection hidden="1"/>
    </xf>
    <xf numFmtId="0" fontId="0" fillId="0" borderId="67" xfId="0" applyBorder="1" applyProtection="1">
      <protection hidden="1"/>
    </xf>
    <xf numFmtId="0" fontId="0" fillId="0" borderId="31" xfId="0" applyBorder="1" applyProtection="1">
      <protection hidden="1"/>
    </xf>
    <xf numFmtId="0" fontId="1" fillId="0" borderId="67" xfId="0" applyFont="1" applyBorder="1" applyProtection="1">
      <protection hidden="1"/>
    </xf>
    <xf numFmtId="3" fontId="1" fillId="0" borderId="31" xfId="0" applyNumberFormat="1" applyFont="1" applyBorder="1" applyProtection="1">
      <protection hidden="1"/>
    </xf>
    <xf numFmtId="3" fontId="1" fillId="26" borderId="59" xfId="0" applyNumberFormat="1" applyFont="1" applyFill="1" applyBorder="1" applyProtection="1">
      <protection hidden="1"/>
    </xf>
    <xf numFmtId="3" fontId="0" fillId="0" borderId="31" xfId="0" applyNumberFormat="1" applyBorder="1" applyProtection="1">
      <protection hidden="1"/>
    </xf>
    <xf numFmtId="0" fontId="1" fillId="0" borderId="29" xfId="0" applyFont="1" applyBorder="1" applyProtection="1">
      <protection hidden="1"/>
    </xf>
    <xf numFmtId="0" fontId="0" fillId="0" borderId="68" xfId="0" applyBorder="1" applyProtection="1">
      <protection hidden="1"/>
    </xf>
    <xf numFmtId="3" fontId="0" fillId="0" borderId="0" xfId="0" applyNumberFormat="1" applyProtection="1">
      <protection locked="0"/>
    </xf>
    <xf numFmtId="3" fontId="0" fillId="0" borderId="37" xfId="0" applyNumberFormat="1" applyBorder="1" applyProtection="1">
      <protection locked="0"/>
    </xf>
    <xf numFmtId="3" fontId="0" fillId="0" borderId="16" xfId="0" applyNumberFormat="1" applyBorder="1" applyProtection="1">
      <protection locked="0"/>
    </xf>
    <xf numFmtId="3" fontId="0" fillId="0" borderId="46" xfId="0" applyNumberFormat="1" applyBorder="1" applyProtection="1">
      <protection locked="0"/>
    </xf>
    <xf numFmtId="0" fontId="0" fillId="0" borderId="0" xfId="0" applyProtection="1">
      <protection locked="0"/>
    </xf>
    <xf numFmtId="4" fontId="0" fillId="0" borderId="69" xfId="0" applyNumberFormat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3" fontId="0" fillId="0" borderId="69" xfId="0" applyNumberFormat="1" applyBorder="1" applyProtection="1">
      <protection locked="0"/>
    </xf>
    <xf numFmtId="0" fontId="0" fillId="27" borderId="30" xfId="0" applyFill="1" applyBorder="1" applyAlignment="1" applyProtection="1">
      <alignment horizontal="center"/>
      <protection locked="0"/>
    </xf>
    <xf numFmtId="0" fontId="4" fillId="24" borderId="28" xfId="0" applyFont="1" applyFill="1" applyBorder="1" applyAlignment="1" applyProtection="1">
      <alignment horizontal="left"/>
      <protection hidden="1"/>
    </xf>
    <xf numFmtId="4" fontId="0" fillId="26" borderId="36" xfId="0" applyNumberFormat="1" applyFill="1" applyBorder="1" applyProtection="1">
      <protection hidden="1"/>
    </xf>
    <xf numFmtId="4" fontId="0" fillId="26" borderId="48" xfId="0" applyNumberFormat="1" applyFill="1" applyBorder="1" applyProtection="1">
      <protection hidden="1"/>
    </xf>
    <xf numFmtId="4" fontId="0" fillId="26" borderId="23" xfId="0" applyNumberFormat="1" applyFill="1" applyBorder="1" applyProtection="1">
      <protection hidden="1"/>
    </xf>
    <xf numFmtId="4" fontId="0" fillId="26" borderId="53" xfId="0" applyNumberFormat="1" applyFill="1" applyBorder="1" applyProtection="1">
      <protection hidden="1"/>
    </xf>
    <xf numFmtId="4" fontId="0" fillId="26" borderId="45" xfId="0" applyNumberFormat="1" applyFill="1" applyBorder="1" applyProtection="1">
      <protection hidden="1"/>
    </xf>
    <xf numFmtId="4" fontId="0" fillId="26" borderId="62" xfId="0" applyNumberFormat="1" applyFill="1" applyBorder="1" applyProtection="1">
      <protection hidden="1"/>
    </xf>
    <xf numFmtId="0" fontId="4" fillId="24" borderId="0" xfId="0" applyFont="1" applyFill="1" applyProtection="1">
      <protection hidden="1"/>
    </xf>
    <xf numFmtId="0" fontId="23" fillId="0" borderId="0" xfId="0" applyFont="1" applyProtection="1">
      <protection hidden="1"/>
    </xf>
    <xf numFmtId="0" fontId="0" fillId="26" borderId="44" xfId="0" applyFill="1" applyBorder="1" applyProtection="1">
      <protection hidden="1"/>
    </xf>
    <xf numFmtId="0" fontId="0" fillId="0" borderId="70" xfId="0" applyBorder="1" applyProtection="1">
      <protection hidden="1"/>
    </xf>
    <xf numFmtId="0" fontId="0" fillId="0" borderId="71" xfId="0" applyBorder="1" applyProtection="1">
      <protection hidden="1"/>
    </xf>
    <xf numFmtId="0" fontId="33" fillId="26" borderId="0" xfId="0" applyFont="1" applyFill="1" applyAlignment="1" applyProtection="1">
      <alignment horizontal="left" wrapText="1"/>
      <protection hidden="1"/>
    </xf>
    <xf numFmtId="0" fontId="1" fillId="26" borderId="11" xfId="0" applyFont="1" applyFill="1" applyBorder="1" applyAlignment="1" applyProtection="1">
      <alignment horizontal="left" wrapText="1"/>
      <protection hidden="1"/>
    </xf>
    <xf numFmtId="0" fontId="0" fillId="26" borderId="19" xfId="0" applyFill="1" applyBorder="1" applyProtection="1">
      <protection hidden="1"/>
    </xf>
    <xf numFmtId="0" fontId="1" fillId="26" borderId="72" xfId="0" applyFont="1" applyFill="1" applyBorder="1" applyAlignment="1" applyProtection="1">
      <alignment horizontal="left" wrapText="1"/>
      <protection hidden="1"/>
    </xf>
    <xf numFmtId="0" fontId="1" fillId="26" borderId="73" xfId="0" applyFont="1" applyFill="1" applyBorder="1" applyAlignment="1" applyProtection="1">
      <alignment horizontal="left" wrapText="1"/>
      <protection hidden="1"/>
    </xf>
    <xf numFmtId="0" fontId="0" fillId="26" borderId="64" xfId="0" applyFill="1" applyBorder="1" applyAlignment="1" applyProtection="1">
      <alignment horizontal="center"/>
      <protection hidden="1"/>
    </xf>
    <xf numFmtId="0" fontId="0" fillId="26" borderId="45" xfId="0" applyFill="1" applyBorder="1" applyAlignment="1" applyProtection="1">
      <alignment horizontal="center"/>
      <protection hidden="1"/>
    </xf>
    <xf numFmtId="0" fontId="0" fillId="26" borderId="62" xfId="0" applyFill="1" applyBorder="1" applyAlignment="1" applyProtection="1">
      <alignment horizontal="center"/>
      <protection hidden="1"/>
    </xf>
    <xf numFmtId="0" fontId="0" fillId="26" borderId="42" xfId="0" applyFill="1" applyBorder="1" applyProtection="1">
      <protection hidden="1"/>
    </xf>
    <xf numFmtId="0" fontId="0" fillId="26" borderId="24" xfId="0" applyFill="1" applyBorder="1" applyProtection="1">
      <protection hidden="1"/>
    </xf>
    <xf numFmtId="0" fontId="0" fillId="26" borderId="47" xfId="0" applyFill="1" applyBorder="1" applyProtection="1">
      <protection hidden="1"/>
    </xf>
    <xf numFmtId="0" fontId="0" fillId="26" borderId="25" xfId="0" applyFill="1" applyBorder="1" applyProtection="1">
      <protection hidden="1"/>
    </xf>
    <xf numFmtId="0" fontId="0" fillId="26" borderId="26" xfId="0" applyFill="1" applyBorder="1" applyProtection="1">
      <protection hidden="1"/>
    </xf>
    <xf numFmtId="0" fontId="0" fillId="26" borderId="43" xfId="0" applyFill="1" applyBorder="1" applyProtection="1">
      <protection hidden="1"/>
    </xf>
    <xf numFmtId="0" fontId="0" fillId="26" borderId="74" xfId="0" applyFill="1" applyBorder="1" applyProtection="1">
      <protection hidden="1"/>
    </xf>
    <xf numFmtId="0" fontId="1" fillId="26" borderId="13" xfId="0" applyFont="1" applyFill="1" applyBorder="1" applyAlignment="1" applyProtection="1">
      <alignment horizontal="left" wrapText="1"/>
      <protection hidden="1"/>
    </xf>
    <xf numFmtId="0" fontId="1" fillId="26" borderId="75" xfId="0" applyFont="1" applyFill="1" applyBorder="1" applyAlignment="1" applyProtection="1">
      <alignment horizontal="left" wrapText="1"/>
      <protection hidden="1"/>
    </xf>
    <xf numFmtId="4" fontId="0" fillId="25" borderId="25" xfId="0" applyNumberFormat="1" applyFill="1" applyBorder="1" applyProtection="1">
      <protection locked="0"/>
    </xf>
    <xf numFmtId="4" fontId="0" fillId="25" borderId="36" xfId="0" applyNumberFormat="1" applyFill="1" applyBorder="1" applyProtection="1">
      <protection locked="0"/>
    </xf>
    <xf numFmtId="4" fontId="0" fillId="25" borderId="43" xfId="0" applyNumberFormat="1" applyFill="1" applyBorder="1" applyProtection="1">
      <protection locked="0"/>
    </xf>
    <xf numFmtId="4" fontId="0" fillId="25" borderId="23" xfId="0" applyNumberFormat="1" applyFill="1" applyBorder="1" applyProtection="1">
      <protection locked="0"/>
    </xf>
    <xf numFmtId="4" fontId="0" fillId="25" borderId="26" xfId="0" applyNumberFormat="1" applyFill="1" applyBorder="1" applyProtection="1">
      <protection locked="0"/>
    </xf>
    <xf numFmtId="4" fontId="0" fillId="25" borderId="45" xfId="0" applyNumberFormat="1" applyFill="1" applyBorder="1" applyProtection="1">
      <protection locked="0"/>
    </xf>
    <xf numFmtId="10" fontId="0" fillId="25" borderId="48" xfId="0" applyNumberFormat="1" applyFill="1" applyBorder="1" applyProtection="1">
      <protection locked="0"/>
    </xf>
    <xf numFmtId="10" fontId="0" fillId="25" borderId="62" xfId="0" applyNumberFormat="1" applyFill="1" applyBorder="1" applyProtection="1">
      <protection locked="0"/>
    </xf>
    <xf numFmtId="10" fontId="0" fillId="25" borderId="53" xfId="0" applyNumberFormat="1" applyFill="1" applyBorder="1" applyProtection="1">
      <protection locked="0"/>
    </xf>
    <xf numFmtId="10" fontId="0" fillId="25" borderId="69" xfId="0" applyNumberFormat="1" applyFill="1" applyBorder="1" applyProtection="1">
      <protection locked="0"/>
    </xf>
    <xf numFmtId="3" fontId="1" fillId="26" borderId="44" xfId="0" applyNumberFormat="1" applyFont="1" applyFill="1" applyBorder="1" applyProtection="1">
      <protection hidden="1"/>
    </xf>
    <xf numFmtId="0" fontId="4" fillId="24" borderId="23" xfId="0" applyFont="1" applyFill="1" applyBorder="1" applyAlignment="1" applyProtection="1">
      <alignment horizontal="left"/>
      <protection hidden="1"/>
    </xf>
    <xf numFmtId="0" fontId="0" fillId="24" borderId="10" xfId="0" applyFill="1" applyBorder="1" applyProtection="1">
      <protection hidden="1"/>
    </xf>
    <xf numFmtId="0" fontId="0" fillId="24" borderId="17" xfId="0" applyFill="1" applyBorder="1" applyProtection="1">
      <protection hidden="1"/>
    </xf>
    <xf numFmtId="0" fontId="25" fillId="24" borderId="10" xfId="0" applyFont="1" applyFill="1" applyBorder="1" applyProtection="1">
      <protection hidden="1"/>
    </xf>
    <xf numFmtId="0" fontId="5" fillId="24" borderId="10" xfId="0" applyFont="1" applyFill="1" applyBorder="1" applyProtection="1">
      <protection hidden="1"/>
    </xf>
    <xf numFmtId="0" fontId="5" fillId="24" borderId="17" xfId="0" applyFont="1" applyFill="1" applyBorder="1" applyProtection="1">
      <protection hidden="1"/>
    </xf>
    <xf numFmtId="0" fontId="34" fillId="0" borderId="0" xfId="0" applyFont="1" applyProtection="1">
      <protection hidden="1"/>
    </xf>
    <xf numFmtId="0" fontId="35" fillId="0" borderId="0" xfId="0" applyFont="1" applyAlignment="1" applyProtection="1">
      <alignment horizontal="center" vertical="center"/>
      <protection hidden="1"/>
    </xf>
    <xf numFmtId="0" fontId="34" fillId="0" borderId="0" xfId="34" applyFont="1" applyProtection="1">
      <protection hidden="1"/>
    </xf>
    <xf numFmtId="2" fontId="34" fillId="0" borderId="0" xfId="34" applyNumberFormat="1" applyFont="1" applyProtection="1">
      <protection hidden="1"/>
    </xf>
    <xf numFmtId="3" fontId="0" fillId="28" borderId="59" xfId="0" applyNumberFormat="1" applyFill="1" applyBorder="1" applyProtection="1">
      <protection hidden="1"/>
    </xf>
    <xf numFmtId="3" fontId="0" fillId="0" borderId="36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0" fontId="21" fillId="24" borderId="35" xfId="0" applyFont="1" applyFill="1" applyBorder="1" applyAlignment="1" applyProtection="1">
      <alignment horizontal="center" vertical="center"/>
      <protection hidden="1"/>
    </xf>
    <xf numFmtId="0" fontId="21" fillId="24" borderId="67" xfId="0" applyFont="1" applyFill="1" applyBorder="1" applyAlignment="1" applyProtection="1">
      <alignment horizontal="center" vertical="center"/>
      <protection hidden="1"/>
    </xf>
    <xf numFmtId="0" fontId="21" fillId="24" borderId="31" xfId="0" applyFont="1" applyFill="1" applyBorder="1" applyAlignment="1" applyProtection="1">
      <alignment horizontal="center" vertical="center"/>
      <protection hidden="1"/>
    </xf>
    <xf numFmtId="0" fontId="4" fillId="24" borderId="10" xfId="0" applyFont="1" applyFill="1" applyBorder="1" applyAlignment="1" applyProtection="1">
      <alignment horizontal="center" wrapText="1"/>
      <protection hidden="1"/>
    </xf>
    <xf numFmtId="0" fontId="4" fillId="24" borderId="17" xfId="0" applyFont="1" applyFill="1" applyBorder="1" applyAlignment="1" applyProtection="1">
      <alignment horizontal="center" wrapText="1"/>
      <protection hidden="1"/>
    </xf>
    <xf numFmtId="49" fontId="2" fillId="25" borderId="16" xfId="0" applyNumberFormat="1" applyFont="1" applyFill="1" applyBorder="1" applyAlignment="1" applyProtection="1">
      <alignment horizontal="left"/>
      <protection locked="0"/>
    </xf>
    <xf numFmtId="49" fontId="2" fillId="25" borderId="17" xfId="0" applyNumberFormat="1" applyFont="1" applyFill="1" applyBorder="1" applyAlignment="1" applyProtection="1">
      <alignment horizontal="left"/>
      <protection locked="0"/>
    </xf>
    <xf numFmtId="0" fontId="22" fillId="24" borderId="35" xfId="0" applyFont="1" applyFill="1" applyBorder="1" applyAlignment="1" applyProtection="1">
      <alignment horizontal="center" vertical="center"/>
      <protection hidden="1"/>
    </xf>
    <xf numFmtId="0" fontId="22" fillId="24" borderId="67" xfId="0" applyFont="1" applyFill="1" applyBorder="1" applyAlignment="1" applyProtection="1">
      <alignment horizontal="center" vertical="center"/>
      <protection hidden="1"/>
    </xf>
    <xf numFmtId="0" fontId="22" fillId="24" borderId="31" xfId="0" applyFont="1" applyFill="1" applyBorder="1" applyAlignment="1" applyProtection="1">
      <alignment horizontal="center" vertical="center"/>
      <protection hidden="1"/>
    </xf>
    <xf numFmtId="0" fontId="0" fillId="26" borderId="63" xfId="0" applyFill="1" applyBorder="1" applyAlignment="1" applyProtection="1">
      <alignment horizontal="center"/>
      <protection hidden="1"/>
    </xf>
    <xf numFmtId="0" fontId="0" fillId="26" borderId="36" xfId="0" applyFill="1" applyBorder="1" applyAlignment="1" applyProtection="1">
      <alignment horizontal="center"/>
      <protection hidden="1"/>
    </xf>
    <xf numFmtId="0" fontId="0" fillId="26" borderId="48" xfId="0" applyFill="1" applyBorder="1" applyAlignment="1" applyProtection="1">
      <alignment horizontal="center"/>
      <protection hidden="1"/>
    </xf>
    <xf numFmtId="0" fontId="1" fillId="26" borderId="38" xfId="0" applyFont="1" applyFill="1" applyBorder="1" applyAlignment="1" applyProtection="1">
      <alignment horizontal="center" vertical="center"/>
      <protection hidden="1"/>
    </xf>
    <xf numFmtId="0" fontId="1" fillId="26" borderId="76" xfId="0" applyFont="1" applyFill="1" applyBorder="1" applyAlignment="1" applyProtection="1">
      <alignment horizontal="center" vertical="center"/>
      <protection hidden="1"/>
    </xf>
    <xf numFmtId="0" fontId="4" fillId="24" borderId="0" xfId="0" applyFont="1" applyFill="1" applyAlignment="1" applyProtection="1">
      <alignment horizontal="center"/>
      <protection hidden="1"/>
    </xf>
    <xf numFmtId="0" fontId="32" fillId="24" borderId="67" xfId="0" applyFont="1" applyFill="1" applyBorder="1" applyAlignment="1" applyProtection="1">
      <alignment horizontal="center" vertical="center"/>
      <protection hidden="1"/>
    </xf>
  </cellXfs>
  <cellStyles count="43">
    <cellStyle name="20% - Akzent1" xfId="1" xr:uid="{00000000-0005-0000-0000-000000000000}"/>
    <cellStyle name="20% - Akzent2" xfId="2" xr:uid="{00000000-0005-0000-0000-000001000000}"/>
    <cellStyle name="20% - Akzent3" xfId="3" xr:uid="{00000000-0005-0000-0000-000002000000}"/>
    <cellStyle name="20% - Akzent4" xfId="4" xr:uid="{00000000-0005-0000-0000-000003000000}"/>
    <cellStyle name="20% - Akzent5" xfId="5" xr:uid="{00000000-0005-0000-0000-000004000000}"/>
    <cellStyle name="20% - Akzent6" xfId="6" xr:uid="{00000000-0005-0000-0000-000005000000}"/>
    <cellStyle name="40% - Akzent1" xfId="7" xr:uid="{00000000-0005-0000-0000-000006000000}"/>
    <cellStyle name="40% - Akzent2" xfId="8" xr:uid="{00000000-0005-0000-0000-000007000000}"/>
    <cellStyle name="40% - Akzent3" xfId="9" xr:uid="{00000000-0005-0000-0000-000008000000}"/>
    <cellStyle name="40% - Akzent4" xfId="10" xr:uid="{00000000-0005-0000-0000-000009000000}"/>
    <cellStyle name="40% - Akzent5" xfId="11" xr:uid="{00000000-0005-0000-0000-00000A000000}"/>
    <cellStyle name="40% - Akzent6" xfId="12" xr:uid="{00000000-0005-0000-0000-00000B000000}"/>
    <cellStyle name="60% - Akzent1" xfId="13" xr:uid="{00000000-0005-0000-0000-00000C000000}"/>
    <cellStyle name="60% - Akzent2" xfId="14" xr:uid="{00000000-0005-0000-0000-00000D000000}"/>
    <cellStyle name="60% - Akzent3" xfId="15" xr:uid="{00000000-0005-0000-0000-00000E000000}"/>
    <cellStyle name="60% - Akzent4" xfId="16" xr:uid="{00000000-0005-0000-0000-00000F000000}"/>
    <cellStyle name="60% - Akzent5" xfId="17" xr:uid="{00000000-0005-0000-0000-000010000000}"/>
    <cellStyle name="60% - Akzent6" xfId="18" xr:uid="{00000000-0005-0000-0000-000011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_Umsatzplanung" xfId="34" xr:uid="{00000000-0005-0000-0000-000022000000}"/>
    <cellStyle name="Überschrift" xfId="35" builtinId="15" customBuiltin="1"/>
    <cellStyle name="Überschrift 1" xfId="36" builtinId="16" customBuiltin="1"/>
    <cellStyle name="Überschrift 2" xfId="37" builtinId="17" customBuiltin="1"/>
    <cellStyle name="Überschrift 3" xfId="38" builtinId="18" customBuiltin="1"/>
    <cellStyle name="Überschrift 4" xfId="39" builtinId="19" customBuiltin="1"/>
    <cellStyle name="Verknüpfte Zelle" xfId="40" builtinId="24" customBuiltin="1"/>
    <cellStyle name="Warnender Text" xfId="41" builtinId="11" customBuiltin="1"/>
    <cellStyle name="Zelle überprüfen" xfId="42" builtinId="23" customBuiltin="1"/>
  </cellStyles>
  <dxfs count="8">
    <dxf>
      <fill>
        <patternFill>
          <bgColor indexed="47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 patternType="none">
          <bgColor indexed="65"/>
        </patternFill>
      </fill>
      <border>
        <right/>
        <top/>
        <bottom/>
      </border>
    </dxf>
    <dxf>
      <fill>
        <patternFill>
          <bgColor indexed="4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indexed="65"/>
        </patternFill>
      </fill>
      <border>
        <left/>
        <right/>
        <top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</border>
    </dxf>
    <dxf>
      <border>
        <right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EAF7D9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6F1F7"/>
      <rgbColor rgb="003366FF"/>
      <rgbColor rgb="0033CCCC"/>
      <rgbColor rgb="00EBEBEB"/>
      <rgbColor rgb="000668AF"/>
      <rgbColor rgb="00E4DDB6"/>
      <rgbColor rgb="00EAE3C6"/>
      <rgbColor rgb="00666699"/>
      <rgbColor rgb="00969696"/>
      <rgbColor rgb="00003366"/>
      <rgbColor rgb="00339966"/>
      <rgbColor rgb="00003300"/>
      <rgbColor rgb="007AB031"/>
      <rgbColor rgb="009B00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firstButton="1" fmlaLink="$S$13" lockText="1"/>
</file>

<file path=xl/ctrlProps/ctrlProp2.xml><?xml version="1.0" encoding="utf-8"?>
<formControlPr xmlns="http://schemas.microsoft.com/office/spreadsheetml/2009/9/main" objectType="Radio" checked="Checked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</xdr:colOff>
      <xdr:row>5</xdr:row>
      <xdr:rowOff>68580</xdr:rowOff>
    </xdr:from>
    <xdr:to>
      <xdr:col>3</xdr:col>
      <xdr:colOff>4320540</xdr:colOff>
      <xdr:row>6</xdr:row>
      <xdr:rowOff>99060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 txBox="1">
          <a:spLocks noChangeArrowheads="1"/>
        </xdr:cNvSpPr>
      </xdr:nvSpPr>
      <xdr:spPr bwMode="auto">
        <a:xfrm>
          <a:off x="960120" y="1066800"/>
          <a:ext cx="4358640" cy="5867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6F1F7" mc:Ignorable="a14" a14:legacySpreadsheetColorIndex="47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Mit dem Tool </a:t>
          </a: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"Kostenvergleich"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können Sie relativ schnell feststellen, ob für eine bestimmte Aufgabe ein eigener oder ein externer Mitarbeiter kostengünstiger ist.</a:t>
          </a:r>
        </a:p>
      </xdr:txBody>
    </xdr:sp>
    <xdr:clientData/>
  </xdr:twoCellAnchor>
  <xdr:twoCellAnchor>
    <xdr:from>
      <xdr:col>2</xdr:col>
      <xdr:colOff>45720</xdr:colOff>
      <xdr:row>9</xdr:row>
      <xdr:rowOff>129540</xdr:rowOff>
    </xdr:from>
    <xdr:to>
      <xdr:col>4</xdr:col>
      <xdr:colOff>0</xdr:colOff>
      <xdr:row>11</xdr:row>
      <xdr:rowOff>99060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 txBox="1">
          <a:spLocks noChangeArrowheads="1"/>
        </xdr:cNvSpPr>
      </xdr:nvSpPr>
      <xdr:spPr bwMode="auto">
        <a:xfrm>
          <a:off x="937260" y="2194560"/>
          <a:ext cx="4450080" cy="1927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6F1F7" mc:Ignorable="a14" a14:legacySpreadsheetColorIndex="47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lnSpc>
              <a:spcPts val="1100"/>
            </a:lnSpc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Nach Eingabe einiger Stammdaten im Arbeitsblatt </a:t>
          </a: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"Stammdaten und Parameter"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sollten Sie zunächst die Einträge im Arbeitsblatt </a:t>
          </a: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"Rechengrößen"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überprüfen, in dem die Beitragsbemessungsgrenzen und Beitragssätze zur Sozialversicherung gepflegt werden.</a:t>
          </a: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Der Vergleich zwischen internem und externem Mitarbeiter wird dann im Tabellenblatt </a:t>
          </a: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"Kostenvergleich"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durchgeführt. Nach Eingabe der entsprechenden Daten werden Ihnen im unteren Bereich des Arbeitsblattes die Gesamtkosten, die Kosten je Monat und die Kosten je Tag für den internen und externen Mitarbeiter angezeigt.</a:t>
          </a: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1066800</xdr:colOff>
          <xdr:row>27</xdr:row>
          <xdr:rowOff>0</xdr:rowOff>
        </xdr:from>
        <xdr:to>
          <xdr:col>4</xdr:col>
          <xdr:colOff>596900</xdr:colOff>
          <xdr:row>29</xdr:row>
          <xdr:rowOff>6350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3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Privat versichert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27</xdr:row>
          <xdr:rowOff>0</xdr:rowOff>
        </xdr:from>
        <xdr:to>
          <xdr:col>3</xdr:col>
          <xdr:colOff>1028700</xdr:colOff>
          <xdr:row>29</xdr:row>
          <xdr:rowOff>6350</xdr:rowOff>
        </xdr:to>
        <xdr:sp macro="" textlink="">
          <xdr:nvSpPr>
            <xdr:cNvPr id="17411" name="Option Button 3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id="{00000000-0008-0000-0300-00000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Gesetzlich versichert</a:t>
              </a:r>
            </a:p>
          </xdr:txBody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pageSetUpPr autoPageBreaks="0"/>
  </sheetPr>
  <dimension ref="A2:IT26"/>
  <sheetViews>
    <sheetView showGridLines="0" tabSelected="1" zoomScaleNormal="100" workbookViewId="0">
      <selection activeCell="I7" sqref="I7"/>
    </sheetView>
  </sheetViews>
  <sheetFormatPr baseColWidth="10" defaultColWidth="11.453125" defaultRowHeight="12.5" x14ac:dyDescent="0.25"/>
  <cols>
    <col min="1" max="1" width="11.453125" style="3"/>
    <col min="2" max="3" width="1.54296875" style="3" customWidth="1"/>
    <col min="4" max="4" width="34.08984375" style="3" customWidth="1"/>
    <col min="5" max="5" width="19" style="3" customWidth="1"/>
    <col min="6" max="6" width="11.453125" style="3"/>
    <col min="7" max="7" width="1.54296875" style="3" customWidth="1"/>
    <col min="8" max="8" width="1.6328125" style="3" customWidth="1"/>
    <col min="9" max="9" width="12" style="3" bestFit="1" customWidth="1"/>
    <col min="10" max="10" width="11.453125" style="3"/>
    <col min="11" max="11" width="0" style="3" hidden="1" customWidth="1"/>
    <col min="12" max="16384" width="11.453125" style="3"/>
  </cols>
  <sheetData>
    <row r="2" spans="1:254" ht="13" thickBot="1" x14ac:dyDescent="0.3"/>
    <row r="3" spans="1:254" s="1" customFormat="1" ht="25.5" customHeight="1" thickBot="1" x14ac:dyDescent="0.3">
      <c r="A3" s="3"/>
      <c r="B3" s="203" t="s">
        <v>10</v>
      </c>
      <c r="C3" s="204"/>
      <c r="D3" s="204"/>
      <c r="E3" s="204"/>
      <c r="F3" s="204"/>
      <c r="G3" s="204"/>
      <c r="H3" s="205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</row>
    <row r="4" spans="1:254" x14ac:dyDescent="0.25">
      <c r="B4" s="4"/>
      <c r="H4" s="5"/>
    </row>
    <row r="5" spans="1:254" ht="13" x14ac:dyDescent="0.3">
      <c r="B5" s="4"/>
      <c r="C5" s="10"/>
      <c r="D5" s="206" t="s">
        <v>0</v>
      </c>
      <c r="E5" s="207"/>
      <c r="F5" s="2"/>
      <c r="G5" s="2"/>
      <c r="H5" s="5"/>
      <c r="K5" s="3">
        <f ca="1">+YEAR(TODAY())-2</f>
        <v>2023</v>
      </c>
    </row>
    <row r="6" spans="1:254" ht="13" x14ac:dyDescent="0.3">
      <c r="B6" s="4"/>
      <c r="C6" s="12"/>
      <c r="D6" s="13"/>
      <c r="E6" s="13"/>
      <c r="F6" s="13"/>
      <c r="G6" s="14"/>
      <c r="H6" s="5"/>
      <c r="K6" s="3">
        <f ca="1">1+K5</f>
        <v>2024</v>
      </c>
    </row>
    <row r="7" spans="1:254" ht="13" x14ac:dyDescent="0.3">
      <c r="B7" s="4"/>
      <c r="C7" s="15"/>
      <c r="D7" s="16" t="s">
        <v>1</v>
      </c>
      <c r="E7" s="23">
        <v>2026</v>
      </c>
      <c r="F7" s="17"/>
      <c r="G7" s="18"/>
      <c r="H7" s="5"/>
      <c r="K7" s="3">
        <f t="shared" ref="K7:K17" ca="1" si="0">1+K6</f>
        <v>2025</v>
      </c>
    </row>
    <row r="8" spans="1:254" ht="13" x14ac:dyDescent="0.3">
      <c r="B8" s="4"/>
      <c r="C8" s="15"/>
      <c r="D8" s="16"/>
      <c r="E8" s="17"/>
      <c r="F8" s="17"/>
      <c r="G8" s="18"/>
      <c r="H8" s="5"/>
      <c r="K8" s="3">
        <f t="shared" ca="1" si="0"/>
        <v>2026</v>
      </c>
    </row>
    <row r="9" spans="1:254" ht="13" x14ac:dyDescent="0.3">
      <c r="B9" s="4"/>
      <c r="C9" s="15"/>
      <c r="D9" s="16" t="s">
        <v>2</v>
      </c>
      <c r="E9" s="208" t="s">
        <v>78</v>
      </c>
      <c r="F9" s="209"/>
      <c r="G9" s="18"/>
      <c r="H9" s="5"/>
      <c r="K9" s="3">
        <f t="shared" ca="1" si="0"/>
        <v>2027</v>
      </c>
    </row>
    <row r="10" spans="1:254" ht="13" x14ac:dyDescent="0.3">
      <c r="B10" s="4"/>
      <c r="C10" s="15"/>
      <c r="D10" s="16" t="s">
        <v>3</v>
      </c>
      <c r="E10" s="208" t="s">
        <v>79</v>
      </c>
      <c r="F10" s="209"/>
      <c r="G10" s="18"/>
      <c r="H10" s="5"/>
      <c r="K10" s="3">
        <f t="shared" ca="1" si="0"/>
        <v>2028</v>
      </c>
    </row>
    <row r="11" spans="1:254" ht="13" x14ac:dyDescent="0.3">
      <c r="B11" s="4"/>
      <c r="C11" s="15"/>
      <c r="D11" s="16"/>
      <c r="E11" s="17"/>
      <c r="F11" s="17"/>
      <c r="G11" s="18"/>
      <c r="H11" s="5"/>
      <c r="K11" s="3">
        <f t="shared" ca="1" si="0"/>
        <v>2029</v>
      </c>
    </row>
    <row r="12" spans="1:254" ht="13" x14ac:dyDescent="0.3">
      <c r="B12" s="4"/>
      <c r="C12" s="15"/>
      <c r="D12" s="16" t="s">
        <v>4</v>
      </c>
      <c r="E12" s="208" t="s">
        <v>80</v>
      </c>
      <c r="F12" s="209"/>
      <c r="G12" s="18"/>
      <c r="H12" s="5"/>
      <c r="K12" s="3">
        <f t="shared" ca="1" si="0"/>
        <v>2030</v>
      </c>
    </row>
    <row r="13" spans="1:254" ht="13" x14ac:dyDescent="0.3">
      <c r="B13" s="4"/>
      <c r="C13" s="15"/>
      <c r="D13" s="16" t="s">
        <v>6</v>
      </c>
      <c r="E13" s="208" t="s">
        <v>81</v>
      </c>
      <c r="F13" s="209"/>
      <c r="G13" s="18"/>
      <c r="H13" s="5"/>
      <c r="K13" s="3">
        <f t="shared" ca="1" si="0"/>
        <v>2031</v>
      </c>
    </row>
    <row r="14" spans="1:254" ht="13" x14ac:dyDescent="0.3">
      <c r="B14" s="4"/>
      <c r="C14" s="15"/>
      <c r="D14" s="16" t="s">
        <v>7</v>
      </c>
      <c r="E14" s="208" t="s">
        <v>9</v>
      </c>
      <c r="F14" s="209"/>
      <c r="G14" s="18"/>
      <c r="H14" s="5"/>
      <c r="K14" s="3">
        <f t="shared" ca="1" si="0"/>
        <v>2032</v>
      </c>
    </row>
    <row r="15" spans="1:254" ht="13" x14ac:dyDescent="0.3">
      <c r="B15" s="4"/>
      <c r="C15" s="15"/>
      <c r="D15" s="16" t="s">
        <v>8</v>
      </c>
      <c r="E15" s="208" t="s">
        <v>82</v>
      </c>
      <c r="F15" s="209"/>
      <c r="G15" s="18"/>
      <c r="H15" s="5"/>
      <c r="K15" s="3">
        <f t="shared" ca="1" si="0"/>
        <v>2033</v>
      </c>
    </row>
    <row r="16" spans="1:254" ht="13" x14ac:dyDescent="0.3">
      <c r="B16" s="4"/>
      <c r="C16" s="15"/>
      <c r="D16" s="16"/>
      <c r="E16" s="24"/>
      <c r="F16" s="24"/>
      <c r="G16" s="18"/>
      <c r="H16" s="5"/>
      <c r="K16" s="3">
        <f t="shared" ca="1" si="0"/>
        <v>2034</v>
      </c>
    </row>
    <row r="17" spans="2:11" ht="13" x14ac:dyDescent="0.3">
      <c r="B17" s="4"/>
      <c r="C17" s="15"/>
      <c r="D17" s="16" t="s">
        <v>37</v>
      </c>
      <c r="E17" s="208" t="s">
        <v>38</v>
      </c>
      <c r="F17" s="209"/>
      <c r="G17" s="18"/>
      <c r="H17" s="5"/>
      <c r="K17" s="3">
        <f t="shared" ca="1" si="0"/>
        <v>2035</v>
      </c>
    </row>
    <row r="18" spans="2:11" ht="15" x14ac:dyDescent="0.3">
      <c r="B18" s="4"/>
      <c r="C18" s="15"/>
      <c r="D18" s="162" t="s">
        <v>76</v>
      </c>
      <c r="E18" s="22"/>
      <c r="F18" s="22"/>
      <c r="G18" s="18"/>
      <c r="H18" s="5"/>
    </row>
    <row r="19" spans="2:11" ht="13.5" thickBot="1" x14ac:dyDescent="0.35">
      <c r="B19" s="4"/>
      <c r="C19" s="19"/>
      <c r="D19" s="20"/>
      <c r="E19" s="20"/>
      <c r="F19" s="20"/>
      <c r="G19" s="21"/>
      <c r="H19" s="5"/>
    </row>
    <row r="20" spans="2:11" x14ac:dyDescent="0.25">
      <c r="B20" s="4"/>
      <c r="H20" s="5"/>
    </row>
    <row r="21" spans="2:11" ht="13" thickBot="1" x14ac:dyDescent="0.3">
      <c r="B21" s="6"/>
      <c r="C21" s="7"/>
      <c r="D21" s="7"/>
      <c r="E21" s="7"/>
      <c r="F21" s="7"/>
      <c r="G21" s="7"/>
      <c r="H21" s="8"/>
    </row>
    <row r="23" spans="2:11" hidden="1" x14ac:dyDescent="0.25"/>
    <row r="24" spans="2:11" x14ac:dyDescent="0.25">
      <c r="B24" s="9" t="s">
        <v>86</v>
      </c>
    </row>
    <row r="25" spans="2:11" x14ac:dyDescent="0.25">
      <c r="B25" s="9" t="s">
        <v>83</v>
      </c>
    </row>
    <row r="26" spans="2:11" x14ac:dyDescent="0.25">
      <c r="B26" s="9" t="s">
        <v>84</v>
      </c>
    </row>
  </sheetData>
  <sheetProtection sheet="1" objects="1" scenarios="1"/>
  <mergeCells count="9">
    <mergeCell ref="B3:H3"/>
    <mergeCell ref="D5:E5"/>
    <mergeCell ref="E17:F17"/>
    <mergeCell ref="E9:F9"/>
    <mergeCell ref="E10:F10"/>
    <mergeCell ref="E12:F12"/>
    <mergeCell ref="E13:F13"/>
    <mergeCell ref="E14:F14"/>
    <mergeCell ref="E15:F15"/>
  </mergeCells>
  <phoneticPr fontId="0" type="noConversion"/>
  <dataValidations count="2">
    <dataValidation type="list" showErrorMessage="1" errorTitle="Jahr wählen" error="Bitte wählen Sie aus der Liste ein Jahr, für das der Anlagespiegel erstellt werden soll." sqref="E7" xr:uid="{00000000-0002-0000-0000-000000000000}">
      <formula1>$K$5:$K$17</formula1>
    </dataValidation>
    <dataValidation type="list" allowBlank="1" showInputMessage="1" showErrorMessage="1" sqref="E17" xr:uid="{00000000-0002-0000-0000-000001000000}">
      <formula1>"Westdeutschland,Ostdeutschland"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pageSetUpPr autoPageBreaks="0"/>
  </sheetPr>
  <dimension ref="A2:IR17"/>
  <sheetViews>
    <sheetView showGridLines="0" showZeros="0" showOutlineSymbols="0" workbookViewId="0">
      <selection activeCell="B3" sqref="B3:F3"/>
    </sheetView>
  </sheetViews>
  <sheetFormatPr baseColWidth="10" defaultColWidth="11.453125" defaultRowHeight="12.5" x14ac:dyDescent="0.25"/>
  <cols>
    <col min="1" max="1" width="11.453125" style="3"/>
    <col min="2" max="3" width="1.54296875" style="3" customWidth="1"/>
    <col min="4" max="4" width="64" style="3" customWidth="1"/>
    <col min="5" max="5" width="1.54296875" style="3" customWidth="1"/>
    <col min="6" max="6" width="1.6328125" style="3" customWidth="1"/>
    <col min="7" max="7" width="2.6328125" style="3" customWidth="1"/>
    <col min="8" max="16384" width="11.453125" style="3"/>
  </cols>
  <sheetData>
    <row r="2" spans="1:252" ht="13" thickBot="1" x14ac:dyDescent="0.3"/>
    <row r="3" spans="1:252" s="1" customFormat="1" ht="25.5" customHeight="1" thickBot="1" x14ac:dyDescent="0.3">
      <c r="A3" s="3"/>
      <c r="B3" s="210" t="s">
        <v>64</v>
      </c>
      <c r="C3" s="211"/>
      <c r="D3" s="211"/>
      <c r="E3" s="211"/>
      <c r="F3" s="21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</row>
    <row r="4" spans="1:252" x14ac:dyDescent="0.25">
      <c r="B4" s="4"/>
      <c r="F4" s="5"/>
    </row>
    <row r="5" spans="1:252" ht="13" x14ac:dyDescent="0.3">
      <c r="B5" s="4"/>
      <c r="C5" s="10"/>
      <c r="D5" s="11" t="s">
        <v>5</v>
      </c>
      <c r="E5" s="2"/>
      <c r="F5" s="5"/>
    </row>
    <row r="6" spans="1:252" ht="44.25" customHeight="1" x14ac:dyDescent="0.3">
      <c r="B6" s="4"/>
      <c r="C6" s="15"/>
      <c r="D6" s="22"/>
      <c r="E6" s="14"/>
      <c r="F6" s="5"/>
    </row>
    <row r="7" spans="1:252" ht="13.5" thickBot="1" x14ac:dyDescent="0.35">
      <c r="B7" s="4"/>
      <c r="C7" s="19"/>
      <c r="D7" s="20"/>
      <c r="E7" s="21"/>
      <c r="F7" s="5"/>
    </row>
    <row r="8" spans="1:252" x14ac:dyDescent="0.25">
      <c r="B8" s="4"/>
      <c r="F8" s="5"/>
    </row>
    <row r="9" spans="1:252" ht="13" x14ac:dyDescent="0.3">
      <c r="B9" s="4"/>
      <c r="C9" s="10"/>
      <c r="D9" s="11" t="s">
        <v>65</v>
      </c>
      <c r="E9" s="2"/>
      <c r="F9" s="5"/>
    </row>
    <row r="10" spans="1:252" ht="13" x14ac:dyDescent="0.3">
      <c r="B10" s="4"/>
      <c r="C10" s="12"/>
      <c r="D10" s="13"/>
      <c r="E10" s="14"/>
      <c r="F10" s="5"/>
    </row>
    <row r="11" spans="1:252" ht="141" customHeight="1" x14ac:dyDescent="0.3">
      <c r="B11" s="4"/>
      <c r="C11" s="15"/>
      <c r="D11" s="16"/>
      <c r="E11" s="18"/>
      <c r="F11" s="5"/>
    </row>
    <row r="12" spans="1:252" ht="13.5" thickBot="1" x14ac:dyDescent="0.35">
      <c r="B12" s="4"/>
      <c r="C12" s="19"/>
      <c r="D12" s="20"/>
      <c r="E12" s="21"/>
      <c r="F12" s="5"/>
    </row>
    <row r="13" spans="1:252" ht="13" thickBot="1" x14ac:dyDescent="0.3">
      <c r="B13" s="6"/>
      <c r="C13" s="7"/>
      <c r="D13" s="7"/>
      <c r="E13" s="7"/>
      <c r="F13" s="8"/>
    </row>
    <row r="15" spans="1:252" x14ac:dyDescent="0.25">
      <c r="B15" s="9" t="s">
        <v>86</v>
      </c>
    </row>
    <row r="16" spans="1:252" x14ac:dyDescent="0.25">
      <c r="B16" s="9" t="s">
        <v>83</v>
      </c>
    </row>
    <row r="17" spans="2:2" x14ac:dyDescent="0.25">
      <c r="B17" s="9" t="s">
        <v>84</v>
      </c>
    </row>
  </sheetData>
  <sheetProtection sheet="1" objects="1" scenarios="1"/>
  <mergeCells count="1">
    <mergeCell ref="B3:F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>
    <pageSetUpPr autoPageBreaks="0" fitToPage="1"/>
  </sheetPr>
  <dimension ref="A2:IV36"/>
  <sheetViews>
    <sheetView showGridLines="0" showZeros="0" zoomScaleNormal="100" workbookViewId="0">
      <selection activeCell="E25" sqref="E25"/>
    </sheetView>
  </sheetViews>
  <sheetFormatPr baseColWidth="10" defaultColWidth="11.453125" defaultRowHeight="12.5" x14ac:dyDescent="0.25"/>
  <cols>
    <col min="1" max="1" width="11.453125" style="3"/>
    <col min="2" max="3" width="1.54296875" style="3" customWidth="1"/>
    <col min="4" max="4" width="28.6328125" style="3" customWidth="1"/>
    <col min="5" max="8" width="11.453125" style="3"/>
    <col min="9" max="9" width="0" style="3" hidden="1" customWidth="1"/>
    <col min="10" max="10" width="1.54296875" style="3" customWidth="1"/>
    <col min="11" max="11" width="1.6328125" style="3" customWidth="1"/>
    <col min="12" max="16384" width="11.453125" style="3"/>
  </cols>
  <sheetData>
    <row r="2" spans="1:256" ht="13" thickBot="1" x14ac:dyDescent="0.3"/>
    <row r="3" spans="1:256" s="1" customFormat="1" ht="25.5" customHeight="1" thickBot="1" x14ac:dyDescent="0.3">
      <c r="A3" s="3"/>
      <c r="B3" s="203" t="s">
        <v>87</v>
      </c>
      <c r="C3" s="204"/>
      <c r="D3" s="204"/>
      <c r="E3" s="204"/>
      <c r="F3" s="204"/>
      <c r="G3" s="204"/>
      <c r="H3" s="204"/>
      <c r="I3" s="204"/>
      <c r="J3" s="204"/>
      <c r="K3" s="20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</row>
    <row r="4" spans="1:256" x14ac:dyDescent="0.25">
      <c r="B4" s="4"/>
      <c r="K4" s="5"/>
    </row>
    <row r="5" spans="1:256" ht="13" x14ac:dyDescent="0.3">
      <c r="B5" s="4"/>
      <c r="C5" s="150"/>
      <c r="D5" s="206" t="s">
        <v>11</v>
      </c>
      <c r="E5" s="207"/>
      <c r="F5" s="2"/>
      <c r="G5" s="2"/>
      <c r="H5" s="2"/>
      <c r="I5" s="2"/>
      <c r="J5" s="2"/>
      <c r="K5" s="5"/>
    </row>
    <row r="6" spans="1:256" ht="13" x14ac:dyDescent="0.3">
      <c r="B6" s="4"/>
      <c r="C6" s="163"/>
      <c r="D6" s="22"/>
      <c r="E6" s="22"/>
      <c r="F6" s="164"/>
      <c r="G6" s="164"/>
      <c r="H6" s="164"/>
      <c r="I6" s="164"/>
      <c r="J6" s="165"/>
      <c r="K6" s="5"/>
    </row>
    <row r="7" spans="1:256" ht="13" x14ac:dyDescent="0.3">
      <c r="B7" s="4"/>
      <c r="C7" s="163"/>
      <c r="D7" s="157" t="s">
        <v>12</v>
      </c>
      <c r="E7" s="63"/>
      <c r="F7" s="22"/>
      <c r="G7" s="22"/>
      <c r="H7" s="22"/>
      <c r="I7" s="22"/>
      <c r="J7" s="166"/>
      <c r="K7" s="5"/>
    </row>
    <row r="8" spans="1:256" ht="13.5" thickBot="1" x14ac:dyDescent="0.35">
      <c r="B8" s="4"/>
      <c r="C8" s="163"/>
      <c r="D8" s="22"/>
      <c r="E8" s="22"/>
      <c r="F8" s="22"/>
      <c r="G8" s="22"/>
      <c r="H8" s="22"/>
      <c r="I8" s="22"/>
      <c r="J8" s="166"/>
      <c r="K8" s="5"/>
    </row>
    <row r="9" spans="1:256" ht="13" x14ac:dyDescent="0.3">
      <c r="B9" s="4"/>
      <c r="C9" s="163"/>
      <c r="D9" s="216" t="s">
        <v>12</v>
      </c>
      <c r="E9" s="213" t="s">
        <v>1</v>
      </c>
      <c r="F9" s="214"/>
      <c r="G9" s="214" t="s">
        <v>13</v>
      </c>
      <c r="H9" s="215"/>
      <c r="I9" s="22"/>
      <c r="J9" s="166"/>
      <c r="K9" s="5"/>
    </row>
    <row r="10" spans="1:256" ht="13.5" thickBot="1" x14ac:dyDescent="0.35">
      <c r="B10" s="4"/>
      <c r="C10" s="163"/>
      <c r="D10" s="217"/>
      <c r="E10" s="167" t="s">
        <v>14</v>
      </c>
      <c r="F10" s="168" t="s">
        <v>15</v>
      </c>
      <c r="G10" s="168" t="s">
        <v>14</v>
      </c>
      <c r="H10" s="169" t="s">
        <v>15</v>
      </c>
      <c r="I10" s="22"/>
      <c r="J10" s="166"/>
      <c r="K10" s="5"/>
    </row>
    <row r="11" spans="1:256" ht="13" x14ac:dyDescent="0.3">
      <c r="B11" s="4"/>
      <c r="C11" s="163"/>
      <c r="D11" s="170" t="s">
        <v>16</v>
      </c>
      <c r="E11" s="179">
        <v>69750</v>
      </c>
      <c r="F11" s="180">
        <v>69750</v>
      </c>
      <c r="G11" s="151">
        <f>IF(ISERROR(ROUND(E11/12,2)),"",ROUND(E11/12,2))</f>
        <v>5812.5</v>
      </c>
      <c r="H11" s="152">
        <f>+ROUND(F11/12,2)</f>
        <v>5812.5</v>
      </c>
      <c r="I11" s="22"/>
      <c r="J11" s="166"/>
      <c r="K11" s="5"/>
    </row>
    <row r="12" spans="1:256" ht="13" x14ac:dyDescent="0.3">
      <c r="B12" s="4"/>
      <c r="C12" s="163"/>
      <c r="D12" s="171" t="s">
        <v>17</v>
      </c>
      <c r="E12" s="181">
        <v>69750</v>
      </c>
      <c r="F12" s="182">
        <v>69750</v>
      </c>
      <c r="G12" s="153">
        <f>IF(ISERROR(ROUND(E12/12,2)),"",ROUND(E12/12,2))</f>
        <v>5812.5</v>
      </c>
      <c r="H12" s="154">
        <f>+ROUND(F12/12,2)</f>
        <v>5812.5</v>
      </c>
      <c r="I12" s="22"/>
      <c r="J12" s="166"/>
      <c r="K12" s="5"/>
    </row>
    <row r="13" spans="1:256" ht="13" x14ac:dyDescent="0.3">
      <c r="B13" s="4"/>
      <c r="C13" s="163"/>
      <c r="D13" s="171" t="s">
        <v>18</v>
      </c>
      <c r="E13" s="181">
        <v>101400</v>
      </c>
      <c r="F13" s="182">
        <v>101400</v>
      </c>
      <c r="G13" s="153">
        <f>IF(ISERROR(ROUND(E13/12,2)),"",ROUND(E13/12,2))</f>
        <v>8450</v>
      </c>
      <c r="H13" s="154">
        <f>+ROUND(F13/12,2)</f>
        <v>8450</v>
      </c>
      <c r="I13" s="22"/>
      <c r="J13" s="166"/>
      <c r="K13" s="5"/>
    </row>
    <row r="14" spans="1:256" ht="13" x14ac:dyDescent="0.3">
      <c r="B14" s="4"/>
      <c r="C14" s="163"/>
      <c r="D14" s="171" t="s">
        <v>19</v>
      </c>
      <c r="E14" s="181">
        <v>101400</v>
      </c>
      <c r="F14" s="182">
        <v>101400</v>
      </c>
      <c r="G14" s="153">
        <f>IF(ISERROR(ROUND(E14/12,2)),"",ROUND(E14/12,2))</f>
        <v>8450</v>
      </c>
      <c r="H14" s="154">
        <f>+ROUND(F14/12,2)</f>
        <v>8450</v>
      </c>
      <c r="I14" s="22"/>
      <c r="J14" s="166"/>
      <c r="K14" s="5"/>
    </row>
    <row r="15" spans="1:256" ht="13.5" thickBot="1" x14ac:dyDescent="0.35">
      <c r="B15" s="4"/>
      <c r="C15" s="163"/>
      <c r="D15" s="172" t="s">
        <v>20</v>
      </c>
      <c r="E15" s="183">
        <v>124800</v>
      </c>
      <c r="F15" s="184">
        <v>124800</v>
      </c>
      <c r="G15" s="155">
        <f>IF(ISERROR(ROUND(E15/12,2)),"",ROUND(E15/12,2))</f>
        <v>10400</v>
      </c>
      <c r="H15" s="156">
        <f>+ROUND(F15/12,2)</f>
        <v>10400</v>
      </c>
      <c r="I15" s="22"/>
      <c r="J15" s="166"/>
      <c r="K15" s="5"/>
    </row>
    <row r="16" spans="1:256" ht="13" x14ac:dyDescent="0.3">
      <c r="B16" s="4"/>
      <c r="C16" s="163"/>
      <c r="D16" s="22"/>
      <c r="E16" s="22"/>
      <c r="F16" s="22"/>
      <c r="G16" s="22"/>
      <c r="H16" s="22"/>
      <c r="I16" s="22"/>
      <c r="J16" s="166"/>
      <c r="K16" s="5"/>
    </row>
    <row r="17" spans="2:11" ht="13" x14ac:dyDescent="0.3">
      <c r="B17" s="4"/>
      <c r="C17" s="163"/>
      <c r="D17" s="157" t="s">
        <v>85</v>
      </c>
      <c r="E17" s="63"/>
      <c r="F17" s="22"/>
      <c r="G17" s="22"/>
      <c r="H17" s="22"/>
      <c r="I17" s="22"/>
      <c r="J17" s="166"/>
      <c r="K17" s="5"/>
    </row>
    <row r="18" spans="2:11" ht="13.5" thickBot="1" x14ac:dyDescent="0.35">
      <c r="B18" s="4"/>
      <c r="C18" s="163"/>
      <c r="D18" s="22"/>
      <c r="E18" s="22"/>
      <c r="F18" s="22"/>
      <c r="G18" s="22"/>
      <c r="H18" s="22"/>
      <c r="I18" s="22"/>
      <c r="J18" s="166"/>
      <c r="K18" s="5"/>
    </row>
    <row r="19" spans="2:11" ht="13" x14ac:dyDescent="0.3">
      <c r="B19" s="4"/>
      <c r="C19" s="163"/>
      <c r="D19" s="173" t="s">
        <v>17</v>
      </c>
      <c r="E19" s="185">
        <v>1.7999999999999999E-2</v>
      </c>
      <c r="F19" s="22"/>
      <c r="G19" s="22"/>
      <c r="H19" s="22"/>
      <c r="I19" s="22"/>
      <c r="J19" s="166"/>
      <c r="K19" s="5"/>
    </row>
    <row r="20" spans="2:11" ht="13.5" thickBot="1" x14ac:dyDescent="0.35">
      <c r="B20" s="4"/>
      <c r="C20" s="163"/>
      <c r="D20" s="22"/>
      <c r="E20" s="22"/>
      <c r="F20" s="22"/>
      <c r="G20" s="22"/>
      <c r="H20" s="22"/>
      <c r="I20" s="22"/>
      <c r="J20" s="166"/>
      <c r="K20" s="5"/>
    </row>
    <row r="21" spans="2:11" ht="13" x14ac:dyDescent="0.3">
      <c r="B21" s="4"/>
      <c r="C21" s="163"/>
      <c r="D21" s="173" t="s">
        <v>19</v>
      </c>
      <c r="E21" s="185">
        <v>1.2999999999999999E-2</v>
      </c>
      <c r="F21" s="22"/>
      <c r="G21" s="22"/>
      <c r="H21" s="22"/>
      <c r="I21" s="22"/>
      <c r="J21" s="166"/>
      <c r="K21" s="5"/>
    </row>
    <row r="22" spans="2:11" ht="13" x14ac:dyDescent="0.3">
      <c r="B22" s="4"/>
      <c r="C22" s="163"/>
      <c r="D22" s="175" t="s">
        <v>18</v>
      </c>
      <c r="E22" s="187">
        <v>9.2999999999999999E-2</v>
      </c>
      <c r="F22" s="22"/>
      <c r="G22" s="22"/>
      <c r="H22" s="22"/>
      <c r="I22" s="22"/>
      <c r="J22" s="166"/>
      <c r="K22" s="5"/>
    </row>
    <row r="23" spans="2:11" ht="13.5" thickBot="1" x14ac:dyDescent="0.35">
      <c r="B23" s="4"/>
      <c r="C23" s="163"/>
      <c r="D23" s="174" t="s">
        <v>20</v>
      </c>
      <c r="E23" s="186">
        <v>0.154</v>
      </c>
      <c r="F23" s="22"/>
      <c r="G23" s="22"/>
      <c r="H23" s="22"/>
      <c r="I23" s="22"/>
      <c r="J23" s="166"/>
      <c r="K23" s="5"/>
    </row>
    <row r="24" spans="2:11" ht="13.5" thickBot="1" x14ac:dyDescent="0.35">
      <c r="B24" s="4"/>
      <c r="C24" s="163"/>
      <c r="D24" s="22"/>
      <c r="E24" s="22"/>
      <c r="F24" s="22"/>
      <c r="G24" s="22"/>
      <c r="H24" s="22"/>
      <c r="I24" s="22"/>
      <c r="J24" s="166"/>
      <c r="K24" s="5"/>
    </row>
    <row r="25" spans="2:11" ht="13" x14ac:dyDescent="0.3">
      <c r="B25" s="4"/>
      <c r="C25" s="163"/>
      <c r="D25" s="173" t="s">
        <v>16</v>
      </c>
      <c r="E25" s="185">
        <v>8.7499999999999994E-2</v>
      </c>
      <c r="F25" s="22"/>
      <c r="G25" s="22"/>
      <c r="H25" s="22"/>
      <c r="I25" s="22"/>
      <c r="J25" s="166"/>
      <c r="K25" s="5"/>
    </row>
    <row r="26" spans="2:11" ht="13" x14ac:dyDescent="0.3">
      <c r="B26" s="4"/>
      <c r="C26" s="163"/>
      <c r="D26" s="22"/>
      <c r="E26" s="22"/>
      <c r="F26" s="22"/>
      <c r="G26" s="22"/>
      <c r="H26" s="22"/>
      <c r="I26" s="22"/>
      <c r="J26" s="166"/>
      <c r="K26" s="5"/>
    </row>
    <row r="27" spans="2:11" ht="13" x14ac:dyDescent="0.3">
      <c r="B27" s="4"/>
      <c r="C27" s="163"/>
      <c r="D27" s="22"/>
      <c r="E27" s="22"/>
      <c r="F27" s="22"/>
      <c r="G27" s="22"/>
      <c r="H27" s="22"/>
      <c r="I27" s="22"/>
      <c r="J27" s="166"/>
      <c r="K27" s="5"/>
    </row>
    <row r="28" spans="2:11" ht="13" x14ac:dyDescent="0.3">
      <c r="B28" s="4"/>
      <c r="C28" s="163"/>
      <c r="D28" s="157" t="s">
        <v>21</v>
      </c>
      <c r="E28" s="63"/>
      <c r="F28" s="22"/>
      <c r="G28" s="22"/>
      <c r="H28" s="22"/>
      <c r="I28" s="22"/>
      <c r="J28" s="166"/>
      <c r="K28" s="5"/>
    </row>
    <row r="29" spans="2:11" ht="13.5" thickBot="1" x14ac:dyDescent="0.35">
      <c r="B29" s="4"/>
      <c r="C29" s="163"/>
      <c r="D29" s="22"/>
      <c r="E29" s="22"/>
      <c r="F29" s="22"/>
      <c r="G29" s="22"/>
      <c r="H29" s="22"/>
      <c r="I29" s="22"/>
      <c r="J29" s="166"/>
      <c r="K29" s="5"/>
    </row>
    <row r="30" spans="2:11" ht="13.5" thickBot="1" x14ac:dyDescent="0.35">
      <c r="B30" s="4"/>
      <c r="C30" s="163"/>
      <c r="D30" s="176" t="s">
        <v>22</v>
      </c>
      <c r="E30" s="188">
        <v>1.5E-3</v>
      </c>
      <c r="F30" s="22"/>
      <c r="G30" s="22"/>
      <c r="H30" s="22"/>
      <c r="I30" s="22"/>
      <c r="J30" s="166"/>
      <c r="K30" s="5"/>
    </row>
    <row r="31" spans="2:11" ht="13.5" thickBot="1" x14ac:dyDescent="0.35">
      <c r="B31" s="4"/>
      <c r="C31" s="177"/>
      <c r="D31" s="20"/>
      <c r="E31" s="20"/>
      <c r="F31" s="20"/>
      <c r="G31" s="20"/>
      <c r="H31" s="20"/>
      <c r="I31" s="20"/>
      <c r="J31" s="178"/>
      <c r="K31" s="5"/>
    </row>
    <row r="32" spans="2:11" ht="13" thickBot="1" x14ac:dyDescent="0.3">
      <c r="B32" s="6"/>
      <c r="C32" s="7"/>
      <c r="D32" s="7"/>
      <c r="E32" s="7"/>
      <c r="F32" s="7"/>
      <c r="G32" s="7"/>
      <c r="H32" s="7"/>
      <c r="I32" s="7"/>
      <c r="J32" s="7"/>
      <c r="K32" s="8"/>
    </row>
    <row r="34" spans="2:2" x14ac:dyDescent="0.25">
      <c r="B34" s="9" t="s">
        <v>86</v>
      </c>
    </row>
    <row r="35" spans="2:2" x14ac:dyDescent="0.25">
      <c r="B35" s="9" t="s">
        <v>83</v>
      </c>
    </row>
    <row r="36" spans="2:2" x14ac:dyDescent="0.25">
      <c r="B36" s="9" t="s">
        <v>84</v>
      </c>
    </row>
  </sheetData>
  <sheetProtection sheet="1" objects="1" scenarios="1"/>
  <mergeCells count="5">
    <mergeCell ref="B3:K3"/>
    <mergeCell ref="D5:E5"/>
    <mergeCell ref="E9:F9"/>
    <mergeCell ref="G9:H9"/>
    <mergeCell ref="D9:D10"/>
  </mergeCells>
  <phoneticPr fontId="0" type="noConversion"/>
  <dataValidations count="3">
    <dataValidation type="decimal" allowBlank="1" showInputMessage="1" showErrorMessage="1" errorTitle="Beitragsbemessungsgrenzen" error="Hier bitte die Beitragsbemessungsgrenzen in Euro (zwischen 0 und 125.000 Euro) eingeben." sqref="E11:F15" xr:uid="{00000000-0002-0000-0200-000000000000}">
      <formula1>0</formula1>
      <formula2>125000</formula2>
    </dataValidation>
    <dataValidation type="decimal" allowBlank="1" showErrorMessage="1" errorTitle="Beitragssätze eingeben" error="Hier bitte die Betragssätze in Prozent (zwischen 0 und 50 Prozent) eingeben." sqref="E19 E25 E21:E23" xr:uid="{00000000-0002-0000-0200-000001000000}">
      <formula1>0</formula1>
      <formula2>0.5</formula2>
    </dataValidation>
    <dataValidation type="decimal" allowBlank="1" showErrorMessage="1" errorTitle="Insolvenzgeldumlage" error="Hier bitte die Insolvenzgeldumlage in Prozent (zwischen 0 und 10 Prozent) eingeben." sqref="E30" xr:uid="{00000000-0002-0000-0200-000002000000}">
      <formula1>0</formula1>
      <formula2>0.1</formula2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">
    <pageSetUpPr autoPageBreaks="0" fitToPage="1"/>
  </sheetPr>
  <dimension ref="B2:X71"/>
  <sheetViews>
    <sheetView showGridLines="0" zoomScaleNormal="100" zoomScaleSheetLayoutView="75" workbookViewId="0">
      <selection activeCell="G14" sqref="G14"/>
    </sheetView>
  </sheetViews>
  <sheetFormatPr baseColWidth="10" defaultColWidth="11.453125" defaultRowHeight="13" x14ac:dyDescent="0.3"/>
  <cols>
    <col min="1" max="1" width="11.453125" style="3"/>
    <col min="2" max="2" width="1.6328125" style="3" customWidth="1"/>
    <col min="3" max="3" width="2.90625" style="3" customWidth="1"/>
    <col min="4" max="4" width="22.08984375" style="3" customWidth="1"/>
    <col min="5" max="5" width="9.453125" style="3" customWidth="1"/>
    <col min="6" max="6" width="8.453125" style="3" customWidth="1"/>
    <col min="7" max="7" width="8" style="3" bestFit="1" customWidth="1"/>
    <col min="8" max="9" width="1.453125" style="3" customWidth="1"/>
    <col min="10" max="10" width="2.90625" style="3" customWidth="1"/>
    <col min="11" max="11" width="25.6328125" style="3" customWidth="1"/>
    <col min="12" max="12" width="5.54296875" style="3" customWidth="1"/>
    <col min="13" max="13" width="6.54296875" style="3" bestFit="1" customWidth="1"/>
    <col min="14" max="14" width="8.6328125" style="3" customWidth="1"/>
    <col min="15" max="15" width="2" style="3" customWidth="1"/>
    <col min="16" max="16" width="1.6328125" style="3" customWidth="1"/>
    <col min="17" max="17" width="26.08984375" style="196" customWidth="1"/>
    <col min="18" max="18" width="11.453125" style="3" hidden="1" customWidth="1"/>
    <col min="19" max="19" width="33.54296875" style="3" hidden="1" customWidth="1"/>
    <col min="20" max="24" width="11.453125" style="3" hidden="1" customWidth="1"/>
    <col min="25" max="16384" width="11.453125" style="3"/>
  </cols>
  <sheetData>
    <row r="2" spans="2:23" ht="13.5" thickBot="1" x14ac:dyDescent="0.35"/>
    <row r="3" spans="2:23" ht="27.75" customHeight="1" thickBot="1" x14ac:dyDescent="0.3">
      <c r="B3" s="49"/>
      <c r="C3" s="219" t="s">
        <v>61</v>
      </c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44"/>
      <c r="P3" s="33"/>
      <c r="Q3" s="197"/>
      <c r="R3" s="33"/>
    </row>
    <row r="4" spans="2:23" ht="5.15" customHeight="1" x14ac:dyDescent="0.3">
      <c r="B4" s="45"/>
      <c r="C4" s="46"/>
      <c r="D4" s="46"/>
      <c r="E4" s="46"/>
      <c r="F4" s="46"/>
      <c r="G4" s="46"/>
      <c r="H4" s="46"/>
      <c r="I4" s="46"/>
      <c r="J4" s="46"/>
      <c r="K4" s="46"/>
      <c r="L4" s="47"/>
      <c r="M4" s="47"/>
      <c r="N4" s="47"/>
      <c r="O4" s="48"/>
      <c r="P4" s="32"/>
      <c r="Q4" s="198"/>
      <c r="R4" s="32"/>
    </row>
    <row r="5" spans="2:23" s="50" customFormat="1" ht="15.5" x14ac:dyDescent="0.3">
      <c r="B5" s="42" t="s">
        <v>58</v>
      </c>
      <c r="C5" s="36" t="str">
        <f>"Firma: "&amp;'Stammdaten und Parameter'!E12</f>
        <v>Firma: Mustermann GmbH</v>
      </c>
      <c r="D5" s="37"/>
      <c r="E5" s="38"/>
      <c r="F5" s="37"/>
      <c r="G5" s="37"/>
      <c r="H5" s="39"/>
      <c r="I5" s="39"/>
      <c r="J5" s="38"/>
      <c r="K5" s="40"/>
      <c r="L5" s="40"/>
      <c r="M5" s="40"/>
      <c r="N5" s="41" t="str">
        <f>"Erstellt von: "&amp;'Stammdaten und Parameter'!E9&amp;" "&amp;'Stammdaten und Parameter'!E10</f>
        <v>Erstellt von: Max Mustermann</v>
      </c>
      <c r="O5" s="43"/>
      <c r="P5" s="34"/>
      <c r="Q5" s="199"/>
      <c r="R5" s="35"/>
    </row>
    <row r="6" spans="2:23" ht="5.15" customHeight="1" thickBot="1" x14ac:dyDescent="0.35">
      <c r="B6" s="51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3"/>
    </row>
    <row r="7" spans="2:23" ht="5.15" customHeight="1" x14ac:dyDescent="0.3">
      <c r="B7" s="54"/>
      <c r="C7" s="55"/>
      <c r="D7" s="55"/>
      <c r="E7" s="55"/>
      <c r="F7" s="55"/>
      <c r="G7" s="55"/>
      <c r="H7" s="56"/>
      <c r="I7" s="54"/>
      <c r="J7" s="55"/>
      <c r="K7" s="55"/>
      <c r="L7" s="55"/>
      <c r="M7" s="55"/>
      <c r="N7" s="55"/>
      <c r="O7" s="56"/>
    </row>
    <row r="8" spans="2:23" x14ac:dyDescent="0.3">
      <c r="B8" s="57"/>
      <c r="C8" s="218" t="s">
        <v>59</v>
      </c>
      <c r="D8" s="218"/>
      <c r="E8" s="218"/>
      <c r="F8" s="218"/>
      <c r="G8" s="218"/>
      <c r="H8" s="58"/>
      <c r="I8" s="57"/>
      <c r="J8" s="59"/>
      <c r="K8" s="218" t="s">
        <v>60</v>
      </c>
      <c r="L8" s="218"/>
      <c r="M8" s="218"/>
      <c r="N8" s="218"/>
      <c r="O8" s="58"/>
    </row>
    <row r="9" spans="2:23" ht="5.15" customHeight="1" thickBot="1" x14ac:dyDescent="0.35">
      <c r="B9" s="60"/>
      <c r="C9" s="61"/>
      <c r="D9" s="61"/>
      <c r="E9" s="61"/>
      <c r="F9" s="61"/>
      <c r="G9" s="61"/>
      <c r="H9" s="62"/>
      <c r="I9" s="60"/>
      <c r="J9" s="61"/>
      <c r="K9" s="61"/>
      <c r="L9" s="61"/>
      <c r="M9" s="61"/>
      <c r="N9" s="61"/>
      <c r="O9" s="62"/>
    </row>
    <row r="10" spans="2:23" x14ac:dyDescent="0.3">
      <c r="B10" s="4"/>
      <c r="I10" s="4"/>
      <c r="O10" s="5"/>
    </row>
    <row r="11" spans="2:23" x14ac:dyDescent="0.3">
      <c r="B11" s="4"/>
      <c r="I11" s="4"/>
      <c r="O11" s="5"/>
    </row>
    <row r="12" spans="2:23" ht="13.5" thickBot="1" x14ac:dyDescent="0.35">
      <c r="B12" s="4"/>
      <c r="C12" s="190" t="s">
        <v>46</v>
      </c>
      <c r="D12" s="191"/>
      <c r="E12" s="191"/>
      <c r="F12" s="192"/>
      <c r="I12" s="4"/>
      <c r="J12" s="190" t="s">
        <v>51</v>
      </c>
      <c r="K12" s="193"/>
      <c r="L12" s="193"/>
      <c r="M12" s="192"/>
      <c r="O12" s="5"/>
    </row>
    <row r="13" spans="2:23" x14ac:dyDescent="0.3">
      <c r="B13" s="4"/>
      <c r="I13" s="4"/>
      <c r="O13" s="5"/>
      <c r="S13" s="149">
        <v>2</v>
      </c>
      <c r="T13" s="65">
        <v>1</v>
      </c>
      <c r="U13" s="66"/>
      <c r="V13" s="67">
        <v>2</v>
      </c>
      <c r="W13" s="68" t="s">
        <v>39</v>
      </c>
    </row>
    <row r="14" spans="2:23" ht="13.5" thickBot="1" x14ac:dyDescent="0.35">
      <c r="B14" s="4"/>
      <c r="C14" s="69" t="s">
        <v>27</v>
      </c>
      <c r="D14" s="69"/>
      <c r="E14" s="69"/>
      <c r="F14" s="69"/>
      <c r="G14" s="143">
        <v>260</v>
      </c>
      <c r="I14" s="4"/>
      <c r="J14" s="69" t="s">
        <v>66</v>
      </c>
      <c r="K14" s="69"/>
      <c r="L14" s="69"/>
      <c r="M14" s="69"/>
      <c r="N14" s="143">
        <v>327</v>
      </c>
      <c r="O14" s="5"/>
      <c r="S14" s="70" t="str">
        <f>+IF('Stammdaten und Parameter'!E17="Westdeutschland","West","Ost")</f>
        <v>West</v>
      </c>
      <c r="T14" s="71" t="s">
        <v>34</v>
      </c>
      <c r="U14" s="72" t="s">
        <v>35</v>
      </c>
      <c r="V14" s="73" t="s">
        <v>36</v>
      </c>
      <c r="W14" s="74"/>
    </row>
    <row r="15" spans="2:23" x14ac:dyDescent="0.3">
      <c r="B15" s="4"/>
      <c r="C15" s="75" t="s">
        <v>32</v>
      </c>
      <c r="D15" s="3" t="s">
        <v>28</v>
      </c>
      <c r="G15" s="143">
        <v>11</v>
      </c>
      <c r="I15" s="4"/>
      <c r="J15" s="75" t="s">
        <v>32</v>
      </c>
      <c r="K15" s="3" t="s">
        <v>77</v>
      </c>
      <c r="N15" s="143">
        <v>10</v>
      </c>
      <c r="O15" s="5"/>
      <c r="S15" s="28" t="s">
        <v>16</v>
      </c>
      <c r="T15" s="26" t="str">
        <f>IF($S$13&lt;&gt;$T$13,"",IF($S$14="West",Rechengrößen!E11,Rechengrößen!F11))</f>
        <v/>
      </c>
      <c r="U15" s="76" t="str">
        <f>IF($S$13&lt;&gt;$U$13,"",IF($S$14="West",Rechengrößen!E15,Rechengrößen!F15))</f>
        <v/>
      </c>
      <c r="V15" s="77">
        <f>IF($S$13&lt;&gt;$V$13,"",IF($S$14="West",Rechengrößen!E11,Rechengrößen!F11))</f>
        <v>69750</v>
      </c>
      <c r="W15" s="78">
        <f>SUM(T15:V15)</f>
        <v>69750</v>
      </c>
    </row>
    <row r="16" spans="2:23" x14ac:dyDescent="0.3">
      <c r="B16" s="4"/>
      <c r="C16" s="75" t="s">
        <v>32</v>
      </c>
      <c r="D16" s="3" t="s">
        <v>29</v>
      </c>
      <c r="G16" s="143">
        <v>30</v>
      </c>
      <c r="I16" s="4"/>
      <c r="J16" s="75" t="s">
        <v>32</v>
      </c>
      <c r="K16" s="3" t="s">
        <v>67</v>
      </c>
      <c r="N16" s="143">
        <v>0</v>
      </c>
      <c r="O16" s="5"/>
      <c r="S16" s="29" t="s">
        <v>17</v>
      </c>
      <c r="T16" s="79" t="str">
        <f>IF($S$13&lt;&gt;$T$13,"",IF($S$14="West",Rechengrößen!E12,Rechengrößen!F12))</f>
        <v/>
      </c>
      <c r="U16" s="80" t="str">
        <f>IF($S$13&lt;&gt;$U$13,"",IF($S$14="West",Rechengrößen!E15,Rechengrößen!F15))</f>
        <v/>
      </c>
      <c r="V16" s="81">
        <f>IF($S$13&lt;&gt;$V$13,"",IF($S$14="West",Rechengrößen!E12,Rechengrößen!F12))</f>
        <v>69750</v>
      </c>
      <c r="W16" s="25">
        <f>SUM(T16:V16)</f>
        <v>69750</v>
      </c>
    </row>
    <row r="17" spans="2:23" x14ac:dyDescent="0.3">
      <c r="B17" s="4"/>
      <c r="C17" s="75" t="s">
        <v>32</v>
      </c>
      <c r="D17" s="3" t="s">
        <v>30</v>
      </c>
      <c r="G17" s="143">
        <v>21</v>
      </c>
      <c r="I17" s="4"/>
      <c r="J17" s="75" t="s">
        <v>32</v>
      </c>
      <c r="K17" s="3" t="s">
        <v>68</v>
      </c>
      <c r="N17" s="143">
        <v>0</v>
      </c>
      <c r="O17" s="5"/>
      <c r="S17" s="29" t="s">
        <v>18</v>
      </c>
      <c r="T17" s="79" t="str">
        <f>IF($S$13&lt;&gt;$T$13,"",IF($S$14="West",Rechengrößen!E13,Rechengrößen!F13))</f>
        <v/>
      </c>
      <c r="U17" s="80" t="str">
        <f>IF($S$13&lt;&gt;$U$13,"",IF($S$14="West",Rechengrößen!E15,Rechengrößen!F15))</f>
        <v/>
      </c>
      <c r="V17" s="81">
        <f>++IF($S$13&lt;&gt;$V$13,"",IF($S$14="West",Rechengrößen!E13,Rechengrößen!F13))</f>
        <v>101400</v>
      </c>
      <c r="W17" s="25">
        <f>SUM(T17:V17)</f>
        <v>101400</v>
      </c>
    </row>
    <row r="18" spans="2:23" x14ac:dyDescent="0.3">
      <c r="B18" s="4"/>
      <c r="C18" s="75" t="s">
        <v>32</v>
      </c>
      <c r="D18" s="3" t="s">
        <v>31</v>
      </c>
      <c r="G18" s="143">
        <v>5</v>
      </c>
      <c r="I18" s="4"/>
      <c r="J18" s="75" t="s">
        <v>32</v>
      </c>
      <c r="K18" s="3" t="s">
        <v>69</v>
      </c>
      <c r="N18" s="143">
        <v>0</v>
      </c>
      <c r="O18" s="5"/>
      <c r="S18" s="29" t="s">
        <v>19</v>
      </c>
      <c r="T18" s="79" t="str">
        <f>IF($S$13&lt;&gt;$T$13,"",IF($S$14="West",Rechengrößen!E14,Rechengrößen!F14))</f>
        <v/>
      </c>
      <c r="U18" s="80" t="str">
        <f>IF($S$13&lt;&gt;$U$13,"",IF($S$14="West",Rechengrößen!E14,Rechengrößen!F14))</f>
        <v/>
      </c>
      <c r="V18" s="81">
        <f>+IF($S$13&lt;&gt;$V$13,"",IF($S$14="West",Rechengrößen!E14,Rechengrößen!F14))</f>
        <v>101400</v>
      </c>
      <c r="W18" s="25">
        <f>SUM(T18:V18)</f>
        <v>101400</v>
      </c>
    </row>
    <row r="19" spans="2:23" ht="13.5" thickBot="1" x14ac:dyDescent="0.35">
      <c r="B19" s="4"/>
      <c r="C19" s="82" t="s">
        <v>25</v>
      </c>
      <c r="D19" s="83" t="s">
        <v>33</v>
      </c>
      <c r="E19" s="83"/>
      <c r="F19" s="83"/>
      <c r="G19" s="159">
        <f>SUM(G14:G18)</f>
        <v>327</v>
      </c>
      <c r="I19" s="4"/>
      <c r="J19" s="82" t="s">
        <v>25</v>
      </c>
      <c r="K19" s="83" t="s">
        <v>70</v>
      </c>
      <c r="L19" s="83"/>
      <c r="M19" s="83"/>
      <c r="N19" s="159">
        <f>SUM(N14:N18)</f>
        <v>337</v>
      </c>
      <c r="O19" s="5"/>
      <c r="S19" s="30" t="s">
        <v>20</v>
      </c>
      <c r="T19" s="27" t="str">
        <f>IF($S$13&lt;&gt;$T$13,"",IF($S$14="West",Rechengrößen!E15,Rechengrößen!F15))</f>
        <v/>
      </c>
      <c r="U19" s="84"/>
      <c r="V19" s="85"/>
      <c r="W19" s="86">
        <f>SUM(T19:V19)</f>
        <v>0</v>
      </c>
    </row>
    <row r="20" spans="2:23" x14ac:dyDescent="0.3">
      <c r="B20" s="4"/>
      <c r="I20" s="4"/>
      <c r="O20" s="5"/>
    </row>
    <row r="21" spans="2:23" ht="13.5" thickBot="1" x14ac:dyDescent="0.35">
      <c r="B21" s="4"/>
      <c r="C21" s="190" t="s">
        <v>48</v>
      </c>
      <c r="D21" s="191"/>
      <c r="E21" s="193"/>
      <c r="F21" s="192"/>
      <c r="I21" s="4"/>
      <c r="J21" s="190" t="s">
        <v>74</v>
      </c>
      <c r="K21" s="194"/>
      <c r="L21" s="194"/>
      <c r="M21" s="195"/>
      <c r="O21" s="5"/>
    </row>
    <row r="22" spans="2:23" x14ac:dyDescent="0.3">
      <c r="B22" s="4"/>
      <c r="I22" s="4"/>
      <c r="O22" s="5"/>
      <c r="S22" s="64">
        <f>+S13</f>
        <v>2</v>
      </c>
      <c r="T22" s="65">
        <v>1</v>
      </c>
      <c r="U22" s="66"/>
      <c r="V22" s="67">
        <v>2</v>
      </c>
      <c r="W22" s="68" t="s">
        <v>39</v>
      </c>
    </row>
    <row r="23" spans="2:23" ht="13.5" thickBot="1" x14ac:dyDescent="0.35">
      <c r="B23" s="4"/>
      <c r="C23" s="3" t="s">
        <v>71</v>
      </c>
      <c r="G23" s="139">
        <v>80000</v>
      </c>
      <c r="I23" s="4"/>
      <c r="J23" s="69" t="s">
        <v>52</v>
      </c>
      <c r="O23" s="5"/>
      <c r="S23" s="70" t="str">
        <f>+IF('Stammdaten und Parameter'!E17="Westdeutschland","West","Ost")</f>
        <v>West</v>
      </c>
      <c r="T23" s="71" t="s">
        <v>34</v>
      </c>
      <c r="U23" s="72" t="s">
        <v>35</v>
      </c>
      <c r="V23" s="73" t="s">
        <v>36</v>
      </c>
      <c r="W23" s="74"/>
    </row>
    <row r="24" spans="2:23" x14ac:dyDescent="0.3">
      <c r="B24" s="4"/>
      <c r="C24" s="75" t="s">
        <v>26</v>
      </c>
      <c r="D24" s="3" t="s">
        <v>23</v>
      </c>
      <c r="G24" s="139">
        <v>0</v>
      </c>
      <c r="I24" s="4"/>
      <c r="K24" s="143" t="s">
        <v>56</v>
      </c>
      <c r="L24" s="120" t="str">
        <f>IF(AND(K24&lt;&gt;T32,K24&lt;&gt;U32),"&lt;- Angebotsform wählen","")</f>
        <v/>
      </c>
      <c r="O24" s="5"/>
      <c r="S24" s="31" t="s">
        <v>16</v>
      </c>
      <c r="T24" s="88"/>
      <c r="U24" s="89" t="str">
        <f>+IF($S$22&lt;&gt;U$22,"",Rechengrößen!E25)</f>
        <v/>
      </c>
      <c r="V24" s="90">
        <f>+IF(S22&lt;&gt;V22,"",Rechengrößen!E25)</f>
        <v>8.7499999999999994E-2</v>
      </c>
      <c r="W24" s="91">
        <f t="shared" ref="W24:W29" si="0">SUM(T24:V24)</f>
        <v>8.7499999999999994E-2</v>
      </c>
    </row>
    <row r="25" spans="2:23" ht="13.5" thickBot="1" x14ac:dyDescent="0.35">
      <c r="B25" s="4"/>
      <c r="C25" s="92" t="s">
        <v>25</v>
      </c>
      <c r="D25" s="93" t="s">
        <v>24</v>
      </c>
      <c r="E25" s="93"/>
      <c r="F25" s="93"/>
      <c r="G25" s="189">
        <f>SUM(G23:G24)</f>
        <v>80000</v>
      </c>
      <c r="I25" s="4"/>
      <c r="O25" s="5"/>
      <c r="S25" s="28" t="s">
        <v>62</v>
      </c>
      <c r="T25" s="94"/>
      <c r="U25" s="95" t="str">
        <f>+IF(U24="","",Rechengrößen!#REF!)</f>
        <v/>
      </c>
      <c r="V25" s="96"/>
      <c r="W25" s="97"/>
    </row>
    <row r="26" spans="2:23" x14ac:dyDescent="0.3">
      <c r="B26" s="4"/>
      <c r="C26" s="98"/>
      <c r="D26" s="69"/>
      <c r="E26" s="69"/>
      <c r="F26" s="69"/>
      <c r="G26" s="99"/>
      <c r="I26" s="4"/>
      <c r="O26" s="5"/>
      <c r="S26" s="29" t="s">
        <v>17</v>
      </c>
      <c r="T26" s="100"/>
      <c r="U26" s="101" t="str">
        <f>+IF(U24="","",Rechengrößen!E19)</f>
        <v/>
      </c>
      <c r="V26" s="102">
        <f>+IF(V24="","",Rechengrößen!E19)</f>
        <v>1.7999999999999999E-2</v>
      </c>
      <c r="W26" s="103">
        <f t="shared" si="0"/>
        <v>1.7999999999999999E-2</v>
      </c>
    </row>
    <row r="27" spans="2:23" ht="5.15" customHeight="1" thickBot="1" x14ac:dyDescent="0.35">
      <c r="B27" s="4"/>
      <c r="C27" s="104"/>
      <c r="D27" s="160"/>
      <c r="E27" s="105"/>
      <c r="I27" s="4"/>
      <c r="O27" s="5"/>
      <c r="S27" s="29" t="s">
        <v>40</v>
      </c>
      <c r="T27" s="100"/>
      <c r="U27" s="101"/>
      <c r="V27" s="102"/>
      <c r="W27" s="103"/>
    </row>
    <row r="28" spans="2:23" ht="13.5" thickBot="1" x14ac:dyDescent="0.35">
      <c r="B28" s="4"/>
      <c r="C28" s="106"/>
      <c r="E28" s="107"/>
      <c r="I28" s="4"/>
      <c r="K28" s="108" t="str">
        <f>+IF($S$32=1,"Tagessatz in Euro","Stundensatz in Euro")</f>
        <v>Tagessatz in Euro</v>
      </c>
      <c r="L28" s="109"/>
      <c r="M28" s="148">
        <v>300</v>
      </c>
      <c r="N28" s="110">
        <f>+IF(S32=1,ROUND(M28*N19,0),"")</f>
        <v>101100</v>
      </c>
      <c r="O28" s="5"/>
      <c r="Q28" s="196" t="str">
        <f>IF(M28&gt;1000,"Wert sehr hoch",IF(AND(S32=2,M28&gt;75),"Stundensatz sehr hoch",""))</f>
        <v/>
      </c>
      <c r="S28" s="29" t="s">
        <v>18</v>
      </c>
      <c r="T28" s="100" t="str">
        <f>+IF($S$22&lt;&gt;T$22,"",IF(T14="","",Rechengrößen!E22))</f>
        <v/>
      </c>
      <c r="U28" s="101" t="str">
        <f>+IF(U24="","",Rechengrößen!E23)</f>
        <v/>
      </c>
      <c r="V28" s="102">
        <f>+IF(V24="","",Rechengrößen!E22)</f>
        <v>9.2999999999999999E-2</v>
      </c>
      <c r="W28" s="103">
        <f t="shared" si="0"/>
        <v>9.2999999999999999E-2</v>
      </c>
    </row>
    <row r="29" spans="2:23" ht="5.15" customHeight="1" thickBot="1" x14ac:dyDescent="0.35">
      <c r="B29" s="4"/>
      <c r="C29" s="111"/>
      <c r="D29" s="161"/>
      <c r="E29" s="112"/>
      <c r="I29" s="4"/>
      <c r="O29" s="5"/>
      <c r="S29" s="30" t="s">
        <v>19</v>
      </c>
      <c r="T29" s="113" t="str">
        <f>+IF(T28="","",Rechengrößen!E21)</f>
        <v/>
      </c>
      <c r="U29" s="114" t="str">
        <f>+IF(U24="","",Rechengrößen!E21)</f>
        <v/>
      </c>
      <c r="V29" s="115">
        <f>+IF(V24="","",Rechengrößen!E21)</f>
        <v>1.2999999999999999E-2</v>
      </c>
      <c r="W29" s="103">
        <f t="shared" si="0"/>
        <v>1.2999999999999999E-2</v>
      </c>
    </row>
    <row r="30" spans="2:23" ht="13.5" thickBot="1" x14ac:dyDescent="0.35">
      <c r="B30" s="4"/>
      <c r="E30" s="116" t="str">
        <f>IF(AND(OR(E31="",E32=""),S13=1),"ââââ","")</f>
        <v/>
      </c>
      <c r="F30" s="117" t="str">
        <f>+IF(AND(OR(E31="",E32=""),S13=1),"Eingabe AG-Anteil","")</f>
        <v/>
      </c>
      <c r="I30" s="4"/>
      <c r="K30" s="108" t="str">
        <f>+IF($S$32=1,"","Stunden / Tag")</f>
        <v/>
      </c>
      <c r="L30" s="109"/>
      <c r="M30" s="144"/>
      <c r="N30" s="200" t="str">
        <f>IF(AND(S32=1,M30&lt;&gt;""),"&lt;- Wert löschen",IF(S32=2,ROUND(M28*M30*N19,0),""))</f>
        <v/>
      </c>
      <c r="O30" s="5"/>
    </row>
    <row r="31" spans="2:23" x14ac:dyDescent="0.3">
      <c r="B31" s="4"/>
      <c r="D31" s="26" t="str">
        <f>+IF(S13=1,"AG-Anteil Krankenvers.-&gt;","AG-Anteil Krankenvers.")</f>
        <v>AG-Anteil Krankenvers.</v>
      </c>
      <c r="E31" s="201"/>
      <c r="F31" s="118">
        <f>+IF(S13=1,"",ROUND(W24/1,4))</f>
        <v>8.7499999999999994E-2</v>
      </c>
      <c r="G31" s="119">
        <f>+IF(S13=1,E31,ROUND(T35*F31,0))</f>
        <v>6103</v>
      </c>
      <c r="I31" s="4"/>
      <c r="M31" s="116" t="str">
        <f>IF(AND(S32=2,M30=""),"ááááá","")</f>
        <v/>
      </c>
      <c r="N31" s="120" t="str">
        <f>+IF(M31="","","Eingabe")</f>
        <v/>
      </c>
      <c r="O31" s="5"/>
    </row>
    <row r="32" spans="2:23" ht="13.5" thickBot="1" x14ac:dyDescent="0.35">
      <c r="B32" s="4"/>
      <c r="D32" s="27" t="str">
        <f>+IF(S13=1,"AG-Anteil Pflegevers.-&gt;","AG-Anteil Pflegevers.")</f>
        <v>AG-Anteil Pflegevers.</v>
      </c>
      <c r="E32" s="202"/>
      <c r="F32" s="121">
        <f>+IF(S13=1,"",ROUND(W26/1,6))</f>
        <v>1.7999999999999999E-2</v>
      </c>
      <c r="G32" s="122">
        <f>+IF(S13=1,E32,ROUND(T36*F32,0))</f>
        <v>1256</v>
      </c>
      <c r="I32" s="4"/>
      <c r="O32" s="5"/>
      <c r="S32" s="3">
        <f>+IF(K24=T32,1,2)</f>
        <v>1</v>
      </c>
      <c r="T32" s="3" t="s">
        <v>56</v>
      </c>
      <c r="U32" s="3" t="s">
        <v>57</v>
      </c>
    </row>
    <row r="33" spans="2:20" ht="13.5" thickBot="1" x14ac:dyDescent="0.35">
      <c r="B33" s="4"/>
      <c r="E33" s="158" t="str">
        <f>IF(AND(OR(E31&lt;&gt;"",E32&lt;&gt;""),S13=2),"áááá","")</f>
        <v/>
      </c>
      <c r="F33" s="120" t="str">
        <f>+IF(AND(OR(E31&lt;&gt;"",E32&lt;&gt;""),S13=2),"Werte löschen","")</f>
        <v/>
      </c>
      <c r="I33" s="4"/>
      <c r="J33" s="69" t="s">
        <v>41</v>
      </c>
      <c r="O33" s="5"/>
    </row>
    <row r="34" spans="2:20" ht="13.5" thickBot="1" x14ac:dyDescent="0.35">
      <c r="B34" s="4"/>
      <c r="D34" s="31" t="s">
        <v>72</v>
      </c>
      <c r="E34" s="123"/>
      <c r="F34" s="118">
        <f>+ROUND(W28/1,4)</f>
        <v>9.2999999999999999E-2</v>
      </c>
      <c r="G34" s="119">
        <f>ROUND(T38*F34,0)</f>
        <v>7440</v>
      </c>
      <c r="I34" s="4"/>
      <c r="O34" s="5"/>
    </row>
    <row r="35" spans="2:20" ht="13.5" thickBot="1" x14ac:dyDescent="0.35">
      <c r="B35" s="4"/>
      <c r="D35" s="30" t="s">
        <v>73</v>
      </c>
      <c r="E35" s="124"/>
      <c r="F35" s="121">
        <f>+ROUND(W29/1,3)</f>
        <v>1.2999999999999999E-2</v>
      </c>
      <c r="G35" s="122">
        <f>ROUND(T39*F35,0)</f>
        <v>1040</v>
      </c>
      <c r="I35" s="4"/>
      <c r="K35" s="145" t="s">
        <v>53</v>
      </c>
      <c r="L35" s="125"/>
      <c r="M35" s="140">
        <v>100</v>
      </c>
      <c r="N35" s="119">
        <f t="shared" ref="N35:N40" si="1">+IF(M35="","",M35)</f>
        <v>100</v>
      </c>
      <c r="O35" s="5"/>
      <c r="T35" s="80">
        <f>+IF($G$25&gt;W15,W15,G25)</f>
        <v>69750</v>
      </c>
    </row>
    <row r="36" spans="2:20" x14ac:dyDescent="0.3">
      <c r="B36" s="4"/>
      <c r="I36" s="4"/>
      <c r="K36" s="146" t="s">
        <v>54</v>
      </c>
      <c r="L36" s="126"/>
      <c r="M36" s="141">
        <v>100</v>
      </c>
      <c r="N36" s="127">
        <f t="shared" si="1"/>
        <v>100</v>
      </c>
      <c r="O36" s="5"/>
      <c r="T36" s="80">
        <f>+T35</f>
        <v>69750</v>
      </c>
    </row>
    <row r="37" spans="2:20" x14ac:dyDescent="0.3">
      <c r="B37" s="4"/>
      <c r="C37" s="69" t="s">
        <v>41</v>
      </c>
      <c r="I37" s="4"/>
      <c r="K37" s="146" t="s">
        <v>43</v>
      </c>
      <c r="L37" s="126"/>
      <c r="M37" s="141">
        <v>100</v>
      </c>
      <c r="N37" s="127">
        <f t="shared" si="1"/>
        <v>100</v>
      </c>
      <c r="O37" s="5"/>
    </row>
    <row r="38" spans="2:20" ht="13.5" thickBot="1" x14ac:dyDescent="0.35">
      <c r="B38" s="4"/>
      <c r="I38" s="4"/>
      <c r="K38" s="146" t="s">
        <v>44</v>
      </c>
      <c r="L38" s="126"/>
      <c r="M38" s="141">
        <v>100</v>
      </c>
      <c r="N38" s="127">
        <f t="shared" si="1"/>
        <v>100</v>
      </c>
      <c r="O38" s="5"/>
      <c r="T38" s="80">
        <f>+IF(G25&gt;W17,W17,G25)</f>
        <v>80000</v>
      </c>
    </row>
    <row r="39" spans="2:20" ht="13.5" thickBot="1" x14ac:dyDescent="0.35">
      <c r="B39" s="4"/>
      <c r="D39" s="108" t="s">
        <v>22</v>
      </c>
      <c r="E39" s="109"/>
      <c r="F39" s="128">
        <f>+Rechengrößen!E30</f>
        <v>1.5E-3</v>
      </c>
      <c r="G39" s="129">
        <f>+ROUND(G25*Rechengrößen!E30,0)</f>
        <v>120</v>
      </c>
      <c r="I39" s="4"/>
      <c r="K39" s="146" t="s">
        <v>45</v>
      </c>
      <c r="L39" s="126"/>
      <c r="M39" s="141">
        <v>100</v>
      </c>
      <c r="N39" s="127">
        <f t="shared" si="1"/>
        <v>100</v>
      </c>
      <c r="O39" s="5"/>
      <c r="T39" s="80">
        <f>+IF(G25&gt;W18,W18,G25)</f>
        <v>80000</v>
      </c>
    </row>
    <row r="40" spans="2:20" ht="13.5" thickBot="1" x14ac:dyDescent="0.35">
      <c r="B40" s="4"/>
      <c r="I40" s="4"/>
      <c r="K40" s="147" t="s">
        <v>55</v>
      </c>
      <c r="L40" s="83"/>
      <c r="M40" s="142">
        <v>100</v>
      </c>
      <c r="N40" s="122">
        <f t="shared" si="1"/>
        <v>100</v>
      </c>
      <c r="O40" s="5"/>
    </row>
    <row r="41" spans="2:20" x14ac:dyDescent="0.3">
      <c r="B41" s="4"/>
      <c r="D41" s="145" t="s">
        <v>42</v>
      </c>
      <c r="E41" s="125"/>
      <c r="F41" s="140">
        <v>1000</v>
      </c>
      <c r="G41" s="119">
        <f>+F41</f>
        <v>1000</v>
      </c>
      <c r="I41" s="4"/>
      <c r="O41" s="5"/>
    </row>
    <row r="42" spans="2:20" x14ac:dyDescent="0.3">
      <c r="B42" s="4"/>
      <c r="D42" s="146" t="s">
        <v>43</v>
      </c>
      <c r="E42" s="126"/>
      <c r="F42" s="141">
        <v>1000</v>
      </c>
      <c r="G42" s="127">
        <f>+F42</f>
        <v>1000</v>
      </c>
      <c r="I42" s="4"/>
      <c r="O42" s="5"/>
    </row>
    <row r="43" spans="2:20" x14ac:dyDescent="0.3">
      <c r="B43" s="4"/>
      <c r="D43" s="146" t="s">
        <v>44</v>
      </c>
      <c r="E43" s="126"/>
      <c r="F43" s="141">
        <v>1000</v>
      </c>
      <c r="G43" s="127">
        <f>+F43</f>
        <v>1000</v>
      </c>
      <c r="I43" s="4"/>
      <c r="O43" s="5"/>
    </row>
    <row r="44" spans="2:20" ht="13.5" thickBot="1" x14ac:dyDescent="0.35">
      <c r="B44" s="4"/>
      <c r="D44" s="147" t="s">
        <v>45</v>
      </c>
      <c r="E44" s="83"/>
      <c r="F44" s="142">
        <v>1000</v>
      </c>
      <c r="G44" s="122">
        <f>+F44</f>
        <v>1000</v>
      </c>
      <c r="I44" s="4"/>
      <c r="O44" s="5"/>
    </row>
    <row r="45" spans="2:20" x14ac:dyDescent="0.3">
      <c r="B45" s="4"/>
      <c r="I45" s="4"/>
      <c r="M45" s="87"/>
      <c r="N45" s="87"/>
      <c r="O45" s="5"/>
    </row>
    <row r="46" spans="2:20" x14ac:dyDescent="0.3">
      <c r="B46" s="4"/>
      <c r="C46" s="190" t="s">
        <v>75</v>
      </c>
      <c r="D46" s="191"/>
      <c r="E46" s="193"/>
      <c r="F46" s="192"/>
      <c r="I46" s="4"/>
      <c r="J46" s="190" t="s">
        <v>63</v>
      </c>
      <c r="K46" s="191"/>
      <c r="L46" s="193"/>
      <c r="M46" s="192"/>
      <c r="N46" s="87"/>
      <c r="O46" s="5"/>
    </row>
    <row r="47" spans="2:20" ht="13.5" thickBot="1" x14ac:dyDescent="0.35">
      <c r="B47" s="4"/>
      <c r="I47" s="4"/>
      <c r="M47" s="87"/>
      <c r="N47" s="87"/>
      <c r="O47" s="5"/>
    </row>
    <row r="48" spans="2:20" ht="13.5" thickBot="1" x14ac:dyDescent="0.35">
      <c r="B48" s="4"/>
      <c r="C48" s="130" t="s">
        <v>47</v>
      </c>
      <c r="D48" s="131"/>
      <c r="E48" s="131"/>
      <c r="F48" s="132"/>
      <c r="G48" s="110">
        <f>SUM(G41:G44,G39,G34:G35,G31:G32,G25)</f>
        <v>99959</v>
      </c>
      <c r="I48" s="4"/>
      <c r="J48" s="130" t="s">
        <v>47</v>
      </c>
      <c r="K48" s="133"/>
      <c r="L48" s="133"/>
      <c r="M48" s="134"/>
      <c r="N48" s="135">
        <f>SUM(N28,N30,N35:N40)</f>
        <v>101700</v>
      </c>
      <c r="O48" s="5"/>
    </row>
    <row r="49" spans="2:15" ht="13.5" thickBot="1" x14ac:dyDescent="0.35">
      <c r="B49" s="4"/>
      <c r="I49" s="4"/>
      <c r="M49" s="87"/>
      <c r="N49" s="87"/>
      <c r="O49" s="5"/>
    </row>
    <row r="50" spans="2:15" ht="13.5" thickBot="1" x14ac:dyDescent="0.35">
      <c r="B50" s="4"/>
      <c r="C50" s="130" t="str">
        <f>+"Gesamtkosten für "&amp;G19&amp;" Tage"</f>
        <v>Gesamtkosten für 327 Tage</v>
      </c>
      <c r="D50" s="131"/>
      <c r="E50" s="131"/>
      <c r="F50" s="132"/>
      <c r="G50" s="110">
        <f>+G48</f>
        <v>99959</v>
      </c>
      <c r="I50" s="4"/>
      <c r="J50" s="130" t="str">
        <f>+"Gesamtkosten für "&amp;N19&amp;" Tage"</f>
        <v>Gesamtkosten für 337 Tage</v>
      </c>
      <c r="K50" s="131"/>
      <c r="L50" s="131"/>
      <c r="M50" s="136"/>
      <c r="N50" s="110">
        <f>+N48</f>
        <v>101700</v>
      </c>
      <c r="O50" s="5"/>
    </row>
    <row r="51" spans="2:15" ht="13.5" thickBot="1" x14ac:dyDescent="0.35">
      <c r="B51" s="4"/>
      <c r="C51" s="137" t="s">
        <v>49</v>
      </c>
      <c r="D51" s="83"/>
      <c r="E51" s="83"/>
      <c r="F51" s="138"/>
      <c r="G51" s="122">
        <f>+ROUND(G48/12,0)</f>
        <v>8330</v>
      </c>
      <c r="I51" s="4"/>
      <c r="J51" s="130" t="s">
        <v>49</v>
      </c>
      <c r="K51" s="131"/>
      <c r="L51" s="131"/>
      <c r="M51" s="136"/>
      <c r="N51" s="122">
        <f>+ROUND(N48/12,0)</f>
        <v>8475</v>
      </c>
      <c r="O51" s="5"/>
    </row>
    <row r="52" spans="2:15" ht="13.5" thickBot="1" x14ac:dyDescent="0.35">
      <c r="B52" s="4"/>
      <c r="C52" s="137" t="s">
        <v>50</v>
      </c>
      <c r="D52" s="83"/>
      <c r="E52" s="83"/>
      <c r="F52" s="138"/>
      <c r="G52" s="122">
        <f>+ROUND(G50/G19,2)</f>
        <v>305.69</v>
      </c>
      <c r="I52" s="4"/>
      <c r="J52" s="130" t="s">
        <v>50</v>
      </c>
      <c r="K52" s="131"/>
      <c r="L52" s="131"/>
      <c r="M52" s="136"/>
      <c r="N52" s="122">
        <f>+ROUND(N50/N19,2)</f>
        <v>301.77999999999997</v>
      </c>
      <c r="O52" s="5"/>
    </row>
    <row r="53" spans="2:15" ht="13.5" thickBot="1" x14ac:dyDescent="0.35">
      <c r="B53" s="6"/>
      <c r="C53" s="7"/>
      <c r="D53" s="7"/>
      <c r="E53" s="7"/>
      <c r="F53" s="7"/>
      <c r="G53" s="7"/>
      <c r="H53" s="7"/>
      <c r="I53" s="6"/>
      <c r="J53" s="7"/>
      <c r="K53" s="7"/>
      <c r="L53" s="7"/>
      <c r="M53" s="7"/>
      <c r="N53" s="7"/>
      <c r="O53" s="8"/>
    </row>
    <row r="55" spans="2:15" x14ac:dyDescent="0.3">
      <c r="B55" s="9" t="s">
        <v>86</v>
      </c>
    </row>
    <row r="56" spans="2:15" x14ac:dyDescent="0.3">
      <c r="B56" s="9" t="s">
        <v>83</v>
      </c>
    </row>
    <row r="57" spans="2:15" x14ac:dyDescent="0.3">
      <c r="B57" s="9" t="s">
        <v>84</v>
      </c>
    </row>
    <row r="71" spans="22:22" x14ac:dyDescent="0.3">
      <c r="V71" s="3">
        <v>1</v>
      </c>
    </row>
  </sheetData>
  <sheetProtection sheet="1" objects="1" scenarios="1"/>
  <mergeCells count="3">
    <mergeCell ref="C8:G8"/>
    <mergeCell ref="K8:N8"/>
    <mergeCell ref="C3:N3"/>
  </mergeCells>
  <phoneticPr fontId="0" type="noConversion"/>
  <conditionalFormatting sqref="D31:D32">
    <cfRule type="expression" dxfId="7" priority="3" stopIfTrue="1">
      <formula>$S$13=2</formula>
    </cfRule>
  </conditionalFormatting>
  <conditionalFormatting sqref="E31:E32">
    <cfRule type="expression" dxfId="6" priority="4" stopIfTrue="1">
      <formula>$S$13=2</formula>
    </cfRule>
  </conditionalFormatting>
  <conditionalFormatting sqref="K24">
    <cfRule type="cellIs" dxfId="5" priority="2" stopIfTrue="1" operator="equal">
      <formula>""</formula>
    </cfRule>
  </conditionalFormatting>
  <conditionalFormatting sqref="K30:M30">
    <cfRule type="expression" dxfId="4" priority="1" stopIfTrue="1">
      <formula>$S$32=1</formula>
    </cfRule>
  </conditionalFormatting>
  <conditionalFormatting sqref="N28">
    <cfRule type="expression" dxfId="3" priority="7" stopIfTrue="1">
      <formula>$S$32=4</formula>
    </cfRule>
    <cfRule type="expression" dxfId="2" priority="8" stopIfTrue="1">
      <formula>$S$32=2</formula>
    </cfRule>
  </conditionalFormatting>
  <conditionalFormatting sqref="N30">
    <cfRule type="expression" dxfId="1" priority="5" stopIfTrue="1">
      <formula>$S$32=1</formula>
    </cfRule>
    <cfRule type="expression" dxfId="0" priority="6" stopIfTrue="1">
      <formula>$S$32=2</formula>
    </cfRule>
  </conditionalFormatting>
  <dataValidations count="9">
    <dataValidation type="list" showInputMessage="1" showErrorMessage="1" sqref="K24" xr:uid="{00000000-0002-0000-0300-000000000000}">
      <formula1>$T$32:$U$32</formula1>
    </dataValidation>
    <dataValidation type="whole" allowBlank="1" showErrorMessage="1" errorTitle="Bruttoverdienst" error="Hier bitte den Bruttoverdienst (zwischen 0 und 1.000.000 Euro) eines Jahres (evtl. des Vorjahres) ohne Nachkommastellen in Euro eingeben." sqref="G23" xr:uid="{00000000-0002-0000-0300-000001000000}">
      <formula1>0</formula1>
      <formula2>1000000</formula2>
    </dataValidation>
    <dataValidation type="whole" allowBlank="1" showErrorMessage="1" errorTitle="Veränderung" error="Hier bitte die Veränderung des Bruttoverdienstes als Euro-Wert (zwischen 0 und 1.000.000 Euro) ohne Nachkommastellen eingeben." sqref="G24" xr:uid="{00000000-0002-0000-0300-000002000000}">
      <formula1>-G23</formula1>
      <formula2>1000000</formula2>
    </dataValidation>
    <dataValidation type="whole" allowBlank="1" showErrorMessage="1" errorTitle="AG-Anteile eingeben" error="Hier bitte nur die Arbeitgeberanteile für Kranken- bzw. Pflegeversicherung in Euro (zwischen 0 und 50.000 Euro) ohne Nachkommastellen eingeben." sqref="E31:E32" xr:uid="{00000000-0002-0000-0300-000003000000}">
      <formula1>0</formula1>
      <formula2>50000</formula2>
    </dataValidation>
    <dataValidation type="whole" allowBlank="1" showInputMessage="1" showErrorMessage="1" errorTitle="Sonstige Kosten" error="Hier bitte sonstige Kosten (z. B. Unfallversicherung) als ganze Zahl zwischen 0 und 100.000 Euro eingeben." sqref="F41:F44" xr:uid="{00000000-0002-0000-0300-000004000000}">
      <formula1>0</formula1>
      <formula2>100000</formula2>
    </dataValidation>
    <dataValidation type="decimal" allowBlank="1" showErrorMessage="1" errorTitle="Tagessatz eingeben" error="Hier bitte den angebotenen Tagessatz zwischen 0 und 5.000 Euro eingeben." sqref="M28" xr:uid="{00000000-0002-0000-0300-000005000000}">
      <formula1>0</formula1>
      <formula2>5000</formula2>
    </dataValidation>
    <dataValidation type="decimal" allowBlank="1" showErrorMessage="1" errorTitle="Arbeitsstunden eingeben" error="Hier bitte die Arbeitsstunden pro Tag (zwischen 0 und 12 Stunden) eingeben." sqref="M30" xr:uid="{00000000-0002-0000-0300-000006000000}">
      <formula1>0</formula1>
      <formula2>12</formula2>
    </dataValidation>
    <dataValidation type="whole" allowBlank="1" showErrorMessage="1" errorTitle="Sonstige Kosten" error="Hier bitte sonstige Kosten zwischen 0 und 100.000 Euro ohne Nachkommastellen eingeben. Die Bezeichnungen entsprechend ändern." sqref="M35:M40" xr:uid="{00000000-0002-0000-0300-000007000000}">
      <formula1>0</formula1>
      <formula2>100000</formula2>
    </dataValidation>
    <dataValidation type="whole" allowBlank="1" showErrorMessage="1" errorTitle="Tage eingeben" error="Hier bitte nur ganze Tage zwischen 0 und 366 eingeben." sqref="G14:G18 N14:N18" xr:uid="{00000000-0002-0000-0300-000008000000}">
      <formula1>0</formula1>
      <formula2>366</formula2>
    </dataValidation>
  </dataValidations>
  <printOptions horizontalCentered="1"/>
  <pageMargins left="0.39370078740157483" right="0.39370078740157483" top="0.59055118110236227" bottom="0.59055118110236227" header="0.51181102362204722" footer="0.51181102362204722"/>
  <pageSetup paperSize="9" scale="8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 moveWithCells="1">
                  <from>
                    <xdr:col>3</xdr:col>
                    <xdr:colOff>1066800</xdr:colOff>
                    <xdr:row>27</xdr:row>
                    <xdr:rowOff>0</xdr:rowOff>
                  </from>
                  <to>
                    <xdr:col>4</xdr:col>
                    <xdr:colOff>596900</xdr:colOff>
                    <xdr:row>29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5" name="Option Button 3">
              <controlPr defaultSize="0" autoFill="0" autoLine="0" autoPict="0">
                <anchor moveWithCells="1">
                  <from>
                    <xdr:col>2</xdr:col>
                    <xdr:colOff>0</xdr:colOff>
                    <xdr:row>27</xdr:row>
                    <xdr:rowOff>0</xdr:rowOff>
                  </from>
                  <to>
                    <xdr:col>3</xdr:col>
                    <xdr:colOff>1028700</xdr:colOff>
                    <xdr:row>29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C0657C80C9EB42A8AE8AF1E32C18B5" ma:contentTypeVersion="19" ma:contentTypeDescription="Ein neues Dokument erstellen." ma:contentTypeScope="" ma:versionID="fb7a1579a995b7a5dfcc6f5044fd47cd">
  <xsd:schema xmlns:xsd="http://www.w3.org/2001/XMLSchema" xmlns:xs="http://www.w3.org/2001/XMLSchema" xmlns:p="http://schemas.microsoft.com/office/2006/metadata/properties" xmlns:ns2="bbb3f655-f267-4a84-b742-532fbc77d0ab" xmlns:ns3="f5f3c0c8-cb47-4a26-91a1-a44bb4539247" targetNamespace="http://schemas.microsoft.com/office/2006/metadata/properties" ma:root="true" ma:fieldsID="651f837e51ba3368221e5a277cf8f674" ns2:_="" ns3:_="">
    <xsd:import namespace="bbb3f655-f267-4a84-b742-532fbc77d0ab"/>
    <xsd:import namespace="f5f3c0c8-cb47-4a26-91a1-a44bb45392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3f655-f267-4a84-b742-532fbc77d0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0a4a64a0-82bc-48a6-9867-8208b236fb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3c0c8-cb47-4a26-91a1-a44bb453924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0bcdc34-3acf-42b1-abfa-b6ef944057a8}" ma:internalName="TaxCatchAll" ma:showField="CatchAllData" ma:web="f5f3c0c8-cb47-4a26-91a1-a44bb45392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5f3c0c8-cb47-4a26-91a1-a44bb4539247" xsi:nil="true"/>
    <lcf76f155ced4ddcb4097134ff3c332f xmlns="bbb3f655-f267-4a84-b742-532fbc77d0ab">
      <Terms xmlns="http://schemas.microsoft.com/office/infopath/2007/PartnerControls"/>
    </lcf76f155ced4ddcb4097134ff3c332f>
    <MediaLengthInSeconds xmlns="bbb3f655-f267-4a84-b742-532fbc77d0ab" xsi:nil="true"/>
    <SharedWithUsers xmlns="f5f3c0c8-cb47-4a26-91a1-a44bb4539247">
      <UserInfo>
        <DisplayName/>
        <AccountId xsi:nil="true"/>
        <AccountType/>
      </UserInfo>
    </SharedWithUsers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87D711-1D98-430B-9FAF-D835950FD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b3f655-f267-4a84-b742-532fbc77d0ab"/>
    <ds:schemaRef ds:uri="f5f3c0c8-cb47-4a26-91a1-a44bb45392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64FEE6-CCA1-462D-8521-487B2D423540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CAD4B31-34F0-4C79-A517-05ECE4A55762}">
  <ds:schemaRefs>
    <ds:schemaRef ds:uri="http://schemas.microsoft.com/office/2006/metadata/properties"/>
    <ds:schemaRef ds:uri="http://schemas.microsoft.com/office/infopath/2007/PartnerControls"/>
    <ds:schemaRef ds:uri="f5f3c0c8-cb47-4a26-91a1-a44bb4539247"/>
    <ds:schemaRef ds:uri="bbb3f655-f267-4a84-b742-532fbc77d0ab"/>
  </ds:schemaRefs>
</ds:datastoreItem>
</file>

<file path=customXml/itemProps4.xml><?xml version="1.0" encoding="utf-8"?>
<ds:datastoreItem xmlns:ds="http://schemas.openxmlformats.org/officeDocument/2006/customXml" ds:itemID="{C29BAE6A-35B3-46A8-8157-BCD8C560FA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Stammdaten und Parameter</vt:lpstr>
      <vt:lpstr>Hinweise</vt:lpstr>
      <vt:lpstr>Rechengrößen</vt:lpstr>
      <vt:lpstr>Kostenvergleich</vt:lpstr>
      <vt:lpstr>Hinweise!Druckbereich</vt:lpstr>
      <vt:lpstr>Kostenvergleich!Druckbereich</vt:lpstr>
      <vt:lpstr>Rechengrößen!Druckbereich</vt:lpstr>
      <vt:lpstr>'Stammdaten und Parameter'!Druckbereich</vt:lpstr>
    </vt:vector>
  </TitlesOfParts>
  <Company>VNR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Michael Konetzny</dc:creator>
  <cp:keywords>Kostenvergleich Tools</cp:keywords>
  <cp:lastModifiedBy>HMB - Hannah Milly Bühler</cp:lastModifiedBy>
  <cp:lastPrinted>2025-10-28T20:18:39Z</cp:lastPrinted>
  <dcterms:created xsi:type="dcterms:W3CDTF">2009-01-31T13:41:13Z</dcterms:created>
  <dcterms:modified xsi:type="dcterms:W3CDTF">2025-12-01T17:58:23Z</dcterms:modified>
  <cp:category>Tools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TRUE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Kostenvergleich_PEO.xls</vt:lpwstr>
  </property>
  <property fmtid="{D5CDD505-2E9C-101B-9397-08002B2CF9AE}" pid="5" name="Jet Reports Design Mode Active">
    <vt:bool>true</vt:bool>
  </property>
  <property fmtid="{D5CDD505-2E9C-101B-9397-08002B2CF9AE}" pid="6" name="display_urn:schemas-microsoft-com:office:office#Editor">
    <vt:lpwstr>JSa - Johanna Schlamp-Ogawa</vt:lpwstr>
  </property>
  <property fmtid="{D5CDD505-2E9C-101B-9397-08002B2CF9AE}" pid="7" name="Order">
    <vt:lpwstr>14659900.0000000</vt:lpwstr>
  </property>
  <property fmtid="{D5CDD505-2E9C-101B-9397-08002B2CF9AE}" pid="8" name="SharedWithUsers">
    <vt:lpwstr/>
  </property>
  <property fmtid="{D5CDD505-2E9C-101B-9397-08002B2CF9AE}" pid="9" name="_ExtendedDescription">
    <vt:lpwstr/>
  </property>
  <property fmtid="{D5CDD505-2E9C-101B-9397-08002B2CF9AE}" pid="10" name="display_urn:schemas-microsoft-com:office:office#Author">
    <vt:lpwstr>JSa - Johanna Schlamp-Ogawa</vt:lpwstr>
  </property>
  <property fmtid="{D5CDD505-2E9C-101B-9397-08002B2CF9AE}" pid="11" name="ComplianceAssetId">
    <vt:lpwstr/>
  </property>
  <property fmtid="{D5CDD505-2E9C-101B-9397-08002B2CF9AE}" pid="12" name="TriggerFlowInfo">
    <vt:lpwstr/>
  </property>
  <property fmtid="{D5CDD505-2E9C-101B-9397-08002B2CF9AE}" pid="13" name="ContentTypeId">
    <vt:lpwstr>0x010100E9C0657C80C9EB42A8AE8AF1E32C18B5</vt:lpwstr>
  </property>
  <property fmtid="{D5CDD505-2E9C-101B-9397-08002B2CF9AE}" pid="14" name="MediaLengthInSeconds">
    <vt:lpwstr/>
  </property>
  <property fmtid="{D5CDD505-2E9C-101B-9397-08002B2CF9AE}" pid="15" name="MediaServiceImageTags">
    <vt:lpwstr/>
  </property>
</Properties>
</file>