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_An Gericom\_SyncStick\_____Anpassungen Excel-Rechner\50 - in Arbeit\__027 - Personalabbau kalkulieren\"/>
    </mc:Choice>
  </mc:AlternateContent>
  <xr:revisionPtr revIDLastSave="0" documentId="13_ncr:1_{B79FAA0F-CE33-466B-A4E8-400DEA1BD7B1}" xr6:coauthVersionLast="47" xr6:coauthVersionMax="47" xr10:uidLastSave="{00000000-0000-0000-0000-000000000000}"/>
  <bookViews>
    <workbookView xWindow="372" yWindow="528" windowWidth="22704" windowHeight="11856" tabRatio="611" xr2:uid="{00000000-000D-0000-FFFF-FFFF00000000}"/>
  </bookViews>
  <sheets>
    <sheet name="Stammdaten" sheetId="1" r:id="rId1"/>
    <sheet name="Hinweise" sheetId="5" r:id="rId2"/>
    <sheet name="Bezahlte Arbeitszeit ermitteln" sheetId="25" r:id="rId3"/>
    <sheet name="Personalabbau kalkulieren" sheetId="26" r:id="rId4"/>
  </sheets>
  <definedNames>
    <definedName name="_xlnm.Print_Area" localSheetId="2">'Bezahlte Arbeitszeit ermitteln'!$B$2:$K$21</definedName>
    <definedName name="_xlnm.Print_Area" localSheetId="1">Hinweise!$B$3:$F$17</definedName>
    <definedName name="_xlnm.Print_Area" localSheetId="3">'Personalabbau kalkulieren'!$B$2:$X$50</definedName>
    <definedName name="_xlnm.Print_Area" localSheetId="0">Stammdaten!$B$3:$H$18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15" i="26"/>
  <c r="D15" i="26"/>
  <c r="J9" i="25"/>
  <c r="H13" i="25"/>
  <c r="H14" i="25"/>
  <c r="J20" i="25" s="1"/>
  <c r="H15" i="25"/>
  <c r="H16" i="25"/>
  <c r="W4" i="26"/>
  <c r="B4" i="26"/>
  <c r="W17" i="26"/>
  <c r="U17" i="26"/>
  <c r="S17" i="26"/>
  <c r="J18" i="25" l="1"/>
  <c r="G17" i="26"/>
  <c r="G18" i="26" s="1"/>
  <c r="G19" i="26" s="1"/>
  <c r="I17" i="26"/>
  <c r="I18" i="26" s="1"/>
  <c r="K17" i="26"/>
  <c r="K18" i="26" s="1"/>
  <c r="G21" i="26" l="1"/>
  <c r="G27" i="26" s="1"/>
  <c r="I19" i="26"/>
  <c r="I21" i="26"/>
  <c r="S21" i="26"/>
  <c r="K19" i="26"/>
  <c r="K21" i="26"/>
  <c r="G36" i="26" l="1"/>
  <c r="G33" i="26"/>
  <c r="G30" i="26"/>
  <c r="G38" i="26" s="1"/>
  <c r="U21" i="26"/>
  <c r="K36" i="26"/>
  <c r="K27" i="26"/>
  <c r="K30" i="26"/>
  <c r="K33" i="26"/>
  <c r="K38" i="26" s="1"/>
  <c r="W21" i="26"/>
  <c r="I36" i="26"/>
  <c r="I27" i="26"/>
  <c r="I30" i="26"/>
  <c r="I33" i="26"/>
  <c r="G41" i="26" l="1"/>
  <c r="G45" i="26"/>
  <c r="S19" i="26"/>
  <c r="S20" i="26" s="1"/>
  <c r="S23" i="26" s="1"/>
  <c r="G43" i="26"/>
  <c r="G44" i="26"/>
  <c r="G42" i="26"/>
  <c r="K45" i="26"/>
  <c r="K42" i="26"/>
  <c r="K44" i="26"/>
  <c r="K43" i="26"/>
  <c r="K41" i="26"/>
  <c r="W19" i="26"/>
  <c r="W20" i="26" s="1"/>
  <c r="W23" i="26" s="1"/>
  <c r="I38" i="26"/>
  <c r="G47" i="26" l="1"/>
  <c r="K47" i="26"/>
  <c r="I42" i="26"/>
  <c r="I41" i="26"/>
  <c r="I43" i="26"/>
  <c r="I44" i="26"/>
  <c r="I45" i="26"/>
  <c r="U19" i="26"/>
  <c r="U20" i="26" s="1"/>
  <c r="U23" i="26" s="1"/>
  <c r="W25" i="26" s="1"/>
  <c r="W41" i="26" s="1"/>
  <c r="I47" i="26" l="1"/>
  <c r="K49" i="26" s="1"/>
  <c r="W42" i="26" l="1"/>
  <c r="W44" i="26" l="1"/>
  <c r="P44" i="26" s="1"/>
  <c r="W45" i="26"/>
</calcChain>
</file>

<file path=xl/sharedStrings.xml><?xml version="1.0" encoding="utf-8"?>
<sst xmlns="http://schemas.openxmlformats.org/spreadsheetml/2006/main" count="92" uniqueCount="78">
  <si>
    <t>Stammdaten</t>
  </si>
  <si>
    <t>Jahr</t>
  </si>
  <si>
    <t>Vorname</t>
  </si>
  <si>
    <t>Name</t>
  </si>
  <si>
    <t>Firma</t>
  </si>
  <si>
    <t>Allgemeine Hinweise</t>
  </si>
  <si>
    <t>Straße</t>
  </si>
  <si>
    <t>PLZ</t>
  </si>
  <si>
    <t>Ort</t>
  </si>
  <si>
    <t>47111</t>
  </si>
  <si>
    <t>Krankenversicherung</t>
  </si>
  <si>
    <t>Pflegeversicherung</t>
  </si>
  <si>
    <t>Rentenversicherung</t>
  </si>
  <si>
    <t>Arbeitslosenversicherung</t>
  </si>
  <si>
    <t>Bereinigter Bruttolohn</t>
  </si>
  <si>
    <t>davon</t>
  </si>
  <si>
    <t>LGr 1</t>
  </si>
  <si>
    <t>LGr 2</t>
  </si>
  <si>
    <t>Brutto-Lohn /Std</t>
  </si>
  <si>
    <t>Berufsgenossenschaft</t>
  </si>
  <si>
    <t>Sonstige Lohnbestandteile</t>
  </si>
  <si>
    <t>Überstundenzuschläge</t>
  </si>
  <si>
    <t>Schicht-Zuschläge</t>
  </si>
  <si>
    <t>Sonstige Zuschläge</t>
  </si>
  <si>
    <t>Jährliche Arbeitszeit ermitteln</t>
  </si>
  <si>
    <t>Arbeitstage / Jahr</t>
  </si>
  <si>
    <t>Arbeitsstunden / Tag</t>
  </si>
  <si>
    <t>Urlaub in Tagen</t>
  </si>
  <si>
    <t>Durchschn. Krank-Tage</t>
  </si>
  <si>
    <t>Feiertage</t>
  </si>
  <si>
    <t>Bezahlte Freizeit ermitteln</t>
  </si>
  <si>
    <t>Sonstige freie Tage</t>
  </si>
  <si>
    <t>Jährliche bezahlte Arbeitszeit in Std.</t>
  </si>
  <si>
    <t>Bezahlte Freizeit in Std.</t>
  </si>
  <si>
    <t>Bezahlte Anwesenheitszeit in Std.</t>
  </si>
  <si>
    <t>LGr 3</t>
  </si>
  <si>
    <t>Für wie viele Stunden?</t>
  </si>
  <si>
    <t>Personalabbau kalkulieren - Hinweise</t>
  </si>
  <si>
    <t>Berechnung der möglichen Einsparung durch Personalabbau</t>
  </si>
  <si>
    <t>Arbeitsstundenabbau in Höhe von</t>
  </si>
  <si>
    <t>Berechnung der möglichen Kosten durch Personalabbau</t>
  </si>
  <si>
    <t>Durchschnittliche Abfindung je Beschäftigungsjahr</t>
  </si>
  <si>
    <t>Durchschn. Beschäftigungsdauer</t>
  </si>
  <si>
    <t>Kalkulierte Abfindung je LGr</t>
  </si>
  <si>
    <t>Durchschn. Jahresverdienst</t>
  </si>
  <si>
    <t>Anzahl Personen</t>
  </si>
  <si>
    <t>Faktor bezahlte Stunden</t>
  </si>
  <si>
    <t>Bezahlten Stunden</t>
  </si>
  <si>
    <t>Anzahl Mitarbeiter</t>
  </si>
  <si>
    <t>Personenbezogene Rechnungen runden auf Kommastellen</t>
  </si>
  <si>
    <t>Durchschn. Monatsverdienst</t>
  </si>
  <si>
    <t>Je LGr</t>
  </si>
  <si>
    <t>Kosten für Abfindungen insgesamt</t>
  </si>
  <si>
    <t>Mögliche Beratungskosten für Personalabbau</t>
  </si>
  <si>
    <t>Mögliche Anwaltskosten für Personalabbau</t>
  </si>
  <si>
    <t>Mögliche Gerichtskosten für Personalabbau</t>
  </si>
  <si>
    <t>Mögliche interne Kosten für Personalabbau</t>
  </si>
  <si>
    <t>Sonstige Kosten</t>
  </si>
  <si>
    <t>Gesamtkosten für Personalabbau</t>
  </si>
  <si>
    <t>Mögliche Einsparungen</t>
  </si>
  <si>
    <t>Parameter</t>
  </si>
  <si>
    <t>Abfindung berechnen</t>
  </si>
  <si>
    <t>Sonstige Kosten erfassen</t>
  </si>
  <si>
    <t>Personalabbau kalkulieren</t>
  </si>
  <si>
    <t>Hinweise zu den Arbeitsmappen</t>
  </si>
  <si>
    <t>Personalabbau kalkulieren  -  Stammdaten und Parameter</t>
  </si>
  <si>
    <t>Bezahlte Anwesenheit ermitteln</t>
  </si>
  <si>
    <t>Bezahlte Stunden</t>
  </si>
  <si>
    <t>Summe</t>
  </si>
  <si>
    <t>Einsparpotenzial übersteigt Gesamtkosten nach etwa</t>
  </si>
  <si>
    <t>Max</t>
  </si>
  <si>
    <t>Mustermann</t>
  </si>
  <si>
    <t>Mustermann GmbH</t>
  </si>
  <si>
    <t>Musterstraße</t>
  </si>
  <si>
    <t>Musterstadt</t>
  </si>
  <si>
    <t>Die Vervielfältigung, Verbreitung oder Veräußerung der Daten oder Texte ist unzulässig und</t>
  </si>
  <si>
    <t>ausdrücklich nur mit Genehmigung des Verlags gestattet.</t>
  </si>
  <si>
    <t>© 2026 by mediaforwork - ein Unternehmensbereich der Verlag für die Deutsche Wirtschaft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</si>
</sst>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"/>
    <numFmt numFmtId="166" formatCode="0\ &quot;Monaten&quot;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4"/>
      <color indexed="9"/>
      <name val="Arial"/>
      <family val="2"/>
    </font>
    <font>
      <sz val="10"/>
      <name val="MS Sans Serif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4"/>
      <color indexed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7" fillId="22" borderId="4" applyNumberFormat="0" applyFont="0" applyAlignment="0" applyProtection="0"/>
    <xf numFmtId="0" fontId="15" fillId="3" borderId="0" applyNumberFormat="0" applyBorder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5" fillId="23" borderId="9" applyNumberFormat="0" applyAlignment="0" applyProtection="0"/>
  </cellStyleXfs>
  <cellXfs count="120">
    <xf numFmtId="0" fontId="0" fillId="0" borderId="0" xfId="0"/>
    <xf numFmtId="0" fontId="0" fillId="24" borderId="10" xfId="0" applyFill="1" applyBorder="1" applyAlignment="1" applyProtection="1">
      <alignment horizontal="left" wrapText="1"/>
      <protection hidden="1"/>
    </xf>
    <xf numFmtId="0" fontId="0" fillId="25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3" fillId="0" borderId="0" xfId="0" applyFont="1" applyProtection="1">
      <protection hidden="1"/>
    </xf>
    <xf numFmtId="0" fontId="5" fillId="24" borderId="16" xfId="0" applyFont="1" applyFill="1" applyBorder="1" applyAlignment="1" applyProtection="1">
      <alignment horizontal="left"/>
      <protection hidden="1"/>
    </xf>
    <xf numFmtId="0" fontId="5" fillId="24" borderId="17" xfId="0" applyFont="1" applyFill="1" applyBorder="1" applyAlignment="1" applyProtection="1">
      <alignment horizontal="left" wrapText="1"/>
      <protection hidden="1"/>
    </xf>
    <xf numFmtId="0" fontId="1" fillId="26" borderId="18" xfId="0" applyFont="1" applyFill="1" applyBorder="1" applyAlignment="1" applyProtection="1">
      <alignment horizontal="left" wrapText="1"/>
      <protection hidden="1"/>
    </xf>
    <xf numFmtId="0" fontId="1" fillId="26" borderId="19" xfId="0" applyFont="1" applyFill="1" applyBorder="1" applyAlignment="1" applyProtection="1">
      <alignment horizontal="left" wrapText="1"/>
      <protection hidden="1"/>
    </xf>
    <xf numFmtId="0" fontId="1" fillId="26" borderId="20" xfId="0" applyFont="1" applyFill="1" applyBorder="1" applyAlignment="1" applyProtection="1">
      <alignment horizontal="left" wrapText="1"/>
      <protection hidden="1"/>
    </xf>
    <xf numFmtId="0" fontId="1" fillId="26" borderId="21" xfId="0" applyFont="1" applyFill="1" applyBorder="1" applyAlignment="1" applyProtection="1">
      <alignment horizontal="left" wrapText="1"/>
      <protection hidden="1"/>
    </xf>
    <xf numFmtId="0" fontId="1" fillId="26" borderId="0" xfId="0" applyFont="1" applyFill="1" applyAlignment="1" applyProtection="1">
      <alignment horizontal="left" wrapText="1"/>
      <protection hidden="1"/>
    </xf>
    <xf numFmtId="0" fontId="2" fillId="26" borderId="0" xfId="0" applyFont="1" applyFill="1" applyAlignment="1" applyProtection="1">
      <alignment horizontal="left"/>
      <protection hidden="1"/>
    </xf>
    <xf numFmtId="0" fontId="1" fillId="26" borderId="12" xfId="0" applyFont="1" applyFill="1" applyBorder="1" applyAlignment="1" applyProtection="1">
      <alignment horizontal="left" wrapText="1"/>
      <protection hidden="1"/>
    </xf>
    <xf numFmtId="0" fontId="1" fillId="26" borderId="22" xfId="0" applyFont="1" applyFill="1" applyBorder="1" applyAlignment="1" applyProtection="1">
      <alignment horizontal="left" wrapText="1"/>
      <protection hidden="1"/>
    </xf>
    <xf numFmtId="0" fontId="1" fillId="26" borderId="14" xfId="0" applyFont="1" applyFill="1" applyBorder="1" applyAlignment="1" applyProtection="1">
      <alignment horizontal="left" wrapText="1"/>
      <protection hidden="1"/>
    </xf>
    <xf numFmtId="0" fontId="1" fillId="26" borderId="15" xfId="0" applyFont="1" applyFill="1" applyBorder="1" applyAlignment="1" applyProtection="1">
      <alignment horizontal="left" wrapText="1"/>
      <protection hidden="1"/>
    </xf>
    <xf numFmtId="0" fontId="0" fillId="26" borderId="0" xfId="0" applyFill="1" applyProtection="1">
      <protection hidden="1"/>
    </xf>
    <xf numFmtId="1" fontId="2" fillId="25" borderId="23" xfId="0" applyNumberFormat="1" applyFont="1" applyFill="1" applyBorder="1" applyAlignment="1" applyProtection="1">
      <alignment horizontal="left"/>
      <protection locked="0"/>
    </xf>
    <xf numFmtId="0" fontId="0" fillId="24" borderId="0" xfId="0" applyFill="1" applyProtection="1">
      <protection hidden="1"/>
    </xf>
    <xf numFmtId="0" fontId="1" fillId="0" borderId="0" xfId="0" applyFont="1" applyProtection="1">
      <protection hidden="1"/>
    </xf>
    <xf numFmtId="0" fontId="0" fillId="0" borderId="23" xfId="0" applyBorder="1" applyProtection="1">
      <protection hidden="1"/>
    </xf>
    <xf numFmtId="0" fontId="0" fillId="0" borderId="16" xfId="0" applyBorder="1" applyProtection="1">
      <protection hidden="1"/>
    </xf>
    <xf numFmtId="3" fontId="0" fillId="0" borderId="0" xfId="0" applyNumberFormat="1" applyProtection="1">
      <protection hidden="1"/>
    </xf>
    <xf numFmtId="0" fontId="0" fillId="0" borderId="10" xfId="0" applyBorder="1" applyProtection="1">
      <protection hidden="1"/>
    </xf>
    <xf numFmtId="4" fontId="0" fillId="26" borderId="23" xfId="0" applyNumberFormat="1" applyFill="1" applyBorder="1" applyProtection="1">
      <protection hidden="1"/>
    </xf>
    <xf numFmtId="0" fontId="5" fillId="24" borderId="0" xfId="0" applyFont="1" applyFill="1" applyProtection="1">
      <protection hidden="1"/>
    </xf>
    <xf numFmtId="0" fontId="0" fillId="26" borderId="24" xfId="0" applyFill="1" applyBorder="1" applyProtection="1">
      <protection hidden="1"/>
    </xf>
    <xf numFmtId="0" fontId="0" fillId="26" borderId="12" xfId="0" applyFill="1" applyBorder="1" applyProtection="1">
      <protection hidden="1"/>
    </xf>
    <xf numFmtId="0" fontId="0" fillId="26" borderId="15" xfId="0" applyFill="1" applyBorder="1" applyProtection="1">
      <protection hidden="1"/>
    </xf>
    <xf numFmtId="0" fontId="25" fillId="24" borderId="25" xfId="0" applyFont="1" applyFill="1" applyBorder="1" applyAlignment="1" applyProtection="1">
      <alignment horizontal="left" vertical="center"/>
      <protection hidden="1"/>
    </xf>
    <xf numFmtId="0" fontId="25" fillId="24" borderId="26" xfId="0" applyFont="1" applyFill="1" applyBorder="1" applyAlignment="1" applyProtection="1">
      <alignment horizontal="left" vertical="center"/>
      <protection hidden="1"/>
    </xf>
    <xf numFmtId="0" fontId="25" fillId="24" borderId="26" xfId="0" applyFont="1" applyFill="1" applyBorder="1" applyAlignment="1" applyProtection="1">
      <alignment horizontal="center" vertical="center"/>
      <protection hidden="1"/>
    </xf>
    <xf numFmtId="0" fontId="6" fillId="24" borderId="26" xfId="0" applyFont="1" applyFill="1" applyBorder="1" applyProtection="1">
      <protection hidden="1"/>
    </xf>
    <xf numFmtId="0" fontId="26" fillId="24" borderId="26" xfId="0" applyFont="1" applyFill="1" applyBorder="1" applyAlignment="1" applyProtection="1">
      <alignment horizontal="left" vertical="center"/>
      <protection hidden="1"/>
    </xf>
    <xf numFmtId="0" fontId="6" fillId="24" borderId="26" xfId="34" applyFont="1" applyFill="1" applyBorder="1" applyProtection="1">
      <protection hidden="1"/>
    </xf>
    <xf numFmtId="0" fontId="25" fillId="24" borderId="26" xfId="0" applyFont="1" applyFill="1" applyBorder="1" applyAlignment="1" applyProtection="1">
      <alignment horizontal="right" vertical="center"/>
      <protection hidden="1"/>
    </xf>
    <xf numFmtId="0" fontId="1" fillId="0" borderId="16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0" borderId="17" xfId="0" applyFont="1" applyBorder="1" applyProtection="1">
      <protection hidden="1"/>
    </xf>
    <xf numFmtId="165" fontId="1" fillId="26" borderId="23" xfId="0" applyNumberFormat="1" applyFont="1" applyFill="1" applyBorder="1" applyProtection="1">
      <protection hidden="1"/>
    </xf>
    <xf numFmtId="0" fontId="0" fillId="0" borderId="17" xfId="0" applyBorder="1" applyProtection="1">
      <protection hidden="1"/>
    </xf>
    <xf numFmtId="0" fontId="1" fillId="0" borderId="14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26" borderId="23" xfId="0" applyNumberFormat="1" applyFill="1" applyBorder="1" applyProtection="1">
      <protection hidden="1"/>
    </xf>
    <xf numFmtId="0" fontId="6" fillId="24" borderId="27" xfId="0" applyFont="1" applyFill="1" applyBorder="1" applyProtection="1">
      <protection hidden="1"/>
    </xf>
    <xf numFmtId="0" fontId="2" fillId="0" borderId="16" xfId="0" applyFont="1" applyBorder="1" applyProtection="1">
      <protection hidden="1"/>
    </xf>
    <xf numFmtId="3" fontId="0" fillId="26" borderId="23" xfId="0" applyNumberFormat="1" applyFill="1" applyBorder="1" applyProtection="1">
      <protection hidden="1"/>
    </xf>
    <xf numFmtId="0" fontId="0" fillId="0" borderId="23" xfId="0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9" fontId="0" fillId="0" borderId="12" xfId="0" applyNumberFormat="1" applyBorder="1" applyProtection="1">
      <protection hidden="1"/>
    </xf>
    <xf numFmtId="9" fontId="1" fillId="0" borderId="17" xfId="0" applyNumberFormat="1" applyFont="1" applyBorder="1" applyProtection="1">
      <protection hidden="1"/>
    </xf>
    <xf numFmtId="9" fontId="1" fillId="0" borderId="0" xfId="0" applyNumberFormat="1" applyFont="1" applyProtection="1">
      <protection hidden="1"/>
    </xf>
    <xf numFmtId="3" fontId="1" fillId="26" borderId="23" xfId="0" applyNumberFormat="1" applyFont="1" applyFill="1" applyBorder="1" applyProtection="1">
      <protection hidden="1"/>
    </xf>
    <xf numFmtId="3" fontId="1" fillId="0" borderId="0" xfId="0" applyNumberFormat="1" applyFont="1" applyProtection="1">
      <protection hidden="1"/>
    </xf>
    <xf numFmtId="10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0" fontId="0" fillId="24" borderId="14" xfId="0" applyFill="1" applyBorder="1" applyProtection="1">
      <protection hidden="1"/>
    </xf>
    <xf numFmtId="0" fontId="0" fillId="0" borderId="23" xfId="0" applyBorder="1" applyAlignment="1" applyProtection="1">
      <alignment horizontal="center"/>
      <protection locked="0"/>
    </xf>
    <xf numFmtId="3" fontId="0" fillId="0" borderId="23" xfId="0" applyNumberFormat="1" applyBorder="1" applyProtection="1">
      <protection locked="0"/>
    </xf>
    <xf numFmtId="2" fontId="0" fillId="0" borderId="23" xfId="0" applyNumberFormat="1" applyBorder="1" applyProtection="1">
      <protection locked="0"/>
    </xf>
    <xf numFmtId="9" fontId="0" fillId="0" borderId="23" xfId="0" applyNumberFormat="1" applyBorder="1" applyProtection="1">
      <protection locked="0"/>
    </xf>
    <xf numFmtId="0" fontId="0" fillId="26" borderId="28" xfId="0" applyFill="1" applyBorder="1" applyProtection="1">
      <protection hidden="1"/>
    </xf>
    <xf numFmtId="0" fontId="1" fillId="26" borderId="29" xfId="0" applyFont="1" applyFill="1" applyBorder="1" applyProtection="1">
      <protection hidden="1"/>
    </xf>
    <xf numFmtId="0" fontId="0" fillId="26" borderId="29" xfId="0" applyFill="1" applyBorder="1" applyProtection="1">
      <protection hidden="1"/>
    </xf>
    <xf numFmtId="0" fontId="0" fillId="26" borderId="11" xfId="0" applyFill="1" applyBorder="1" applyProtection="1">
      <protection hidden="1"/>
    </xf>
    <xf numFmtId="0" fontId="1" fillId="26" borderId="0" xfId="0" applyFont="1" applyFill="1" applyProtection="1">
      <protection hidden="1"/>
    </xf>
    <xf numFmtId="0" fontId="0" fillId="26" borderId="23" xfId="0" applyFill="1" applyBorder="1" applyProtection="1">
      <protection hidden="1"/>
    </xf>
    <xf numFmtId="165" fontId="0" fillId="26" borderId="0" xfId="0" applyNumberFormat="1" applyFill="1" applyProtection="1">
      <protection hidden="1"/>
    </xf>
    <xf numFmtId="0" fontId="1" fillId="26" borderId="16" xfId="0" applyFont="1" applyFill="1" applyBorder="1" applyProtection="1">
      <protection hidden="1"/>
    </xf>
    <xf numFmtId="0" fontId="1" fillId="26" borderId="10" xfId="0" applyFont="1" applyFill="1" applyBorder="1" applyProtection="1">
      <protection hidden="1"/>
    </xf>
    <xf numFmtId="0" fontId="1" fillId="26" borderId="17" xfId="0" applyFont="1" applyFill="1" applyBorder="1" applyProtection="1">
      <protection hidden="1"/>
    </xf>
    <xf numFmtId="0" fontId="0" fillId="26" borderId="10" xfId="0" applyFill="1" applyBorder="1" applyProtection="1">
      <protection hidden="1"/>
    </xf>
    <xf numFmtId="0" fontId="0" fillId="26" borderId="17" xfId="0" applyFill="1" applyBorder="1" applyProtection="1">
      <protection hidden="1"/>
    </xf>
    <xf numFmtId="0" fontId="0" fillId="26" borderId="13" xfId="0" applyFill="1" applyBorder="1" applyProtection="1">
      <protection hidden="1"/>
    </xf>
    <xf numFmtId="0" fontId="1" fillId="26" borderId="14" xfId="0" applyFont="1" applyFill="1" applyBorder="1" applyProtection="1">
      <protection hidden="1"/>
    </xf>
    <xf numFmtId="0" fontId="0" fillId="26" borderId="14" xfId="0" applyFill="1" applyBorder="1" applyProtection="1">
      <protection hidden="1"/>
    </xf>
    <xf numFmtId="0" fontId="6" fillId="24" borderId="0" xfId="0" applyFont="1" applyFill="1" applyProtection="1">
      <protection hidden="1"/>
    </xf>
    <xf numFmtId="0" fontId="0" fillId="0" borderId="23" xfId="0" applyBorder="1" applyProtection="1">
      <protection locked="0"/>
    </xf>
    <xf numFmtId="165" fontId="0" fillId="0" borderId="23" xfId="0" applyNumberFormat="1" applyBorder="1" applyProtection="1">
      <protection locked="0"/>
    </xf>
    <xf numFmtId="0" fontId="0" fillId="0" borderId="0" xfId="0" applyAlignment="1" applyProtection="1">
      <alignment horizontal="right"/>
      <protection hidden="1"/>
    </xf>
    <xf numFmtId="2" fontId="0" fillId="0" borderId="23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0" fillId="0" borderId="17" xfId="0" applyBorder="1"/>
    <xf numFmtId="0" fontId="1" fillId="0" borderId="10" xfId="0" applyFont="1" applyBorder="1"/>
    <xf numFmtId="0" fontId="1" fillId="0" borderId="17" xfId="0" applyFont="1" applyBorder="1"/>
    <xf numFmtId="0" fontId="2" fillId="0" borderId="0" xfId="0" applyFont="1"/>
    <xf numFmtId="3" fontId="1" fillId="26" borderId="23" xfId="0" applyNumberFormat="1" applyFont="1" applyFill="1" applyBorder="1"/>
    <xf numFmtId="0" fontId="1" fillId="0" borderId="16" xfId="0" applyFont="1" applyBorder="1"/>
    <xf numFmtId="3" fontId="0" fillId="0" borderId="0" xfId="0" applyNumberFormat="1"/>
    <xf numFmtId="4" fontId="0" fillId="0" borderId="23" xfId="0" applyNumberFormat="1" applyBorder="1" applyAlignment="1" applyProtection="1">
      <alignment horizontal="center"/>
      <protection locked="0"/>
    </xf>
    <xf numFmtId="3" fontId="0" fillId="26" borderId="23" xfId="0" applyNumberFormat="1" applyFill="1" applyBorder="1" applyAlignment="1" applyProtection="1">
      <alignment horizontal="right"/>
      <protection hidden="1"/>
    </xf>
    <xf numFmtId="2" fontId="0" fillId="26" borderId="23" xfId="0" applyNumberFormat="1" applyFill="1" applyBorder="1" applyAlignment="1" applyProtection="1">
      <alignment horizontal="right"/>
      <protection hidden="1"/>
    </xf>
    <xf numFmtId="166" fontId="1" fillId="26" borderId="23" xfId="0" applyNumberFormat="1" applyFont="1" applyFill="1" applyBorder="1"/>
    <xf numFmtId="3" fontId="0" fillId="0" borderId="23" xfId="0" applyNumberFormat="1" applyBorder="1" applyAlignment="1" applyProtection="1">
      <alignment horizontal="center"/>
      <protection locked="0"/>
    </xf>
    <xf numFmtId="164" fontId="0" fillId="0" borderId="23" xfId="0" applyNumberFormat="1" applyBorder="1" applyProtection="1">
      <protection locked="0"/>
    </xf>
    <xf numFmtId="49" fontId="2" fillId="25" borderId="16" xfId="0" applyNumberFormat="1" applyFont="1" applyFill="1" applyBorder="1" applyAlignment="1" applyProtection="1">
      <alignment horizontal="left"/>
      <protection locked="0"/>
    </xf>
    <xf numFmtId="49" fontId="2" fillId="25" borderId="17" xfId="0" applyNumberFormat="1" applyFont="1" applyFill="1" applyBorder="1" applyAlignment="1" applyProtection="1">
      <alignment horizontal="left"/>
      <protection locked="0"/>
    </xf>
    <xf numFmtId="0" fontId="22" fillId="24" borderId="25" xfId="0" applyFont="1" applyFill="1" applyBorder="1" applyAlignment="1" applyProtection="1">
      <alignment horizontal="center" vertical="center"/>
      <protection hidden="1"/>
    </xf>
    <xf numFmtId="0" fontId="22" fillId="24" borderId="26" xfId="0" applyFont="1" applyFill="1" applyBorder="1" applyAlignment="1" applyProtection="1">
      <alignment horizontal="center" vertical="center"/>
      <protection hidden="1"/>
    </xf>
    <xf numFmtId="0" fontId="22" fillId="24" borderId="27" xfId="0" applyFont="1" applyFill="1" applyBorder="1" applyAlignment="1" applyProtection="1">
      <alignment horizontal="center" vertical="center"/>
      <protection hidden="1"/>
    </xf>
    <xf numFmtId="0" fontId="5" fillId="24" borderId="10" xfId="0" applyFont="1" applyFill="1" applyBorder="1" applyAlignment="1" applyProtection="1">
      <alignment horizontal="center" wrapText="1"/>
      <protection hidden="1"/>
    </xf>
    <xf numFmtId="0" fontId="5" fillId="24" borderId="17" xfId="0" applyFont="1" applyFill="1" applyBorder="1" applyAlignment="1" applyProtection="1">
      <alignment horizontal="center" wrapText="1"/>
      <protection hidden="1"/>
    </xf>
    <xf numFmtId="0" fontId="23" fillId="24" borderId="25" xfId="0" applyFont="1" applyFill="1" applyBorder="1" applyAlignment="1" applyProtection="1">
      <alignment horizontal="center" vertical="center"/>
      <protection hidden="1"/>
    </xf>
    <xf numFmtId="0" fontId="23" fillId="24" borderId="26" xfId="0" applyFont="1" applyFill="1" applyBorder="1" applyAlignment="1" applyProtection="1">
      <alignment horizontal="center" vertical="center"/>
      <protection hidden="1"/>
    </xf>
    <xf numFmtId="0" fontId="23" fillId="24" borderId="27" xfId="0" applyFont="1" applyFill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27" fillId="24" borderId="25" xfId="0" applyFont="1" applyFill="1" applyBorder="1" applyAlignment="1" applyProtection="1">
      <alignment horizontal="center" vertical="center"/>
      <protection hidden="1"/>
    </xf>
    <xf numFmtId="0" fontId="27" fillId="24" borderId="26" xfId="0" applyFont="1" applyFill="1" applyBorder="1" applyAlignment="1" applyProtection="1">
      <alignment horizontal="center" vertical="center"/>
      <protection hidden="1"/>
    </xf>
    <xf numFmtId="0" fontId="27" fillId="24" borderId="27" xfId="0" applyFont="1" applyFill="1" applyBorder="1" applyAlignment="1" applyProtection="1">
      <alignment horizontal="center" vertical="center"/>
      <protection hidden="1"/>
    </xf>
    <xf numFmtId="0" fontId="5" fillId="24" borderId="16" xfId="0" applyFont="1" applyFill="1" applyBorder="1" applyAlignment="1" applyProtection="1">
      <alignment horizontal="center"/>
      <protection hidden="1"/>
    </xf>
    <xf numFmtId="0" fontId="5" fillId="24" borderId="10" xfId="0" applyFont="1" applyFill="1" applyBorder="1" applyAlignment="1" applyProtection="1">
      <alignment horizontal="center"/>
      <protection hidden="1"/>
    </xf>
    <xf numFmtId="0" fontId="5" fillId="24" borderId="17" xfId="0" applyFont="1" applyFill="1" applyBorder="1" applyAlignment="1" applyProtection="1">
      <alignment horizontal="center"/>
      <protection hidden="1"/>
    </xf>
  </cellXfs>
  <cellStyles count="4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_Umsatzplanung" xfId="34" xr:uid="{00000000-0005-0000-0000-000022000000}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E4DDB6"/>
      <rgbColor rgb="00EAE3C6"/>
      <rgbColor rgb="00666699"/>
      <rgbColor rgb="00969696"/>
      <rgbColor rgb="00003366"/>
      <rgbColor rgb="00339966"/>
      <rgbColor rgb="00003300"/>
      <rgbColor rgb="007AB031"/>
      <rgbColor rgb="009B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5</xdr:row>
      <xdr:rowOff>68580</xdr:rowOff>
    </xdr:from>
    <xdr:to>
      <xdr:col>3</xdr:col>
      <xdr:colOff>4968240</xdr:colOff>
      <xdr:row>6</xdr:row>
      <xdr:rowOff>99060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0B45116-E88C-87C8-8456-B896E84A6202}"/>
            </a:ext>
          </a:extLst>
        </xdr:cNvPr>
        <xdr:cNvSpPr txBox="1">
          <a:spLocks noChangeArrowheads="1"/>
        </xdr:cNvSpPr>
      </xdr:nvSpPr>
      <xdr:spPr bwMode="auto">
        <a:xfrm>
          <a:off x="960120" y="1066800"/>
          <a:ext cx="5006340" cy="586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"Personalabbau kalkulieren"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können Sie die Einsparungen und möglichen Kosten aus dem Abbau von Personal kalkulieren.</a:t>
          </a:r>
        </a:p>
      </xdr:txBody>
    </xdr:sp>
    <xdr:clientData/>
  </xdr:twoCellAnchor>
  <xdr:twoCellAnchor>
    <xdr:from>
      <xdr:col>2</xdr:col>
      <xdr:colOff>45720</xdr:colOff>
      <xdr:row>9</xdr:row>
      <xdr:rowOff>129540</xdr:rowOff>
    </xdr:from>
    <xdr:to>
      <xdr:col>4</xdr:col>
      <xdr:colOff>0</xdr:colOff>
      <xdr:row>15</xdr:row>
      <xdr:rowOff>99060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2AFBB97-9428-B57C-E3B3-D390F5071363}"/>
            </a:ext>
          </a:extLst>
        </xdr:cNvPr>
        <xdr:cNvSpPr txBox="1">
          <a:spLocks noChangeArrowheads="1"/>
        </xdr:cNvSpPr>
      </xdr:nvSpPr>
      <xdr:spPr bwMode="auto">
        <a:xfrm>
          <a:off x="937260" y="2194560"/>
          <a:ext cx="5036820" cy="4754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"Personalabbau kalkulieren"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zu arbeiten, geben Sie bitte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"Stammdaten"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zunächst die erforderlichen Angaben ein.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Anschließend werden 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"Bezahlte Arbeitszeit ermitteln"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ausgehend von der jährlich möglichen Arbeitszeit - die bezahlten Stunden für einen Mitarbeiter berechnet. Die Eingaben in diesem Arbeitsblatt sind weitgehend selbsterklärend.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 Arbeitsblatt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"Personalabbau kalkulieren"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wird im Beispielfall von 25.344 Arbeitsstunden ausgegangen, die - zum Beispiel bedingt durch Überkapazitäten oder Outsourcingmaßnahmen - wegfallen könnten. Ferner wird davon ausgegangen, dass sich die Stunden auf 3 verschiedene Mitarbeitergruppen (mit unterschiedlichen Lohngruppen) beziehen. Diese Aufteilung ist in Zeile 15 vorzunehmen. Zeile 16 nimmt dann den Bruttolohn je Stunde der betreffenden Lohngruppe auf.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den Zeilen 26 bis 36 können dann verschiedene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Zuschläge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berücksichtigt werden, die zur Ermittlung der möglichen Einsparungen noch zur berücksichtigen sind. Neben den Überstundenzuschlägen kommt hier zum Beispiel eine Schichtzulage infrage.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Zeilen 41 bis 45 nehmen dann die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Arbeitgeberbeiträge für die Sozialversicherung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und Berufsgenossenschaft auf.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Anhand dieser Angaben werden in Zeile 47 die gesamten Einsparungsmöglichkeiten je Lohngruppe berechnet. 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Zur Ermittlung der Kosten, die durch die den Personalabbau möglicherweise entstehen, geben Sie die entsprechenden Angaben im rechten Bereich der Tabelle ein.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Zeile 41 wird dann berechnet, wie hoch die mit dem Personalabbau verbundenen Kosten sind.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59855C5-C8CB-B4FF-CB97-51C2CD51D0AB}"/>
            </a:ext>
          </a:extLst>
        </xdr:cNvPr>
        <xdr:cNvSpPr>
          <a:spLocks noChangeArrowheads="1"/>
        </xdr:cNvSpPr>
      </xdr:nvSpPr>
      <xdr:spPr bwMode="auto">
        <a:xfrm>
          <a:off x="2705100" y="1821180"/>
          <a:ext cx="922020" cy="3352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75D6D924-34BD-2F25-2C77-87D7A9A885CE}"/>
            </a:ext>
          </a:extLst>
        </xdr:cNvPr>
        <xdr:cNvSpPr>
          <a:spLocks noChangeArrowheads="1"/>
        </xdr:cNvSpPr>
      </xdr:nvSpPr>
      <xdr:spPr bwMode="auto">
        <a:xfrm>
          <a:off x="3741420" y="1821180"/>
          <a:ext cx="800100" cy="3352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ABA08670-F615-F192-4E48-0FD38B8130C7}"/>
            </a:ext>
          </a:extLst>
        </xdr:cNvPr>
        <xdr:cNvSpPr>
          <a:spLocks noChangeArrowheads="1"/>
        </xdr:cNvSpPr>
      </xdr:nvSpPr>
      <xdr:spPr bwMode="auto">
        <a:xfrm>
          <a:off x="4655820" y="1821180"/>
          <a:ext cx="800100" cy="3352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16</xdr:row>
      <xdr:rowOff>0</xdr:rowOff>
    </xdr:from>
    <xdr:to>
      <xdr:col>19</xdr:col>
      <xdr:colOff>0</xdr:colOff>
      <xdr:row>17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901AFF40-5582-7B87-6157-E0D98BF2DD4F}"/>
            </a:ext>
          </a:extLst>
        </xdr:cNvPr>
        <xdr:cNvSpPr>
          <a:spLocks noChangeArrowheads="1"/>
        </xdr:cNvSpPr>
      </xdr:nvSpPr>
      <xdr:spPr bwMode="auto">
        <a:xfrm>
          <a:off x="8061960" y="2659380"/>
          <a:ext cx="792480" cy="1676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9704E0BD-2D37-68B8-4F00-9D925CF14752}"/>
            </a:ext>
          </a:extLst>
        </xdr:cNvPr>
        <xdr:cNvSpPr>
          <a:spLocks noChangeArrowheads="1"/>
        </xdr:cNvSpPr>
      </xdr:nvSpPr>
      <xdr:spPr bwMode="auto">
        <a:xfrm>
          <a:off x="8968740" y="2659380"/>
          <a:ext cx="792480" cy="1676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16</xdr:row>
      <xdr:rowOff>0</xdr:rowOff>
    </xdr:from>
    <xdr:to>
      <xdr:col>23</xdr:col>
      <xdr:colOff>0</xdr:colOff>
      <xdr:row>17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5753DB8D-7DEB-55E8-BA67-2E32DDE26C6A}"/>
            </a:ext>
          </a:extLst>
        </xdr:cNvPr>
        <xdr:cNvSpPr>
          <a:spLocks noChangeArrowheads="1"/>
        </xdr:cNvSpPr>
      </xdr:nvSpPr>
      <xdr:spPr bwMode="auto">
        <a:xfrm>
          <a:off x="9875520" y="2659380"/>
          <a:ext cx="967740" cy="1676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13</xdr:row>
      <xdr:rowOff>0</xdr:rowOff>
    </xdr:from>
    <xdr:to>
      <xdr:col>21</xdr:col>
      <xdr:colOff>0</xdr:colOff>
      <xdr:row>14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C181BCD2-5D7C-CE0A-6E95-10148218B0E2}"/>
            </a:ext>
          </a:extLst>
        </xdr:cNvPr>
        <xdr:cNvSpPr>
          <a:spLocks noChangeArrowheads="1"/>
        </xdr:cNvSpPr>
      </xdr:nvSpPr>
      <xdr:spPr bwMode="auto">
        <a:xfrm>
          <a:off x="8968740" y="2156460"/>
          <a:ext cx="792480" cy="1676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464820</xdr:colOff>
      <xdr:row>9</xdr:row>
      <xdr:rowOff>0</xdr:rowOff>
    </xdr:from>
    <xdr:to>
      <xdr:col>8</xdr:col>
      <xdr:colOff>403860</xdr:colOff>
      <xdr:row>11</xdr:row>
      <xdr:rowOff>0</xdr:rowOff>
    </xdr:to>
    <xdr:cxnSp macro="">
      <xdr:nvCxnSpPr>
        <xdr:cNvPr id="18449" name="AutoShape 17">
          <a:extLst>
            <a:ext uri="{FF2B5EF4-FFF2-40B4-BE49-F238E27FC236}">
              <a16:creationId xmlns:a16="http://schemas.microsoft.com/office/drawing/2014/main" id="{C3D6AA34-5CC9-788C-6CEE-D4D22D2C0809}"/>
            </a:ext>
          </a:extLst>
        </xdr:cNvPr>
        <xdr:cNvCxnSpPr>
          <a:cxnSpLocks noChangeShapeType="1"/>
          <a:endCxn id="18441" idx="0"/>
        </xdr:cNvCxnSpPr>
      </xdr:nvCxnSpPr>
      <xdr:spPr bwMode="auto">
        <a:xfrm rot="5400000">
          <a:off x="3489960" y="1165860"/>
          <a:ext cx="335280" cy="975360"/>
        </a:xfrm>
        <a:prstGeom prst="bentConnector3">
          <a:avLst>
            <a:gd name="adj1" fmla="val 47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403860</xdr:colOff>
      <xdr:row>9</xdr:row>
      <xdr:rowOff>0</xdr:rowOff>
    </xdr:from>
    <xdr:to>
      <xdr:col>8</xdr:col>
      <xdr:colOff>403860</xdr:colOff>
      <xdr:row>11</xdr:row>
      <xdr:rowOff>0</xdr:rowOff>
    </xdr:to>
    <xdr:cxnSp macro="">
      <xdr:nvCxnSpPr>
        <xdr:cNvPr id="18450" name="AutoShape 18">
          <a:extLst>
            <a:ext uri="{FF2B5EF4-FFF2-40B4-BE49-F238E27FC236}">
              <a16:creationId xmlns:a16="http://schemas.microsoft.com/office/drawing/2014/main" id="{A65F6AA1-4351-E9E9-3699-55260181A049}"/>
            </a:ext>
          </a:extLst>
        </xdr:cNvPr>
        <xdr:cNvCxnSpPr>
          <a:cxnSpLocks noChangeShapeType="1"/>
          <a:endCxn id="18442" idx="0"/>
        </xdr:cNvCxnSpPr>
      </xdr:nvCxnSpPr>
      <xdr:spPr bwMode="auto">
        <a:xfrm rot="5400000">
          <a:off x="3977640" y="1653540"/>
          <a:ext cx="3352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403860</xdr:colOff>
      <xdr:row>9</xdr:row>
      <xdr:rowOff>0</xdr:rowOff>
    </xdr:from>
    <xdr:to>
      <xdr:col>10</xdr:col>
      <xdr:colOff>403860</xdr:colOff>
      <xdr:row>11</xdr:row>
      <xdr:rowOff>0</xdr:rowOff>
    </xdr:to>
    <xdr:cxnSp macro="">
      <xdr:nvCxnSpPr>
        <xdr:cNvPr id="18451" name="AutoShape 19">
          <a:extLst>
            <a:ext uri="{FF2B5EF4-FFF2-40B4-BE49-F238E27FC236}">
              <a16:creationId xmlns:a16="http://schemas.microsoft.com/office/drawing/2014/main" id="{4856DE1E-DBF4-3003-B1FA-BCB31506EEEE}"/>
            </a:ext>
          </a:extLst>
        </xdr:cNvPr>
        <xdr:cNvCxnSpPr>
          <a:cxnSpLocks noChangeShapeType="1"/>
          <a:endCxn id="18443" idx="0"/>
        </xdr:cNvCxnSpPr>
      </xdr:nvCxnSpPr>
      <xdr:spPr bwMode="auto">
        <a:xfrm rot="16200000" flipH="1">
          <a:off x="4434840" y="1196340"/>
          <a:ext cx="335280" cy="914400"/>
        </a:xfrm>
        <a:prstGeom prst="bentConnector3">
          <a:avLst>
            <a:gd name="adj1" fmla="val 47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403860</xdr:colOff>
      <xdr:row>14</xdr:row>
      <xdr:rowOff>0</xdr:rowOff>
    </xdr:from>
    <xdr:to>
      <xdr:col>20</xdr:col>
      <xdr:colOff>403860</xdr:colOff>
      <xdr:row>16</xdr:row>
      <xdr:rowOff>0</xdr:rowOff>
    </xdr:to>
    <xdr:cxnSp macro="">
      <xdr:nvCxnSpPr>
        <xdr:cNvPr id="18452" name="AutoShape 20">
          <a:extLst>
            <a:ext uri="{FF2B5EF4-FFF2-40B4-BE49-F238E27FC236}">
              <a16:creationId xmlns:a16="http://schemas.microsoft.com/office/drawing/2014/main" id="{1785E135-17F5-C528-9FD1-466A8BC613CF}"/>
            </a:ext>
          </a:extLst>
        </xdr:cNvPr>
        <xdr:cNvCxnSpPr>
          <a:cxnSpLocks noChangeShapeType="1"/>
          <a:stCxn id="18447" idx="2"/>
          <a:endCxn id="18444" idx="0"/>
        </xdr:cNvCxnSpPr>
      </xdr:nvCxnSpPr>
      <xdr:spPr bwMode="auto">
        <a:xfrm rot="5400000">
          <a:off x="8751570" y="2038350"/>
          <a:ext cx="335280" cy="906780"/>
        </a:xfrm>
        <a:prstGeom prst="bentConnector3">
          <a:avLst>
            <a:gd name="adj1" fmla="val 47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403860</xdr:colOff>
      <xdr:row>14</xdr:row>
      <xdr:rowOff>0</xdr:rowOff>
    </xdr:from>
    <xdr:to>
      <xdr:col>20</xdr:col>
      <xdr:colOff>403860</xdr:colOff>
      <xdr:row>16</xdr:row>
      <xdr:rowOff>0</xdr:rowOff>
    </xdr:to>
    <xdr:cxnSp macro="">
      <xdr:nvCxnSpPr>
        <xdr:cNvPr id="18453" name="AutoShape 21">
          <a:extLst>
            <a:ext uri="{FF2B5EF4-FFF2-40B4-BE49-F238E27FC236}">
              <a16:creationId xmlns:a16="http://schemas.microsoft.com/office/drawing/2014/main" id="{0DAB668F-3F35-BB12-C51C-3E131D48B157}"/>
            </a:ext>
          </a:extLst>
        </xdr:cNvPr>
        <xdr:cNvCxnSpPr>
          <a:cxnSpLocks noChangeShapeType="1"/>
          <a:stCxn id="18447" idx="2"/>
          <a:endCxn id="18445" idx="0"/>
        </xdr:cNvCxnSpPr>
      </xdr:nvCxnSpPr>
      <xdr:spPr bwMode="auto">
        <a:xfrm rot="5400000">
          <a:off x="9204960" y="2491740"/>
          <a:ext cx="3352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403860</xdr:colOff>
      <xdr:row>14</xdr:row>
      <xdr:rowOff>0</xdr:rowOff>
    </xdr:from>
    <xdr:to>
      <xdr:col>22</xdr:col>
      <xdr:colOff>403860</xdr:colOff>
      <xdr:row>16</xdr:row>
      <xdr:rowOff>0</xdr:rowOff>
    </xdr:to>
    <xdr:cxnSp macro="">
      <xdr:nvCxnSpPr>
        <xdr:cNvPr id="18455" name="AutoShape 23">
          <a:extLst>
            <a:ext uri="{FF2B5EF4-FFF2-40B4-BE49-F238E27FC236}">
              <a16:creationId xmlns:a16="http://schemas.microsoft.com/office/drawing/2014/main" id="{C8B68A44-1ACE-1F18-7D6D-2FB215507A51}"/>
            </a:ext>
          </a:extLst>
        </xdr:cNvPr>
        <xdr:cNvCxnSpPr>
          <a:cxnSpLocks noChangeShapeType="1"/>
          <a:stCxn id="18447" idx="2"/>
          <a:endCxn id="18446" idx="0"/>
        </xdr:cNvCxnSpPr>
      </xdr:nvCxnSpPr>
      <xdr:spPr bwMode="auto">
        <a:xfrm rot="16200000" flipH="1">
          <a:off x="9658350" y="2038350"/>
          <a:ext cx="335280" cy="906780"/>
        </a:xfrm>
        <a:prstGeom prst="bentConnector3">
          <a:avLst>
            <a:gd name="adj1" fmla="val 47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autoPageBreaks="0"/>
  </sheetPr>
  <dimension ref="A2:IT23"/>
  <sheetViews>
    <sheetView showGridLines="0" tabSelected="1" zoomScaleNormal="100" workbookViewId="0">
      <selection activeCell="E7" sqref="E7"/>
    </sheetView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34.109375" style="3" customWidth="1"/>
    <col min="5" max="5" width="19" style="3" customWidth="1"/>
    <col min="6" max="6" width="11.44140625" style="3"/>
    <col min="7" max="7" width="1.5546875" style="3" customWidth="1"/>
    <col min="8" max="8" width="1.6640625" style="3" customWidth="1"/>
    <col min="9" max="9" width="12" style="3" bestFit="1" customWidth="1"/>
    <col min="10" max="10" width="11.44140625" style="3"/>
    <col min="11" max="11" width="0" style="3" hidden="1" customWidth="1"/>
    <col min="12" max="16384" width="11.44140625" style="3"/>
  </cols>
  <sheetData>
    <row r="2" spans="1:254" ht="13.8" thickBot="1" x14ac:dyDescent="0.3"/>
    <row r="3" spans="1:254" s="1" customFormat="1" ht="25.5" customHeight="1" thickBot="1" x14ac:dyDescent="0.3">
      <c r="A3" s="3"/>
      <c r="B3" s="104" t="s">
        <v>65</v>
      </c>
      <c r="C3" s="105"/>
      <c r="D3" s="105"/>
      <c r="E3" s="105"/>
      <c r="F3" s="105"/>
      <c r="G3" s="105"/>
      <c r="H3" s="10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x14ac:dyDescent="0.25">
      <c r="B4" s="4"/>
      <c r="H4" s="5"/>
    </row>
    <row r="5" spans="1:254" x14ac:dyDescent="0.25">
      <c r="B5" s="4"/>
      <c r="C5" s="10"/>
      <c r="D5" s="107" t="s">
        <v>0</v>
      </c>
      <c r="E5" s="108"/>
      <c r="F5" s="2"/>
      <c r="G5" s="2"/>
      <c r="H5" s="5"/>
    </row>
    <row r="6" spans="1:254" x14ac:dyDescent="0.25">
      <c r="B6" s="4"/>
      <c r="C6" s="12"/>
      <c r="D6" s="13"/>
      <c r="E6" s="13"/>
      <c r="F6" s="13"/>
      <c r="G6" s="14"/>
      <c r="H6" s="5"/>
      <c r="K6" s="3">
        <f ca="1">+YEAR(TODAY())-2</f>
        <v>2023</v>
      </c>
    </row>
    <row r="7" spans="1:254" x14ac:dyDescent="0.25">
      <c r="B7" s="4"/>
      <c r="C7" s="15"/>
      <c r="D7" s="16" t="s">
        <v>1</v>
      </c>
      <c r="E7" s="23">
        <v>2026</v>
      </c>
      <c r="F7" s="17"/>
      <c r="G7" s="18"/>
      <c r="H7" s="5"/>
      <c r="K7" s="3">
        <f ca="1">1+K6</f>
        <v>2024</v>
      </c>
    </row>
    <row r="8" spans="1:254" x14ac:dyDescent="0.25">
      <c r="B8" s="4"/>
      <c r="C8" s="15"/>
      <c r="D8" s="16"/>
      <c r="E8" s="17"/>
      <c r="F8" s="17"/>
      <c r="G8" s="18"/>
      <c r="H8" s="5"/>
      <c r="K8" s="3">
        <f t="shared" ref="K8:K19" ca="1" si="0">1+K7</f>
        <v>2025</v>
      </c>
    </row>
    <row r="9" spans="1:254" x14ac:dyDescent="0.25">
      <c r="B9" s="4"/>
      <c r="C9" s="15"/>
      <c r="D9" s="16" t="s">
        <v>2</v>
      </c>
      <c r="E9" s="102" t="s">
        <v>70</v>
      </c>
      <c r="F9" s="103"/>
      <c r="G9" s="18"/>
      <c r="H9" s="5"/>
      <c r="K9" s="3">
        <f t="shared" ca="1" si="0"/>
        <v>2026</v>
      </c>
    </row>
    <row r="10" spans="1:254" x14ac:dyDescent="0.25">
      <c r="B10" s="4"/>
      <c r="C10" s="15"/>
      <c r="D10" s="16" t="s">
        <v>3</v>
      </c>
      <c r="E10" s="102" t="s">
        <v>71</v>
      </c>
      <c r="F10" s="103"/>
      <c r="G10" s="18"/>
      <c r="H10" s="5"/>
      <c r="K10" s="3">
        <f t="shared" ca="1" si="0"/>
        <v>2027</v>
      </c>
    </row>
    <row r="11" spans="1:254" x14ac:dyDescent="0.25">
      <c r="B11" s="4"/>
      <c r="C11" s="15"/>
      <c r="D11" s="16"/>
      <c r="E11" s="17"/>
      <c r="F11" s="17"/>
      <c r="G11" s="18"/>
      <c r="H11" s="5"/>
      <c r="K11" s="3">
        <f t="shared" ca="1" si="0"/>
        <v>2028</v>
      </c>
    </row>
    <row r="12" spans="1:254" x14ac:dyDescent="0.25">
      <c r="B12" s="4"/>
      <c r="C12" s="15"/>
      <c r="D12" s="16" t="s">
        <v>4</v>
      </c>
      <c r="E12" s="102" t="s">
        <v>72</v>
      </c>
      <c r="F12" s="103"/>
      <c r="G12" s="18"/>
      <c r="H12" s="5"/>
      <c r="K12" s="3">
        <f t="shared" ca="1" si="0"/>
        <v>2029</v>
      </c>
    </row>
    <row r="13" spans="1:254" x14ac:dyDescent="0.25">
      <c r="B13" s="4"/>
      <c r="C13" s="15"/>
      <c r="D13" s="16" t="s">
        <v>6</v>
      </c>
      <c r="E13" s="102" t="s">
        <v>73</v>
      </c>
      <c r="F13" s="103"/>
      <c r="G13" s="18"/>
      <c r="H13" s="5"/>
      <c r="K13" s="3">
        <f t="shared" ca="1" si="0"/>
        <v>2030</v>
      </c>
    </row>
    <row r="14" spans="1:254" x14ac:dyDescent="0.25">
      <c r="B14" s="4"/>
      <c r="C14" s="15"/>
      <c r="D14" s="16" t="s">
        <v>7</v>
      </c>
      <c r="E14" s="102" t="s">
        <v>9</v>
      </c>
      <c r="F14" s="103"/>
      <c r="G14" s="18"/>
      <c r="H14" s="5"/>
      <c r="K14" s="3">
        <f t="shared" ca="1" si="0"/>
        <v>2031</v>
      </c>
    </row>
    <row r="15" spans="1:254" x14ac:dyDescent="0.25">
      <c r="B15" s="4"/>
      <c r="C15" s="15"/>
      <c r="D15" s="16" t="s">
        <v>8</v>
      </c>
      <c r="E15" s="102" t="s">
        <v>74</v>
      </c>
      <c r="F15" s="103"/>
      <c r="G15" s="18"/>
      <c r="H15" s="5"/>
      <c r="K15" s="3">
        <f t="shared" ca="1" si="0"/>
        <v>2032</v>
      </c>
    </row>
    <row r="16" spans="1:254" ht="13.8" thickBot="1" x14ac:dyDescent="0.3">
      <c r="B16" s="4"/>
      <c r="C16" s="19"/>
      <c r="D16" s="20"/>
      <c r="E16" s="20"/>
      <c r="F16" s="20"/>
      <c r="G16" s="21"/>
      <c r="H16" s="5"/>
      <c r="K16" s="3">
        <f t="shared" ca="1" si="0"/>
        <v>2033</v>
      </c>
    </row>
    <row r="17" spans="2:11" x14ac:dyDescent="0.25">
      <c r="B17" s="4"/>
      <c r="H17" s="5"/>
      <c r="K17" s="3">
        <f t="shared" ca="1" si="0"/>
        <v>2034</v>
      </c>
    </row>
    <row r="18" spans="2:11" ht="13.8" thickBot="1" x14ac:dyDescent="0.3">
      <c r="B18" s="6"/>
      <c r="C18" s="7"/>
      <c r="D18" s="7"/>
      <c r="E18" s="7"/>
      <c r="F18" s="7"/>
      <c r="G18" s="7"/>
      <c r="H18" s="8"/>
      <c r="K18" s="3">
        <f t="shared" ca="1" si="0"/>
        <v>2035</v>
      </c>
    </row>
    <row r="19" spans="2:11" x14ac:dyDescent="0.25">
      <c r="K19" s="3">
        <f t="shared" ca="1" si="0"/>
        <v>2036</v>
      </c>
    </row>
    <row r="20" spans="2:11" hidden="1" x14ac:dyDescent="0.25"/>
    <row r="21" spans="2:11" x14ac:dyDescent="0.25">
      <c r="B21" s="9" t="s">
        <v>77</v>
      </c>
    </row>
    <row r="22" spans="2:11" x14ac:dyDescent="0.25">
      <c r="B22" s="9" t="s">
        <v>75</v>
      </c>
    </row>
    <row r="23" spans="2:11" x14ac:dyDescent="0.25">
      <c r="B23" s="9" t="s">
        <v>76</v>
      </c>
    </row>
  </sheetData>
  <sheetProtection sheet="1"/>
  <mergeCells count="8">
    <mergeCell ref="E12:F12"/>
    <mergeCell ref="E13:F13"/>
    <mergeCell ref="E14:F14"/>
    <mergeCell ref="E15:F15"/>
    <mergeCell ref="B3:H3"/>
    <mergeCell ref="D5:E5"/>
    <mergeCell ref="E9:F9"/>
    <mergeCell ref="E10:F10"/>
  </mergeCells>
  <phoneticPr fontId="4" type="noConversion"/>
  <dataValidations count="1">
    <dataValidation type="list" showErrorMessage="1" errorTitle="Jahr wählen" error="Bitte wählen Sie aus der Liste ein Jahr, für das der Anlagespiegel erstellt werden soll." sqref="E7" xr:uid="{00000000-0002-0000-0000-000000000000}">
      <formula1>$K$6:$K$19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autoPageBreaks="0"/>
  </sheetPr>
  <dimension ref="A2:IR21"/>
  <sheetViews>
    <sheetView showGridLines="0" showZeros="0" showOutlineSymbols="0" zoomScaleNormal="100" workbookViewId="0"/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72.5546875" style="3" customWidth="1"/>
    <col min="5" max="5" width="1.5546875" style="3" customWidth="1"/>
    <col min="6" max="6" width="1.6640625" style="3" customWidth="1"/>
    <col min="7" max="7" width="2.6640625" style="3" customWidth="1"/>
    <col min="8" max="16384" width="11.44140625" style="3"/>
  </cols>
  <sheetData>
    <row r="2" spans="1:252" ht="13.8" thickBot="1" x14ac:dyDescent="0.3"/>
    <row r="3" spans="1:252" s="1" customFormat="1" ht="25.5" customHeight="1" thickBot="1" x14ac:dyDescent="0.3">
      <c r="A3" s="3"/>
      <c r="B3" s="109" t="s">
        <v>37</v>
      </c>
      <c r="C3" s="110"/>
      <c r="D3" s="110"/>
      <c r="E3" s="110"/>
      <c r="F3" s="1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x14ac:dyDescent="0.25">
      <c r="B5" s="4"/>
      <c r="C5" s="10"/>
      <c r="D5" s="11" t="s">
        <v>5</v>
      </c>
      <c r="E5" s="2"/>
      <c r="F5" s="5"/>
    </row>
    <row r="6" spans="1:252" ht="44.25" customHeight="1" x14ac:dyDescent="0.25">
      <c r="B6" s="4"/>
      <c r="C6" s="15"/>
      <c r="D6" s="22"/>
      <c r="E6" s="14"/>
      <c r="F6" s="5"/>
    </row>
    <row r="7" spans="1:252" ht="13.8" thickBot="1" x14ac:dyDescent="0.3">
      <c r="B7" s="4"/>
      <c r="C7" s="19"/>
      <c r="D7" s="20"/>
      <c r="E7" s="21"/>
      <c r="F7" s="5"/>
    </row>
    <row r="8" spans="1:252" x14ac:dyDescent="0.25">
      <c r="B8" s="4"/>
      <c r="F8" s="5"/>
    </row>
    <row r="9" spans="1:252" x14ac:dyDescent="0.25">
      <c r="B9" s="4"/>
      <c r="C9" s="10"/>
      <c r="D9" s="11" t="s">
        <v>64</v>
      </c>
      <c r="E9" s="2"/>
      <c r="F9" s="5"/>
    </row>
    <row r="10" spans="1:252" x14ac:dyDescent="0.25">
      <c r="B10" s="4"/>
      <c r="C10" s="12"/>
      <c r="D10" s="13"/>
      <c r="E10" s="14"/>
      <c r="F10" s="5"/>
    </row>
    <row r="11" spans="1:252" ht="122.25" customHeight="1" x14ac:dyDescent="0.25">
      <c r="B11" s="4"/>
      <c r="C11" s="15"/>
      <c r="D11" s="16"/>
      <c r="E11" s="18"/>
      <c r="F11" s="5"/>
    </row>
    <row r="12" spans="1:252" ht="122.25" customHeight="1" x14ac:dyDescent="0.25">
      <c r="B12" s="4"/>
      <c r="C12" s="15"/>
      <c r="D12" s="16"/>
      <c r="E12" s="18"/>
      <c r="F12" s="5"/>
    </row>
    <row r="13" spans="1:252" ht="66" customHeight="1" x14ac:dyDescent="0.25">
      <c r="B13" s="4"/>
      <c r="C13" s="15"/>
      <c r="D13" s="16"/>
      <c r="E13" s="18"/>
      <c r="F13" s="5"/>
    </row>
    <row r="14" spans="1:252" ht="41.25" customHeight="1" x14ac:dyDescent="0.25">
      <c r="B14" s="4"/>
      <c r="C14" s="15"/>
      <c r="D14" s="16"/>
      <c r="E14" s="18"/>
      <c r="F14" s="5"/>
    </row>
    <row r="15" spans="1:252" ht="13.5" customHeight="1" x14ac:dyDescent="0.25">
      <c r="B15" s="4"/>
      <c r="C15" s="15"/>
      <c r="D15" s="16"/>
      <c r="E15" s="18"/>
      <c r="F15" s="5"/>
    </row>
    <row r="16" spans="1:252" ht="13.8" thickBot="1" x14ac:dyDescent="0.3">
      <c r="B16" s="4"/>
      <c r="C16" s="19"/>
      <c r="D16" s="20"/>
      <c r="E16" s="21"/>
      <c r="F16" s="5"/>
    </row>
    <row r="17" spans="2:6" ht="13.8" thickBot="1" x14ac:dyDescent="0.3">
      <c r="B17" s="6"/>
      <c r="C17" s="7"/>
      <c r="D17" s="7"/>
      <c r="E17" s="7"/>
      <c r="F17" s="8"/>
    </row>
    <row r="19" spans="2:6" x14ac:dyDescent="0.25">
      <c r="B19" s="9" t="s">
        <v>77</v>
      </c>
    </row>
    <row r="20" spans="2:6" x14ac:dyDescent="0.25">
      <c r="B20" s="9" t="s">
        <v>75</v>
      </c>
    </row>
    <row r="21" spans="2:6" x14ac:dyDescent="0.25">
      <c r="B21" s="9" t="s">
        <v>76</v>
      </c>
    </row>
  </sheetData>
  <sheetProtection sheet="1"/>
  <mergeCells count="1">
    <mergeCell ref="B3:F3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5"/>
  <sheetViews>
    <sheetView showGridLines="0" zoomScaleNormal="100" workbookViewId="0">
      <selection activeCell="F6" sqref="F6"/>
    </sheetView>
  </sheetViews>
  <sheetFormatPr baseColWidth="10" defaultColWidth="11.44140625" defaultRowHeight="13.2" x14ac:dyDescent="0.25"/>
  <cols>
    <col min="1" max="1" width="10.109375" style="3" customWidth="1"/>
    <col min="2" max="2" width="1.6640625" style="3" customWidth="1"/>
    <col min="3" max="3" width="3" style="25" customWidth="1"/>
    <col min="4" max="4" width="21" style="3" customWidth="1"/>
    <col min="5" max="5" width="3.44140625" style="3" customWidth="1"/>
    <col min="6" max="6" width="5.109375" style="3" bestFit="1" customWidth="1"/>
    <col min="7" max="7" width="1.6640625" style="3" customWidth="1"/>
    <col min="8" max="8" width="11.5546875" style="3" bestFit="1" customWidth="1"/>
    <col min="9" max="9" width="1.6640625" style="3" customWidth="1"/>
    <col min="10" max="10" width="11.5546875" style="3" bestFit="1" customWidth="1"/>
    <col min="11" max="11" width="1.6640625" style="3" customWidth="1"/>
    <col min="12" max="16384" width="11.44140625" style="3"/>
  </cols>
  <sheetData>
    <row r="1" spans="2:11" ht="13.8" thickBot="1" x14ac:dyDescent="0.3"/>
    <row r="2" spans="2:11" ht="17.399999999999999" thickBot="1" x14ac:dyDescent="0.3">
      <c r="B2" s="104" t="s">
        <v>66</v>
      </c>
      <c r="C2" s="105"/>
      <c r="D2" s="105"/>
      <c r="E2" s="105"/>
      <c r="F2" s="105"/>
      <c r="G2" s="105"/>
      <c r="H2" s="105"/>
      <c r="I2" s="105"/>
      <c r="J2" s="105"/>
      <c r="K2" s="106"/>
    </row>
    <row r="3" spans="2:11" x14ac:dyDescent="0.25">
      <c r="B3" s="68"/>
      <c r="C3" s="69"/>
      <c r="D3" s="70"/>
      <c r="E3" s="70"/>
      <c r="F3" s="70"/>
      <c r="G3" s="70"/>
      <c r="H3" s="70"/>
      <c r="I3" s="70"/>
      <c r="J3" s="70"/>
      <c r="K3" s="32"/>
    </row>
    <row r="4" spans="2:11" x14ac:dyDescent="0.25">
      <c r="B4" s="71"/>
      <c r="C4" s="31" t="s">
        <v>24</v>
      </c>
      <c r="D4" s="83"/>
      <c r="E4" s="83"/>
      <c r="F4" s="83"/>
      <c r="G4" s="22"/>
      <c r="H4" s="22"/>
      <c r="I4" s="22"/>
      <c r="J4" s="22"/>
      <c r="K4" s="33"/>
    </row>
    <row r="5" spans="2:11" x14ac:dyDescent="0.25">
      <c r="B5" s="71"/>
      <c r="C5" s="72"/>
      <c r="D5" s="22"/>
      <c r="E5" s="22"/>
      <c r="F5" s="22"/>
      <c r="G5" s="22"/>
      <c r="H5" s="22"/>
      <c r="I5" s="22"/>
      <c r="J5" s="22"/>
      <c r="K5" s="33"/>
    </row>
    <row r="6" spans="2:11" x14ac:dyDescent="0.25">
      <c r="B6" s="71"/>
      <c r="C6" s="72"/>
      <c r="D6" s="73" t="s">
        <v>25</v>
      </c>
      <c r="E6" s="22"/>
      <c r="F6" s="84">
        <v>250</v>
      </c>
      <c r="G6" s="22"/>
      <c r="H6" s="22"/>
      <c r="I6" s="22"/>
      <c r="J6" s="22"/>
      <c r="K6" s="33"/>
    </row>
    <row r="7" spans="2:11" x14ac:dyDescent="0.25">
      <c r="B7" s="71"/>
      <c r="C7" s="72"/>
      <c r="D7" s="73" t="s">
        <v>26</v>
      </c>
      <c r="E7" s="22"/>
      <c r="F7" s="85">
        <v>8</v>
      </c>
      <c r="G7" s="74"/>
      <c r="H7" s="22"/>
      <c r="I7" s="22"/>
      <c r="J7" s="22"/>
      <c r="K7" s="33"/>
    </row>
    <row r="8" spans="2:11" x14ac:dyDescent="0.25">
      <c r="B8" s="71"/>
      <c r="C8" s="22"/>
      <c r="D8" s="22"/>
      <c r="E8" s="22"/>
      <c r="F8" s="22"/>
      <c r="G8" s="22"/>
      <c r="H8" s="22"/>
      <c r="I8" s="22"/>
      <c r="J8" s="22"/>
      <c r="K8" s="33"/>
    </row>
    <row r="9" spans="2:11" x14ac:dyDescent="0.25">
      <c r="B9" s="71"/>
      <c r="C9" s="22"/>
      <c r="D9" s="75" t="s">
        <v>32</v>
      </c>
      <c r="E9" s="76"/>
      <c r="F9" s="76"/>
      <c r="G9" s="76"/>
      <c r="H9" s="77"/>
      <c r="I9" s="72"/>
      <c r="J9" s="45">
        <f>+IF(AND(ISNUMBER(F6),ISNUMBER(F7)),ROUND(F7*F6,0))</f>
        <v>2000</v>
      </c>
      <c r="K9" s="33"/>
    </row>
    <row r="10" spans="2:11" x14ac:dyDescent="0.25">
      <c r="B10" s="71"/>
      <c r="C10" s="72"/>
      <c r="D10" s="22"/>
      <c r="E10" s="22"/>
      <c r="F10" s="22"/>
      <c r="G10" s="22"/>
      <c r="H10" s="22"/>
      <c r="I10" s="22"/>
      <c r="J10" s="22"/>
      <c r="K10" s="33"/>
    </row>
    <row r="11" spans="2:11" x14ac:dyDescent="0.25">
      <c r="B11" s="71"/>
      <c r="C11" s="31" t="s">
        <v>30</v>
      </c>
      <c r="D11" s="83"/>
      <c r="E11" s="83"/>
      <c r="F11" s="83"/>
      <c r="G11" s="22"/>
      <c r="H11" s="22"/>
      <c r="I11" s="22"/>
      <c r="J11" s="22"/>
      <c r="K11" s="33"/>
    </row>
    <row r="12" spans="2:11" x14ac:dyDescent="0.25">
      <c r="B12" s="71"/>
      <c r="C12" s="72"/>
      <c r="D12" s="22"/>
      <c r="E12" s="22"/>
      <c r="F12" s="22"/>
      <c r="G12" s="22"/>
      <c r="H12" s="22"/>
      <c r="I12" s="22"/>
      <c r="J12" s="22"/>
      <c r="K12" s="33"/>
    </row>
    <row r="13" spans="2:11" x14ac:dyDescent="0.25">
      <c r="B13" s="71"/>
      <c r="C13" s="72"/>
      <c r="D13" s="73" t="s">
        <v>27</v>
      </c>
      <c r="E13" s="22"/>
      <c r="F13" s="84">
        <v>30</v>
      </c>
      <c r="G13" s="22"/>
      <c r="H13" s="49">
        <f>+IF(AND(ISNUMBER($F$7),ISNUMBER(F13)),-ROUND($F$7*F13,1))</f>
        <v>-240</v>
      </c>
      <c r="I13" s="22"/>
      <c r="J13" s="22"/>
      <c r="K13" s="33"/>
    </row>
    <row r="14" spans="2:11" x14ac:dyDescent="0.25">
      <c r="B14" s="71"/>
      <c r="C14" s="72"/>
      <c r="D14" s="73" t="s">
        <v>28</v>
      </c>
      <c r="E14" s="22"/>
      <c r="F14" s="84">
        <v>10</v>
      </c>
      <c r="G14" s="22"/>
      <c r="H14" s="49">
        <f>+IF(AND(ISNUMBER($F$7),ISNUMBER(F14)),-ROUND($F$7*F14,1))</f>
        <v>-80</v>
      </c>
      <c r="I14" s="22"/>
      <c r="J14" s="22"/>
      <c r="K14" s="33"/>
    </row>
    <row r="15" spans="2:11" x14ac:dyDescent="0.25">
      <c r="B15" s="71"/>
      <c r="C15" s="72"/>
      <c r="D15" s="73" t="s">
        <v>29</v>
      </c>
      <c r="E15" s="22"/>
      <c r="F15" s="84">
        <v>10</v>
      </c>
      <c r="G15" s="22"/>
      <c r="H15" s="49">
        <f>+IF(AND(ISNUMBER($F$7),ISNUMBER(F15)),-ROUND($F$7*F15,1))</f>
        <v>-80</v>
      </c>
      <c r="I15" s="22"/>
      <c r="J15" s="22"/>
      <c r="K15" s="33"/>
    </row>
    <row r="16" spans="2:11" x14ac:dyDescent="0.25">
      <c r="B16" s="71"/>
      <c r="C16" s="72"/>
      <c r="D16" s="73" t="s">
        <v>31</v>
      </c>
      <c r="E16" s="22"/>
      <c r="F16" s="84">
        <v>2</v>
      </c>
      <c r="G16" s="22"/>
      <c r="H16" s="49">
        <f>+IF(AND(ISNUMBER($F$7),ISNUMBER(F16)),-ROUND($F$7*F16,1))</f>
        <v>-16</v>
      </c>
      <c r="I16" s="22"/>
      <c r="J16" s="22"/>
      <c r="K16" s="33"/>
    </row>
    <row r="17" spans="2:11" x14ac:dyDescent="0.25">
      <c r="B17" s="71"/>
      <c r="C17" s="72"/>
      <c r="D17" s="22"/>
      <c r="E17" s="22"/>
      <c r="F17" s="22"/>
      <c r="G17" s="22"/>
      <c r="H17" s="22"/>
      <c r="I17" s="22"/>
      <c r="J17" s="22"/>
      <c r="K17" s="33"/>
    </row>
    <row r="18" spans="2:11" x14ac:dyDescent="0.25">
      <c r="B18" s="71"/>
      <c r="C18" s="72"/>
      <c r="D18" s="75" t="s">
        <v>33</v>
      </c>
      <c r="E18" s="76"/>
      <c r="F18" s="76"/>
      <c r="G18" s="76"/>
      <c r="H18" s="77"/>
      <c r="I18" s="22"/>
      <c r="J18" s="45">
        <f>SUM(H13:H16)</f>
        <v>-416</v>
      </c>
      <c r="K18" s="33"/>
    </row>
    <row r="19" spans="2:11" x14ac:dyDescent="0.25">
      <c r="B19" s="71"/>
      <c r="C19" s="72"/>
      <c r="D19" s="22"/>
      <c r="E19" s="22"/>
      <c r="F19" s="22"/>
      <c r="G19" s="22"/>
      <c r="H19" s="22"/>
      <c r="I19" s="22"/>
      <c r="J19" s="22"/>
      <c r="K19" s="33"/>
    </row>
    <row r="20" spans="2:11" x14ac:dyDescent="0.25">
      <c r="B20" s="71"/>
      <c r="C20" s="75" t="s">
        <v>34</v>
      </c>
      <c r="D20" s="78"/>
      <c r="E20" s="78"/>
      <c r="F20" s="78"/>
      <c r="G20" s="78"/>
      <c r="H20" s="79"/>
      <c r="I20" s="22"/>
      <c r="J20" s="45">
        <f>SUM(J9,H13:H16)</f>
        <v>1584</v>
      </c>
      <c r="K20" s="33"/>
    </row>
    <row r="21" spans="2:11" ht="13.8" thickBot="1" x14ac:dyDescent="0.3">
      <c r="B21" s="80"/>
      <c r="C21" s="81"/>
      <c r="D21" s="82"/>
      <c r="E21" s="82"/>
      <c r="F21" s="82"/>
      <c r="G21" s="82"/>
      <c r="H21" s="82"/>
      <c r="I21" s="82"/>
      <c r="J21" s="82"/>
      <c r="K21" s="34"/>
    </row>
    <row r="22" spans="2:11" x14ac:dyDescent="0.25">
      <c r="H22" s="48"/>
      <c r="I22" s="48"/>
      <c r="J22" s="48"/>
      <c r="K22" s="48"/>
    </row>
    <row r="23" spans="2:11" x14ac:dyDescent="0.25">
      <c r="B23" s="9" t="s">
        <v>77</v>
      </c>
      <c r="H23" s="48"/>
      <c r="I23" s="48"/>
      <c r="J23" s="48"/>
      <c r="K23" s="48"/>
    </row>
    <row r="24" spans="2:11" x14ac:dyDescent="0.25">
      <c r="B24" s="9" t="s">
        <v>75</v>
      </c>
    </row>
    <row r="25" spans="2:11" x14ac:dyDescent="0.25">
      <c r="B25" s="9" t="s">
        <v>76</v>
      </c>
    </row>
  </sheetData>
  <sheetProtection sheet="1"/>
  <mergeCells count="1">
    <mergeCell ref="B2:K2"/>
  </mergeCells>
  <phoneticPr fontId="4" type="noConversion"/>
  <dataValidations count="3">
    <dataValidation type="whole" allowBlank="1" showInputMessage="1" showErrorMessage="1" errorTitle="Arbeitstage eingeben" error="Hier bitte die Arbeitstage je Jahr eingeben." sqref="F6" xr:uid="{00000000-0002-0000-0100-000000000000}">
      <formula1>0</formula1>
      <formula2>366</formula2>
    </dataValidation>
    <dataValidation type="decimal" allowBlank="1" showInputMessage="1" showErrorMessage="1" errorTitle="Tägliche Arbeitszeit" error="Hier bitte die tägliche Arbeitszeit (je Schicht) eingeben." sqref="F7" xr:uid="{00000000-0002-0000-0100-000001000000}">
      <formula1>4</formula1>
      <formula2>24</formula2>
    </dataValidation>
    <dataValidation type="decimal" allowBlank="1" showInputMessage="1" showErrorMessage="1" errorTitle="Bezahlte Tage eingeben" error="Hier bitte die entsprechenden Tage eingeben." sqref="F13:F16" xr:uid="{00000000-0002-0000-0100-000002000000}">
      <formula1>0</formula1>
      <formula2>60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X54"/>
  <sheetViews>
    <sheetView showGridLines="0" zoomScaleNormal="100" workbookViewId="0">
      <selection activeCell="G15" sqref="G15"/>
    </sheetView>
  </sheetViews>
  <sheetFormatPr baseColWidth="10" defaultColWidth="11.44140625" defaultRowHeight="13.2" x14ac:dyDescent="0.25"/>
  <cols>
    <col min="1" max="1" width="2.6640625" style="3" customWidth="1"/>
    <col min="2" max="3" width="1.6640625" style="3" customWidth="1"/>
    <col min="4" max="4" width="23.88671875" style="3" customWidth="1"/>
    <col min="5" max="5" width="7.88671875" style="3" bestFit="1" customWidth="1"/>
    <col min="6" max="6" width="1.6640625" style="3" customWidth="1"/>
    <col min="7" max="7" width="13.44140625" style="3" bestFit="1" customWidth="1"/>
    <col min="8" max="8" width="1.6640625" style="3" customWidth="1"/>
    <col min="9" max="9" width="11.6640625" style="3" bestFit="1" customWidth="1"/>
    <col min="10" max="10" width="1.6640625" style="3" customWidth="1"/>
    <col min="11" max="11" width="11.6640625" style="3" bestFit="1" customWidth="1"/>
    <col min="12" max="14" width="1.6640625" style="3" customWidth="1"/>
    <col min="15" max="15" width="1.6640625" style="25" customWidth="1"/>
    <col min="16" max="16" width="23" style="3" customWidth="1"/>
    <col min="17" max="17" width="6.6640625" style="3" bestFit="1" customWidth="1"/>
    <col min="18" max="18" width="1.6640625" style="3" customWidth="1"/>
    <col min="19" max="19" width="11.5546875" style="3" bestFit="1" customWidth="1"/>
    <col min="20" max="20" width="1.6640625" style="3" customWidth="1"/>
    <col min="21" max="21" width="11.5546875" style="3" bestFit="1" customWidth="1"/>
    <col min="22" max="22" width="1.6640625" style="3" customWidth="1"/>
    <col min="23" max="23" width="14.109375" style="3" customWidth="1"/>
    <col min="24" max="24" width="1.6640625" style="3" customWidth="1"/>
    <col min="25" max="16384" width="11.44140625" style="3"/>
  </cols>
  <sheetData>
    <row r="1" spans="2:24" ht="13.8" thickBot="1" x14ac:dyDescent="0.3"/>
    <row r="2" spans="2:24" ht="18" thickBot="1" x14ac:dyDescent="0.3">
      <c r="B2" s="114" t="s">
        <v>63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6"/>
    </row>
    <row r="3" spans="2:24" ht="3" customHeight="1" thickBot="1" x14ac:dyDescent="0.3">
      <c r="B3" s="4"/>
      <c r="O3" s="3"/>
      <c r="X3" s="5"/>
    </row>
    <row r="4" spans="2:24" ht="16.2" thickBot="1" x14ac:dyDescent="0.3">
      <c r="B4" s="35" t="str">
        <f>"Firma: "&amp;Stammdaten!E12</f>
        <v>Firma: Mustermann GmbH</v>
      </c>
      <c r="C4" s="36"/>
      <c r="D4" s="37"/>
      <c r="E4" s="38"/>
      <c r="F4" s="37"/>
      <c r="G4" s="37"/>
      <c r="H4" s="39"/>
      <c r="I4" s="39"/>
      <c r="J4" s="38"/>
      <c r="K4" s="40"/>
      <c r="L4" s="40"/>
      <c r="M4" s="40"/>
      <c r="N4" s="38"/>
      <c r="O4" s="40"/>
      <c r="P4" s="38"/>
      <c r="Q4" s="38"/>
      <c r="R4" s="38"/>
      <c r="S4" s="38"/>
      <c r="T4" s="38"/>
      <c r="U4" s="38"/>
      <c r="V4" s="38"/>
      <c r="W4" s="41" t="str">
        <f>"Erstellt von: "&amp;Stammdaten!E9&amp;" "&amp;Stammdaten!E10</f>
        <v>Erstellt von: Max Mustermann</v>
      </c>
      <c r="X4" s="50"/>
    </row>
    <row r="5" spans="2:24" x14ac:dyDescent="0.25">
      <c r="B5" s="4"/>
      <c r="M5" s="24"/>
      <c r="O5" s="3"/>
      <c r="X5" s="5"/>
    </row>
    <row r="6" spans="2:24" x14ac:dyDescent="0.25">
      <c r="B6" s="4"/>
      <c r="C6" s="117" t="s">
        <v>38</v>
      </c>
      <c r="D6" s="118"/>
      <c r="E6" s="118"/>
      <c r="F6" s="118"/>
      <c r="G6" s="118"/>
      <c r="H6" s="118"/>
      <c r="I6" s="118"/>
      <c r="J6" s="118"/>
      <c r="K6" s="119"/>
      <c r="M6" s="24"/>
      <c r="O6" s="117" t="s">
        <v>40</v>
      </c>
      <c r="P6" s="118"/>
      <c r="Q6" s="118"/>
      <c r="R6" s="118"/>
      <c r="S6" s="118"/>
      <c r="T6" s="118"/>
      <c r="U6" s="118"/>
      <c r="V6" s="118"/>
      <c r="W6" s="119"/>
      <c r="X6" s="5"/>
    </row>
    <row r="7" spans="2:24" x14ac:dyDescent="0.25">
      <c r="B7" s="4"/>
      <c r="M7" s="24"/>
      <c r="X7" s="5"/>
    </row>
    <row r="8" spans="2:24" x14ac:dyDescent="0.25">
      <c r="B8" s="4"/>
      <c r="M8" s="24"/>
      <c r="P8" s="25" t="s">
        <v>60</v>
      </c>
      <c r="X8" s="5"/>
    </row>
    <row r="9" spans="2:24" x14ac:dyDescent="0.25">
      <c r="B9" s="4"/>
      <c r="C9" s="25" t="s">
        <v>39</v>
      </c>
      <c r="I9" s="100">
        <v>25344</v>
      </c>
      <c r="M9" s="24"/>
      <c r="X9" s="5"/>
    </row>
    <row r="10" spans="2:24" x14ac:dyDescent="0.25">
      <c r="B10" s="4"/>
      <c r="M10" s="24"/>
      <c r="P10" s="51" t="s">
        <v>41</v>
      </c>
      <c r="Q10" s="29"/>
      <c r="R10" s="29"/>
      <c r="S10" s="29"/>
      <c r="T10" s="29"/>
      <c r="U10" s="46"/>
      <c r="W10" s="96">
        <v>0.75</v>
      </c>
      <c r="X10" s="5"/>
    </row>
    <row r="11" spans="2:24" x14ac:dyDescent="0.25">
      <c r="B11" s="4"/>
      <c r="M11" s="24"/>
      <c r="O11" s="3"/>
      <c r="P11" s="51" t="s">
        <v>49</v>
      </c>
      <c r="Q11" s="29"/>
      <c r="R11" s="29"/>
      <c r="S11" s="29"/>
      <c r="T11" s="29"/>
      <c r="U11" s="46"/>
      <c r="W11" s="64">
        <v>0</v>
      </c>
      <c r="X11" s="5"/>
    </row>
    <row r="12" spans="2:24" x14ac:dyDescent="0.25">
      <c r="B12" s="4"/>
      <c r="G12" s="53" t="s">
        <v>15</v>
      </c>
      <c r="I12" s="53" t="s">
        <v>15</v>
      </c>
      <c r="K12" s="53" t="s">
        <v>15</v>
      </c>
      <c r="M12" s="24"/>
      <c r="O12" s="3"/>
      <c r="X12" s="5"/>
    </row>
    <row r="13" spans="2:24" x14ac:dyDescent="0.25">
      <c r="B13" s="4"/>
      <c r="G13" s="64" t="s">
        <v>16</v>
      </c>
      <c r="I13" s="64" t="s">
        <v>17</v>
      </c>
      <c r="K13" s="64" t="s">
        <v>35</v>
      </c>
      <c r="M13" s="24"/>
      <c r="O13" s="3"/>
      <c r="S13" s="48"/>
      <c r="X13" s="5"/>
    </row>
    <row r="14" spans="2:24" x14ac:dyDescent="0.25">
      <c r="B14" s="4"/>
      <c r="M14" s="24"/>
      <c r="O14" s="3"/>
      <c r="P14" s="25" t="s">
        <v>61</v>
      </c>
      <c r="U14" s="48" t="s">
        <v>51</v>
      </c>
      <c r="X14" s="5"/>
    </row>
    <row r="15" spans="2:24" x14ac:dyDescent="0.25">
      <c r="B15" s="4"/>
      <c r="D15" s="27" t="str">
        <f>+IF(I9=SUM(G15,I15,K15),"Arbeitsstunden","Verteilung prüfen")</f>
        <v>Arbeitsstunden</v>
      </c>
      <c r="E15" s="46"/>
      <c r="G15" s="65">
        <v>19008</v>
      </c>
      <c r="H15" s="28"/>
      <c r="I15" s="65">
        <f>3*K15</f>
        <v>4752</v>
      </c>
      <c r="J15" s="28"/>
      <c r="K15" s="65">
        <v>1584</v>
      </c>
      <c r="M15" s="24"/>
      <c r="X15" s="5"/>
    </row>
    <row r="16" spans="2:24" x14ac:dyDescent="0.25">
      <c r="B16" s="4"/>
      <c r="D16" s="27" t="s">
        <v>18</v>
      </c>
      <c r="E16" s="46"/>
      <c r="G16" s="66">
        <v>17.5</v>
      </c>
      <c r="H16" s="54"/>
      <c r="I16" s="66">
        <v>19.5</v>
      </c>
      <c r="J16" s="54"/>
      <c r="K16" s="66">
        <v>23</v>
      </c>
      <c r="M16" s="24"/>
      <c r="X16" s="5"/>
    </row>
    <row r="17" spans="2:24" x14ac:dyDescent="0.25">
      <c r="B17" s="4"/>
      <c r="D17" s="27" t="s">
        <v>46</v>
      </c>
      <c r="E17" s="46"/>
      <c r="G17" s="73">
        <f>IF(ISERROR(IF(ISNUMBER(G15),ROUND('Bezahlte Arbeitszeit ermitteln'!$J$9/'Bezahlte Arbeitszeit ermitteln'!$J$20,4),"")),"",IF(ISNUMBER(G15),ROUND('Bezahlte Arbeitszeit ermitteln'!$J$9/'Bezahlte Arbeitszeit ermitteln'!$J$20,4),""))</f>
        <v>1.2625999999999999</v>
      </c>
      <c r="I17" s="73">
        <f>IF(ISERROR(IF(ISNUMBER(I15),ROUND('Bezahlte Arbeitszeit ermitteln'!$J$9/'Bezahlte Arbeitszeit ermitteln'!$J$20,4),"")),"",IF(ISNUMBER(I15),ROUND('Bezahlte Arbeitszeit ermitteln'!$J$9/'Bezahlte Arbeitszeit ermitteln'!$J$20,4),""))</f>
        <v>1.2625999999999999</v>
      </c>
      <c r="K17" s="73">
        <f>IF(ISERROR(IF(ISNUMBER(K15),ROUND('Bezahlte Arbeitszeit ermitteln'!$J$9/'Bezahlte Arbeitszeit ermitteln'!$J$20,4),"")),"",IF(ISNUMBER(K15),ROUND('Bezahlte Arbeitszeit ermitteln'!$J$9/'Bezahlte Arbeitszeit ermitteln'!$J$20,4),""))</f>
        <v>1.2625999999999999</v>
      </c>
      <c r="M17" s="24"/>
      <c r="S17" s="64" t="str">
        <f>+G13</f>
        <v>LGr 1</v>
      </c>
      <c r="U17" s="64" t="str">
        <f>+I13</f>
        <v>LGr 2</v>
      </c>
      <c r="W17" s="64" t="str">
        <f>+K13</f>
        <v>LGr 3</v>
      </c>
      <c r="X17" s="5"/>
    </row>
    <row r="18" spans="2:24" x14ac:dyDescent="0.25">
      <c r="B18" s="4"/>
      <c r="D18" s="27" t="s">
        <v>47</v>
      </c>
      <c r="E18" s="46"/>
      <c r="G18" s="52">
        <f>IF(ISERROR(IF(AND(ISNUMBER(G15),ISNUMBER(G17)),ROUND(G15*G17,0),"")),"",IF(AND(ISNUMBER(G15),ISNUMBER(G17)),ROUND(G15*G17,0),""))</f>
        <v>24000</v>
      </c>
      <c r="H18" s="28"/>
      <c r="I18" s="52">
        <f>IF(ISERROR(IF(AND(ISNUMBER(I15),ISNUMBER(I17)),ROUND(I15*I17,0),"")),"",IF(AND(ISNUMBER(I15),ISNUMBER(I17)),ROUND(I15*I17,0),""))</f>
        <v>6000</v>
      </c>
      <c r="J18" s="28"/>
      <c r="K18" s="52">
        <f>IF(ISERROR(IF(AND(ISNUMBER(K15),ISNUMBER(K17)),ROUND(K15*K17,0),"")),"",IF(AND(ISNUMBER(K15),ISNUMBER(K17)),ROUND(K15*K17,0),""))</f>
        <v>2000</v>
      </c>
      <c r="M18" s="24"/>
      <c r="P18" s="27" t="s">
        <v>42</v>
      </c>
      <c r="Q18" s="46"/>
      <c r="S18" s="87">
        <v>12.5</v>
      </c>
      <c r="T18" s="86"/>
      <c r="U18" s="87">
        <v>8.1999999999999993</v>
      </c>
      <c r="V18" s="86"/>
      <c r="W18" s="87">
        <v>28</v>
      </c>
      <c r="X18" s="5"/>
    </row>
    <row r="19" spans="2:24" x14ac:dyDescent="0.25">
      <c r="B19" s="4"/>
      <c r="D19" s="27" t="s">
        <v>48</v>
      </c>
      <c r="E19" s="46"/>
      <c r="G19" s="30">
        <f>IF(ISERROR(IF(G18="","",ROUND(G18/'Bezahlte Arbeitszeit ermitteln'!$J$9,6))),"",IF(G18="","",ROUND(G18/'Bezahlte Arbeitszeit ermitteln'!$J$9,6)))</f>
        <v>12</v>
      </c>
      <c r="I19" s="30">
        <f>IF(ISERROR(IF(I18="","",ROUND(I18/'Bezahlte Arbeitszeit ermitteln'!$J$9,6))),"",IF(I18="","",ROUND(I18/'Bezahlte Arbeitszeit ermitteln'!$J$9,6)))</f>
        <v>3</v>
      </c>
      <c r="K19" s="30">
        <f>IF(ISERROR(IF(K18="","",ROUND(K18/'Bezahlte Arbeitszeit ermitteln'!$J$9,6))),"",IF(K18="","",ROUND(K18/'Bezahlte Arbeitszeit ermitteln'!$J$9,6)))</f>
        <v>1</v>
      </c>
      <c r="M19" s="24"/>
      <c r="P19" s="27" t="s">
        <v>44</v>
      </c>
      <c r="Q19" s="46"/>
      <c r="S19" s="97">
        <f>IF(AND(ISNUMBER(G19),ISNUMBER(G38)),ROUND(G38/G19,0),"")</f>
        <v>36367</v>
      </c>
      <c r="T19" s="86"/>
      <c r="U19" s="97">
        <f>IF(AND(ISNUMBER(I19),ISNUMBER(I38)),ROUND(I38/I19,0),"")</f>
        <v>45094</v>
      </c>
      <c r="V19" s="86"/>
      <c r="W19" s="97">
        <f>IF(AND(ISNUMBER(K19),ISNUMBER(K38)),ROUND(K38/K19,0),"")</f>
        <v>46000</v>
      </c>
      <c r="X19" s="5"/>
    </row>
    <row r="20" spans="2:24" x14ac:dyDescent="0.25">
      <c r="B20" s="4"/>
      <c r="M20" s="24"/>
      <c r="P20" s="27" t="s">
        <v>50</v>
      </c>
      <c r="Q20" s="46"/>
      <c r="S20" s="97">
        <f>+IF(AND(ISNUMBER(S19),ISNUMBER(S18),ISNUMBER($W$10)),ROUND(S19/12,0))</f>
        <v>3031</v>
      </c>
      <c r="T20" s="86"/>
      <c r="U20" s="97">
        <f>+IF(AND(ISNUMBER(U19),ISNUMBER(U18),ISNUMBER($W$10)),ROUND(U19/12,0))</f>
        <v>3758</v>
      </c>
      <c r="V20" s="86"/>
      <c r="W20" s="97">
        <f>+IF(AND(ISNUMBER(W19),ISNUMBER(W18),ISNUMBER($W$10)),ROUND(W19/12,0))</f>
        <v>3833</v>
      </c>
      <c r="X20" s="5"/>
    </row>
    <row r="21" spans="2:24" x14ac:dyDescent="0.25">
      <c r="B21" s="4"/>
      <c r="D21" s="27" t="s">
        <v>67</v>
      </c>
      <c r="E21" s="46"/>
      <c r="G21" s="52">
        <f>IF(ISERROR(IF(AND(ISNUMBER(G18),ISNUMBER(G16)),ROUND(G16*G18,0),"")),"",IF(AND(ISNUMBER(G18),ISNUMBER(G16)),ROUND(G16*G18,0),""))</f>
        <v>420000</v>
      </c>
      <c r="H21" s="28"/>
      <c r="I21" s="52">
        <f>IF(ISERROR(IF(AND(ISNUMBER(I18),ISNUMBER(I16)),ROUND(I16*I18,0),"")),"",IF(AND(ISNUMBER(I18),ISNUMBER(I16)),ROUND(I16*I18,0),""))</f>
        <v>117000</v>
      </c>
      <c r="J21" s="28"/>
      <c r="K21" s="52">
        <f>IF(ISERROR(IF(AND(ISNUMBER(K18),ISNUMBER(K16)),ROUND(K16*K18,0),"")),"",IF(AND(ISNUMBER(K18),ISNUMBER(K16)),ROUND(K16*K18,0),""))</f>
        <v>46000</v>
      </c>
      <c r="M21" s="24"/>
      <c r="P21" s="27" t="s">
        <v>45</v>
      </c>
      <c r="Q21" s="46"/>
      <c r="S21" s="98">
        <f>+IF(G19="","",ROUND(G19,$W$11))</f>
        <v>12</v>
      </c>
      <c r="T21" s="86"/>
      <c r="U21" s="98">
        <f>+IF(I19="","",ROUND(I19,$W$11))</f>
        <v>3</v>
      </c>
      <c r="V21" s="86"/>
      <c r="W21" s="98">
        <f>+IF(K19="","",ROUND(K19,$W$11))</f>
        <v>1</v>
      </c>
      <c r="X21" s="5"/>
    </row>
    <row r="22" spans="2:24" x14ac:dyDescent="0.25">
      <c r="B22" s="4"/>
      <c r="M22" s="24"/>
      <c r="X22" s="5"/>
    </row>
    <row r="23" spans="2:24" x14ac:dyDescent="0.25">
      <c r="B23" s="4"/>
      <c r="M23" s="24"/>
      <c r="P23" s="27" t="s">
        <v>43</v>
      </c>
      <c r="Q23" s="46"/>
      <c r="S23" s="52">
        <f>IF(AND(ISNUMBER(S20),ISNUMBER(S18),ISNUMBER($W$10),ISNUMBER(S21)),ROUND(S20*S18*$W$10*S21,0),"")</f>
        <v>340988</v>
      </c>
      <c r="T23" s="28"/>
      <c r="U23" s="52">
        <f>IF(AND(ISNUMBER(U20),ISNUMBER(U18),ISNUMBER($W$10),ISNUMBER(U21)),ROUND(U20*U18*$W$10*U21,0),"")</f>
        <v>69335</v>
      </c>
      <c r="V23" s="28"/>
      <c r="W23" s="52">
        <f>IF(AND(ISNUMBER(W20),ISNUMBER(W18),ISNUMBER($W$10),ISNUMBER(W21)),ROUND(W20*W18*$W$10*W21,0),"")</f>
        <v>80493</v>
      </c>
      <c r="X23" s="5"/>
    </row>
    <row r="24" spans="2:24" x14ac:dyDescent="0.25">
      <c r="B24" s="4"/>
      <c r="C24" s="25" t="s">
        <v>20</v>
      </c>
      <c r="M24" s="24"/>
      <c r="O24"/>
      <c r="P24"/>
      <c r="Q24"/>
      <c r="R24"/>
      <c r="S24"/>
      <c r="T24"/>
      <c r="U24"/>
      <c r="V24"/>
      <c r="W24"/>
      <c r="X24" s="5"/>
    </row>
    <row r="25" spans="2:24" x14ac:dyDescent="0.25">
      <c r="B25" s="4"/>
      <c r="G25" s="112" t="s">
        <v>36</v>
      </c>
      <c r="H25" s="113"/>
      <c r="I25" s="112"/>
      <c r="J25" s="113"/>
      <c r="K25" s="112"/>
      <c r="M25" s="24"/>
      <c r="O25"/>
      <c r="P25" s="42" t="s">
        <v>52</v>
      </c>
      <c r="Q25" s="90"/>
      <c r="R25" s="90"/>
      <c r="S25" s="90"/>
      <c r="T25" s="90"/>
      <c r="U25" s="91"/>
      <c r="V25"/>
      <c r="W25" s="59">
        <f>SUM(S23:W23)</f>
        <v>490816</v>
      </c>
      <c r="X25" s="5"/>
    </row>
    <row r="26" spans="2:24" x14ac:dyDescent="0.25">
      <c r="B26" s="4"/>
      <c r="G26" s="65">
        <v>2500</v>
      </c>
      <c r="H26" s="28"/>
      <c r="I26" s="65">
        <v>2500</v>
      </c>
      <c r="J26" s="28"/>
      <c r="K26" s="65">
        <v>0</v>
      </c>
      <c r="M26" s="24"/>
      <c r="O26"/>
      <c r="X26" s="5"/>
    </row>
    <row r="27" spans="2:24" x14ac:dyDescent="0.25">
      <c r="B27" s="4"/>
      <c r="D27" s="84" t="s">
        <v>21</v>
      </c>
      <c r="E27" s="67">
        <v>0.25</v>
      </c>
      <c r="F27" s="55"/>
      <c r="G27" s="52">
        <f>+IF(AND(ISNUMBER($E27),ISNUMBER(G$21),ISNUMBER(G16)),ROUND($E27*G26*G16,0),"")</f>
        <v>10938</v>
      </c>
      <c r="H27" s="28"/>
      <c r="I27" s="52">
        <f>+IF(AND(ISNUMBER($E27),ISNUMBER(I$21),ISNUMBER(I16)),ROUND($E27*I26*I16,0),"")</f>
        <v>12188</v>
      </c>
      <c r="J27" s="28"/>
      <c r="K27" s="52">
        <f>+IF(AND(ISNUMBER($E27),ISNUMBER(K$21),ISNUMBER(K16)),ROUND($E27*K26*K16,0),"")</f>
        <v>0</v>
      </c>
      <c r="M27" s="24"/>
      <c r="O27"/>
      <c r="P27" s="25" t="s">
        <v>62</v>
      </c>
      <c r="Q27" s="25"/>
      <c r="X27" s="5"/>
    </row>
    <row r="28" spans="2:24" x14ac:dyDescent="0.25">
      <c r="B28" s="4"/>
      <c r="M28" s="24"/>
      <c r="O28"/>
      <c r="X28" s="5"/>
    </row>
    <row r="29" spans="2:24" x14ac:dyDescent="0.25">
      <c r="B29" s="4"/>
      <c r="G29" s="65">
        <v>1250</v>
      </c>
      <c r="H29" s="28"/>
      <c r="I29" s="65">
        <v>1250</v>
      </c>
      <c r="J29" s="28"/>
      <c r="K29" s="65">
        <v>0</v>
      </c>
      <c r="M29" s="24"/>
      <c r="O29"/>
      <c r="P29" s="51" t="s">
        <v>53</v>
      </c>
      <c r="Q29" s="90"/>
      <c r="R29" s="90"/>
      <c r="S29" s="90"/>
      <c r="T29" s="90"/>
      <c r="U29" s="91"/>
      <c r="V29"/>
      <c r="W29" s="65">
        <v>75000</v>
      </c>
      <c r="X29" s="5"/>
    </row>
    <row r="30" spans="2:24" x14ac:dyDescent="0.25">
      <c r="B30" s="4"/>
      <c r="D30" s="84" t="s">
        <v>22</v>
      </c>
      <c r="E30" s="67">
        <v>0.25</v>
      </c>
      <c r="F30" s="55"/>
      <c r="G30" s="52">
        <f>+IF(AND(ISNUMBER($E30),ISNUMBER(G$21),ISNUMBER(G16)),ROUND($E30*G29*G16,0),"")</f>
        <v>5469</v>
      </c>
      <c r="H30" s="28"/>
      <c r="I30" s="52">
        <f>+IF(AND(ISNUMBER($E30),ISNUMBER(I$21),ISNUMBER(I16)),ROUND($E30*I29*I16,0),"")</f>
        <v>6094</v>
      </c>
      <c r="J30" s="28"/>
      <c r="K30" s="52">
        <f>+IF(AND(ISNUMBER($E30),ISNUMBER(K$21),ISNUMBER(K16)),ROUND($E30*K29*K16,0),"")</f>
        <v>0</v>
      </c>
      <c r="M30" s="24"/>
      <c r="O30"/>
      <c r="P30" s="92"/>
      <c r="Q30"/>
      <c r="R30"/>
      <c r="S30"/>
      <c r="T30"/>
      <c r="U30"/>
      <c r="V30"/>
      <c r="W30" s="95"/>
      <c r="X30" s="5"/>
    </row>
    <row r="31" spans="2:24" x14ac:dyDescent="0.25">
      <c r="B31" s="4"/>
      <c r="E31" s="55"/>
      <c r="F31" s="55"/>
      <c r="M31" s="24"/>
      <c r="O31"/>
      <c r="P31" s="51" t="s">
        <v>54</v>
      </c>
      <c r="Q31" s="90"/>
      <c r="R31" s="90"/>
      <c r="S31" s="90"/>
      <c r="T31" s="90"/>
      <c r="U31" s="91"/>
      <c r="V31"/>
      <c r="W31" s="65">
        <v>25000</v>
      </c>
      <c r="X31" s="5"/>
    </row>
    <row r="32" spans="2:24" x14ac:dyDescent="0.25">
      <c r="B32" s="4"/>
      <c r="G32" s="65">
        <v>0</v>
      </c>
      <c r="H32" s="28"/>
      <c r="I32" s="65">
        <v>0</v>
      </c>
      <c r="J32" s="28"/>
      <c r="K32" s="65">
        <v>0</v>
      </c>
      <c r="M32" s="24"/>
      <c r="O32"/>
      <c r="P32" s="92"/>
      <c r="Q32"/>
      <c r="R32"/>
      <c r="S32"/>
      <c r="T32"/>
      <c r="U32"/>
      <c r="V32"/>
      <c r="W32" s="95"/>
      <c r="X32" s="5"/>
    </row>
    <row r="33" spans="2:24" x14ac:dyDescent="0.25">
      <c r="B33" s="4"/>
      <c r="D33" s="84" t="s">
        <v>23</v>
      </c>
      <c r="E33" s="67">
        <v>0.1</v>
      </c>
      <c r="F33" s="55"/>
      <c r="G33" s="52">
        <f>+IF(AND(ISNUMBER($E33),ISNUMBER(G$21),ISNUMBER(G16)),ROUND($E33*G32*G16,0),"")</f>
        <v>0</v>
      </c>
      <c r="H33" s="28"/>
      <c r="I33" s="52">
        <f>+IF(AND(ISNUMBER($E33),ISNUMBER(I$21),ISNUMBER(I16)),ROUND($E33*I32*I16,0),"")</f>
        <v>0</v>
      </c>
      <c r="J33" s="28"/>
      <c r="K33" s="52">
        <f>+IF(AND(ISNUMBER($E33),ISNUMBER(K$21),ISNUMBER(K16)),ROUND($E33*K32*K16,0),"")</f>
        <v>0</v>
      </c>
      <c r="M33" s="24"/>
      <c r="O33"/>
      <c r="P33" s="51" t="s">
        <v>55</v>
      </c>
      <c r="Q33" s="90"/>
      <c r="R33" s="90"/>
      <c r="S33" s="90"/>
      <c r="T33" s="90"/>
      <c r="U33" s="91"/>
      <c r="V33"/>
      <c r="W33" s="65">
        <v>0</v>
      </c>
      <c r="X33" s="56"/>
    </row>
    <row r="34" spans="2:24" x14ac:dyDescent="0.25">
      <c r="B34" s="4"/>
      <c r="E34" s="55"/>
      <c r="F34" s="55"/>
      <c r="M34" s="24"/>
      <c r="O34"/>
      <c r="P34" s="92"/>
      <c r="Q34"/>
      <c r="R34"/>
      <c r="S34"/>
      <c r="T34"/>
      <c r="U34"/>
      <c r="V34"/>
      <c r="W34" s="95"/>
      <c r="X34" s="5"/>
    </row>
    <row r="35" spans="2:24" x14ac:dyDescent="0.25">
      <c r="B35" s="4"/>
      <c r="G35" s="65">
        <v>0</v>
      </c>
      <c r="H35" s="28"/>
      <c r="I35" s="65">
        <v>0</v>
      </c>
      <c r="J35" s="28"/>
      <c r="K35" s="65">
        <v>0</v>
      </c>
      <c r="M35" s="24"/>
      <c r="O35"/>
      <c r="P35" s="51" t="s">
        <v>56</v>
      </c>
      <c r="Q35" s="90"/>
      <c r="R35" s="90"/>
      <c r="S35" s="90"/>
      <c r="T35" s="90"/>
      <c r="U35" s="91"/>
      <c r="V35"/>
      <c r="W35" s="65">
        <v>0</v>
      </c>
      <c r="X35" s="5"/>
    </row>
    <row r="36" spans="2:24" x14ac:dyDescent="0.25">
      <c r="B36" s="4"/>
      <c r="D36" s="84" t="s">
        <v>23</v>
      </c>
      <c r="E36" s="67">
        <v>0.1</v>
      </c>
      <c r="F36" s="55"/>
      <c r="G36" s="52">
        <f>+IF(AND(ISNUMBER($E36),ISNUMBER(G$21),ISNUMBER(G16)),ROUND($E36*G35*G16,0),"")</f>
        <v>0</v>
      </c>
      <c r="H36" s="28"/>
      <c r="I36" s="52">
        <f>+IF(AND(ISNUMBER($E36),ISNUMBER(I$21),ISNUMBER(I16)),ROUND($E36*I35*I16,0),"")</f>
        <v>0</v>
      </c>
      <c r="J36" s="28"/>
      <c r="K36" s="52">
        <f>+IF(AND(ISNUMBER($E36),ISNUMBER(K$21),ISNUMBER(K16)),ROUND($E36*K35*K16,0),"")</f>
        <v>0</v>
      </c>
      <c r="M36" s="24"/>
      <c r="O36"/>
      <c r="P36" s="92"/>
      <c r="Q36"/>
      <c r="R36"/>
      <c r="S36"/>
      <c r="T36"/>
      <c r="U36"/>
      <c r="V36"/>
      <c r="W36" s="95"/>
      <c r="X36" s="5"/>
    </row>
    <row r="37" spans="2:24" x14ac:dyDescent="0.25">
      <c r="B37" s="4"/>
      <c r="E37" s="55"/>
      <c r="F37" s="55"/>
      <c r="M37" s="24"/>
      <c r="O37"/>
      <c r="P37" s="51" t="s">
        <v>57</v>
      </c>
      <c r="Q37" s="90"/>
      <c r="R37" s="90"/>
      <c r="S37" s="90"/>
      <c r="T37" s="90"/>
      <c r="U37" s="91"/>
      <c r="V37"/>
      <c r="W37" s="65">
        <v>0</v>
      </c>
      <c r="X37" s="5"/>
    </row>
    <row r="38" spans="2:24" x14ac:dyDescent="0.25">
      <c r="B38" s="4"/>
      <c r="C38" s="42" t="s">
        <v>14</v>
      </c>
      <c r="D38" s="43"/>
      <c r="E38" s="57"/>
      <c r="F38" s="58"/>
      <c r="G38" s="59">
        <f>IF(ISERROR(IF(G18="","",SUM(G21,G27,G30,G33,G36))),"",IF(G18="","",SUM(G21,G27,G30,G33,G36)))</f>
        <v>436407</v>
      </c>
      <c r="H38" s="60"/>
      <c r="I38" s="59">
        <f>IF(ISERROR(IF(I18="","",SUM(I21,I27,I30,I33,I36))),"",IF(I18="","",SUM(I21,I27,I30,I33,I36)))</f>
        <v>135282</v>
      </c>
      <c r="J38" s="60"/>
      <c r="K38" s="59">
        <f>IF(ISERROR(IF(K18="","",SUM(K21,K27,K30,K33,K36))),"",IF(K18="","",SUM(K21,K27,K30,K33,K36)))</f>
        <v>46000</v>
      </c>
      <c r="M38" s="24"/>
      <c r="O38"/>
      <c r="P38"/>
      <c r="Q38"/>
      <c r="R38"/>
      <c r="S38"/>
      <c r="T38"/>
      <c r="U38"/>
      <c r="V38"/>
      <c r="W38"/>
      <c r="X38" s="5"/>
    </row>
    <row r="39" spans="2:24" x14ac:dyDescent="0.25">
      <c r="B39" s="4"/>
      <c r="M39" s="24"/>
      <c r="O39"/>
      <c r="P39" s="51" t="s">
        <v>57</v>
      </c>
      <c r="Q39" s="90"/>
      <c r="R39" s="90"/>
      <c r="S39" s="90"/>
      <c r="T39" s="90"/>
      <c r="U39" s="91"/>
      <c r="V39"/>
      <c r="W39" s="65">
        <v>0</v>
      </c>
      <c r="X39" s="5"/>
    </row>
    <row r="40" spans="2:24" x14ac:dyDescent="0.25">
      <c r="B40" s="4"/>
      <c r="M40" s="24"/>
      <c r="O40"/>
      <c r="X40" s="5"/>
    </row>
    <row r="41" spans="2:24" x14ac:dyDescent="0.25">
      <c r="B41" s="4"/>
      <c r="D41" s="26" t="s">
        <v>12</v>
      </c>
      <c r="E41" s="101">
        <v>9.2999999999999999E-2</v>
      </c>
      <c r="F41" s="61"/>
      <c r="G41" s="30">
        <f>IF(ISERROR(IF(G$18="","",IF(AND(ISNUMBER($E41),ISNUMBER(G$38)),ROUND(G$38*$E41,0),""))),"",IF(G$18="","",IF(AND(ISNUMBER($E41),ISNUMBER(G$38)),ROUND(G$38*$E41,0),"")))</f>
        <v>40586</v>
      </c>
      <c r="H41" s="62"/>
      <c r="I41" s="30">
        <f>IF(ISERROR(IF(I$18="","",IF(AND(ISNUMBER($E41),ISNUMBER(I$38)),ROUND(I$38*$E41,0),""))),"",IF(I$18="","",IF(AND(ISNUMBER($E41),ISNUMBER(I$38)),ROUND(I$38*$E41,0),"")))</f>
        <v>12581</v>
      </c>
      <c r="J41" s="62"/>
      <c r="K41" s="30">
        <f>IF(ISERROR(IF(K$18="","",IF(AND(ISNUMBER($E41),ISNUMBER(K$38)),ROUND(K$38*$E41,0),""))),"",IF(K$18="","",IF(AND(ISNUMBER($E41),ISNUMBER(K$38)),ROUND(K$38*$E41,0),"")))</f>
        <v>4278</v>
      </c>
      <c r="M41" s="24"/>
      <c r="O41"/>
      <c r="P41" s="42" t="s">
        <v>58</v>
      </c>
      <c r="Q41" s="90"/>
      <c r="R41" s="90"/>
      <c r="S41" s="90"/>
      <c r="T41" s="90"/>
      <c r="U41" s="91"/>
      <c r="V41"/>
      <c r="W41" s="93">
        <f>+SUM(W25:W39)</f>
        <v>590816</v>
      </c>
      <c r="X41" s="5"/>
    </row>
    <row r="42" spans="2:24" x14ac:dyDescent="0.25">
      <c r="B42" s="4"/>
      <c r="D42" s="26" t="s">
        <v>10</v>
      </c>
      <c r="E42" s="101">
        <v>8.7499999999999994E-2</v>
      </c>
      <c r="F42" s="61"/>
      <c r="G42" s="30">
        <f>IF(ISERROR(IF(G$18="","",IF(AND(ISNUMBER($E42),ISNUMBER(G$38)),ROUND(G$38*$E42,0),""))),"",IF(G$18="","",IF(AND(ISNUMBER($E42),ISNUMBER(G$38)),ROUND(G$38*$E42,0),"")))</f>
        <v>38186</v>
      </c>
      <c r="H42" s="62"/>
      <c r="I42" s="30">
        <f>IF(ISERROR(IF(I$18="","",IF(AND(ISNUMBER($E42),ISNUMBER(I$38)),ROUND(I$38*$E42,0),""))),"",IF(I$18="","",IF(AND(ISNUMBER($E42),ISNUMBER(I$38)),ROUND(I$38*$E42,0),"")))</f>
        <v>11837</v>
      </c>
      <c r="J42" s="62"/>
      <c r="K42" s="30">
        <f>IF(ISERROR(IF(K$18="","",IF(AND(ISNUMBER($E42),ISNUMBER(K$38)),ROUND(K$38*$E42,0),""))),"",IF(K$18="","",IF(AND(ISNUMBER($E42),ISNUMBER(K$38)),ROUND(K$38*$E42,0),"")))</f>
        <v>4025</v>
      </c>
      <c r="M42" s="24"/>
      <c r="O42"/>
      <c r="P42" s="94" t="s">
        <v>59</v>
      </c>
      <c r="Q42" s="88"/>
      <c r="R42" s="88"/>
      <c r="S42" s="88"/>
      <c r="T42" s="88"/>
      <c r="U42" s="89"/>
      <c r="V42"/>
      <c r="W42" s="93">
        <f>+SUM(G47:K47)</f>
        <v>760684</v>
      </c>
      <c r="X42" s="5"/>
    </row>
    <row r="43" spans="2:24" x14ac:dyDescent="0.25">
      <c r="B43" s="4"/>
      <c r="D43" s="26" t="s">
        <v>11</v>
      </c>
      <c r="E43" s="101">
        <v>1.7999999999999999E-2</v>
      </c>
      <c r="F43" s="61"/>
      <c r="G43" s="30">
        <f>IF(ISERROR(IF(G$18="","",IF(AND(ISNUMBER($E43),ISNUMBER(G$38)),ROUND(G$38*$E43,0),""))),"",IF(G$18="","",IF(AND(ISNUMBER($E43),ISNUMBER(G$38)),ROUND(G$38*$E43,0),"")))</f>
        <v>7855</v>
      </c>
      <c r="H43" s="62"/>
      <c r="I43" s="30">
        <f>IF(ISERROR(IF(I$18="","",IF(AND(ISNUMBER($E43),ISNUMBER(I$38)),ROUND(I$38*$E43,0),""))),"",IF(I$18="","",IF(AND(ISNUMBER($E43),ISNUMBER(I$38)),ROUND(I$38*$E43,0),"")))</f>
        <v>2435</v>
      </c>
      <c r="J43" s="62"/>
      <c r="K43" s="30">
        <f>IF(ISERROR(IF(K$18="","",IF(AND(ISNUMBER($E43),ISNUMBER(K$38)),ROUND(K$38*$E43,0),""))),"",IF(K$18="","",IF(AND(ISNUMBER($E43),ISNUMBER(K$38)),ROUND(K$38*$E43,0),"")))</f>
        <v>828</v>
      </c>
      <c r="M43" s="24"/>
      <c r="O43"/>
      <c r="X43" s="5"/>
    </row>
    <row r="44" spans="2:24" x14ac:dyDescent="0.25">
      <c r="B44" s="4"/>
      <c r="D44" s="26" t="s">
        <v>13</v>
      </c>
      <c r="E44" s="101">
        <v>1.2999999999999999E-2</v>
      </c>
      <c r="F44" s="61"/>
      <c r="G44" s="30">
        <f>IF(ISERROR(IF(G$18="","",IF(AND(ISNUMBER($E44),ISNUMBER(G$38)),ROUND(G$38*$E44,0),""))),"",IF(G$18="","",IF(AND(ISNUMBER($E44),ISNUMBER(G$38)),ROUND(G$38*$E44,0),"")))</f>
        <v>5673</v>
      </c>
      <c r="H44" s="62"/>
      <c r="I44" s="30">
        <f>IF(ISERROR(IF(I$18="","",IF(AND(ISNUMBER($E44),ISNUMBER(I$38)),ROUND(I$38*$E44,0),""))),"",IF(I$18="","",IF(AND(ISNUMBER($E44),ISNUMBER(I$38)),ROUND(I$38*$E44,0),"")))</f>
        <v>1759</v>
      </c>
      <c r="J44" s="62"/>
      <c r="K44" s="30">
        <f>IF(ISERROR(IF(K$18="","",IF(AND(ISNUMBER($E44),ISNUMBER(K$38)),ROUND(K$38*$E44,0),""))),"",IF(K$18="","",IF(AND(ISNUMBER($E44),ISNUMBER(K$38)),ROUND(K$38*$E44,0),"")))</f>
        <v>598</v>
      </c>
      <c r="M44" s="24"/>
      <c r="O44"/>
      <c r="P44" s="94" t="str">
        <f>+IF(W44&gt;=0,"Mögliche Netto-Entlastung im ersten Jahr","Kosten übersteigen Einsparmöglichkeiten im 1. Jahr")</f>
        <v>Mögliche Netto-Entlastung im ersten Jahr</v>
      </c>
      <c r="Q44" s="88"/>
      <c r="R44" s="88"/>
      <c r="S44" s="88"/>
      <c r="T44" s="88"/>
      <c r="U44" s="89"/>
      <c r="V44"/>
      <c r="W44" s="93">
        <f>+W42-W41</f>
        <v>169868</v>
      </c>
      <c r="X44" s="5"/>
    </row>
    <row r="45" spans="2:24" x14ac:dyDescent="0.25">
      <c r="B45" s="4"/>
      <c r="D45" s="26" t="s">
        <v>19</v>
      </c>
      <c r="E45" s="101">
        <v>0.02</v>
      </c>
      <c r="F45" s="61"/>
      <c r="G45" s="30">
        <f>IF(ISERROR(IF(G$18="","",IF(AND(ISNUMBER($E45),ISNUMBER(G$38)),ROUND(G$38*$E45,0),""))),"",IF(G$18="","",IF(AND(ISNUMBER($E45),ISNUMBER(G$38)),ROUND(G$38*$E45,0),"")))</f>
        <v>8728</v>
      </c>
      <c r="H45" s="62"/>
      <c r="I45" s="30">
        <f>IF(ISERROR(IF(I$18="","",IF(AND(ISNUMBER($E45),ISNUMBER(I$38)),ROUND(I$38*$E45,0),""))),"",IF(I$18="","",IF(AND(ISNUMBER($E45),ISNUMBER(I$38)),ROUND(I$38*$E45,0),"")))</f>
        <v>2706</v>
      </c>
      <c r="J45" s="62"/>
      <c r="K45" s="30">
        <f>IF(ISERROR(IF(K$18="","",IF(AND(ISNUMBER($E45),ISNUMBER(K$38)),ROUND(K$38*$E45,0),""))),"",IF(K$18="","",IF(AND(ISNUMBER($E45),ISNUMBER(K$38)),ROUND(K$38*$E45,0),"")))</f>
        <v>920</v>
      </c>
      <c r="M45" s="24"/>
      <c r="O45"/>
      <c r="P45" s="94" t="s">
        <v>69</v>
      </c>
      <c r="Q45" s="88"/>
      <c r="R45" s="88"/>
      <c r="S45" s="88"/>
      <c r="T45" s="88"/>
      <c r="U45" s="89"/>
      <c r="V45"/>
      <c r="W45" s="99">
        <f>IF(ISERROR(IF(AND(ISNUMBER(W41),ISNUMBER(W42)),ROUND((W41/W42)*12,0))),"",IF(AND(ISNUMBER(W41),ISNUMBER(W42)),ROUND((W41/W42)*12,0)))</f>
        <v>9</v>
      </c>
      <c r="X45" s="5"/>
    </row>
    <row r="46" spans="2:24" x14ac:dyDescent="0.25">
      <c r="B46" s="4"/>
      <c r="M46" s="24"/>
      <c r="O46"/>
      <c r="P46"/>
      <c r="Q46"/>
      <c r="R46"/>
      <c r="S46"/>
      <c r="T46"/>
      <c r="U46"/>
      <c r="V46"/>
      <c r="W46"/>
      <c r="X46" s="5"/>
    </row>
    <row r="47" spans="2:24" x14ac:dyDescent="0.25">
      <c r="B47" s="4"/>
      <c r="C47" s="42" t="s">
        <v>59</v>
      </c>
      <c r="D47" s="43"/>
      <c r="E47" s="44"/>
      <c r="F47" s="25"/>
      <c r="G47" s="59">
        <f>IF(ISERROR(IF(G18="","",SUM(G38,G41:G45))),"",IF(G18="","",SUM(G38,G41:G45)))</f>
        <v>537435</v>
      </c>
      <c r="H47" s="25"/>
      <c r="I47" s="59">
        <f>IF(ISERROR(IF(I18="","",SUM(I38,I41:I45))),"",IF(I18="","",SUM(I38,I41:I45)))</f>
        <v>166600</v>
      </c>
      <c r="J47" s="25"/>
      <c r="K47" s="59">
        <f>IF(ISERROR(IF(K18="","",SUM(K38,K41:K45))),"",IF(K18="","",SUM(K38,K41:K45)))</f>
        <v>56649</v>
      </c>
      <c r="M47" s="24"/>
      <c r="O47"/>
      <c r="X47" s="5"/>
    </row>
    <row r="48" spans="2:24" x14ac:dyDescent="0.25">
      <c r="B48" s="4"/>
      <c r="M48" s="24"/>
      <c r="O48"/>
      <c r="P48"/>
      <c r="Q48"/>
      <c r="R48"/>
      <c r="S48"/>
      <c r="T48"/>
      <c r="U48"/>
      <c r="V48"/>
      <c r="W48"/>
      <c r="X48" s="5"/>
    </row>
    <row r="49" spans="2:24" x14ac:dyDescent="0.25">
      <c r="B49" s="4"/>
      <c r="C49" s="42" t="s">
        <v>68</v>
      </c>
      <c r="D49" s="43"/>
      <c r="E49" s="44"/>
      <c r="K49" s="59">
        <f>IF(ISERROR(IF(AND(ISNUMBER(G47),ISNUMBER(I47),ISNUMBER(K47)),SUM(G47,I47,K47),"")),"",IF(AND(ISNUMBER(G47),ISNUMBER(I47),ISNUMBER(K47)),SUM(G47,I47,K47),""))</f>
        <v>760684</v>
      </c>
      <c r="M49" s="24"/>
      <c r="O49"/>
      <c r="X49" s="5"/>
    </row>
    <row r="50" spans="2:24" ht="13.8" thickBot="1" x14ac:dyDescent="0.3"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63"/>
      <c r="N50" s="7"/>
      <c r="O50" s="47"/>
      <c r="P50" s="7"/>
      <c r="Q50" s="7"/>
      <c r="R50" s="7"/>
      <c r="S50" s="7"/>
      <c r="T50" s="7"/>
      <c r="U50" s="7"/>
      <c r="V50" s="7"/>
      <c r="W50" s="7"/>
      <c r="X50" s="8"/>
    </row>
    <row r="52" spans="2:24" x14ac:dyDescent="0.25">
      <c r="B52" s="9" t="s">
        <v>77</v>
      </c>
    </row>
    <row r="53" spans="2:24" x14ac:dyDescent="0.25">
      <c r="B53" s="9" t="s">
        <v>75</v>
      </c>
    </row>
    <row r="54" spans="2:24" x14ac:dyDescent="0.25">
      <c r="B54" s="9" t="s">
        <v>76</v>
      </c>
    </row>
  </sheetData>
  <sheetProtection sheet="1"/>
  <mergeCells count="4">
    <mergeCell ref="G25:K25"/>
    <mergeCell ref="B2:X2"/>
    <mergeCell ref="C6:K6"/>
    <mergeCell ref="O6:W6"/>
  </mergeCells>
  <phoneticPr fontId="4" type="noConversion"/>
  <conditionalFormatting sqref="D15">
    <cfRule type="cellIs" dxfId="0" priority="1" stopIfTrue="1" operator="equal">
      <formula>"Verteilung prüfen"</formula>
    </cfRule>
  </conditionalFormatting>
  <dataValidations count="16">
    <dataValidation type="whole" allowBlank="1" showErrorMessage="1" errorTitle="Stunden eingeben" error="Hier bitte eingeben, für wie viele Stunden die Zuschläge gezahlt werden (zwischen 0 und 1.000.000 Stunden)." sqref="K26 G26 I26" xr:uid="{00000000-0002-0000-0200-000000000000}">
      <formula1>0</formula1>
      <formula2>G15</formula2>
    </dataValidation>
    <dataValidation type="whole" allowBlank="1" showErrorMessage="1" errorTitle="Stunden eingeben" error="Hier bitte eingeben, für wie viele Stunden die Zuschläge gezahlt werden (zwischen 0 und 1.000.000 Stunden)." sqref="I29 K29 G29" xr:uid="{00000000-0002-0000-0200-000001000000}">
      <formula1>0</formula1>
      <formula2>G15</formula2>
    </dataValidation>
    <dataValidation type="whole" allowBlank="1" showErrorMessage="1" errorTitle="Stunden eingeben" error="Hier bitte eingeben, für wie viele Stunden die Zuschläge gezahlt werden (zwischen 0 und 1.000.000 Stunden)." sqref="G32 I32 K32" xr:uid="{00000000-0002-0000-0200-000002000000}">
      <formula1>0</formula1>
      <formula2>G15</formula2>
    </dataValidation>
    <dataValidation type="whole" allowBlank="1" showErrorMessage="1" errorTitle="Stunden eingeben" error="Hier bitte eingeben, für wie viele Stunden die Zuschläge gezahlt werden (zwischen 0 und 1.000.000 Stunden)." sqref="G35 I35 K35" xr:uid="{00000000-0002-0000-0200-000003000000}">
      <formula1>0</formula1>
      <formula2>G15</formula2>
    </dataValidation>
    <dataValidation allowBlank="1" errorTitle="Kosten eingeben" error="Hier bitte die möglichen Kosten für den Personalabbau eingeben (zwischen 0 und 10.000.000 Euro)." sqref="W44:W45 W41:W42" xr:uid="{00000000-0002-0000-0200-000004000000}"/>
    <dataValidation type="decimal" allowBlank="1" showErrorMessage="1" errorTitle="Kosten eingeben" error="Hier bitte die möglichen Kosten für den Personalabbau eingeben (zwischen 0 und 10.000.000 Euro)." sqref="W29 W39 W37 W35 W33 W31" xr:uid="{00000000-0002-0000-0200-000005000000}">
      <formula1>0</formula1>
      <formula2>10000000</formula2>
    </dataValidation>
    <dataValidation type="decimal" allowBlank="1" showErrorMessage="1" errorTitle="Beschäftigungsdauer" error="Hier bitte die durchschnittliche Beschäftigungsdauer in Jahre pro LGr eingeben." sqref="S21 W21 U21 U18 S18 W18" xr:uid="{00000000-0002-0000-0200-000006000000}">
      <formula1>0</formula1>
      <formula2>50</formula2>
    </dataValidation>
    <dataValidation allowBlank="1" errorTitle="Stunden eingeben" error="Hier bitte die erforderlichen Stunden der jeweiligen Lohngruppe eingeben." sqref="G18 K18 I18" xr:uid="{00000000-0002-0000-0200-000007000000}"/>
    <dataValidation type="whole" allowBlank="1" showInputMessage="1" showErrorMessage="1" errorTitle="Stunden eingeben" error="Hier bitte die erforderlichen Stunden der jeweiligen Lohngruppe eingeben." sqref="G15 I15 K15" xr:uid="{00000000-0002-0000-0200-000008000000}">
      <formula1>0</formula1>
      <formula2>1000000</formula2>
    </dataValidation>
    <dataValidation type="decimal" allowBlank="1" showErrorMessage="1" errorTitle="Stundenlohn" error="Hier bitte den Bruttolohn je Stunde (zwischen 5 und 100 Euro) eingeben." sqref="G16 I16 K16" xr:uid="{00000000-0002-0000-0200-000009000000}">
      <formula1>5</formula1>
      <formula2>100</formula2>
    </dataValidation>
    <dataValidation type="whole" allowBlank="1" showInputMessage="1" showErrorMessage="1" errorTitle="Erforderliche Stunden" error="Hier bitte die Anzahl der erforderlichen Stunden (in vollen Stunden) eingeben." sqref="I9" xr:uid="{00000000-0002-0000-0200-00000A000000}">
      <formula1>1000</formula1>
      <formula2>1000000</formula2>
    </dataValidation>
    <dataValidation type="list" allowBlank="1" showInputMessage="1" showErrorMessage="1" sqref="W11" xr:uid="{00000000-0002-0000-0200-00000B000000}">
      <formula1>"0,1,2,3,4,5,6"</formula1>
    </dataValidation>
    <dataValidation type="decimal" allowBlank="1" showInputMessage="1" showErrorMessage="1" errorTitle="AG-Anteile eingeben" error="Hier bitte die Arbeitgeberanteile für die Sozialversicherung und Berufsgenossenschaft eingeben (zwischen 0 und 100 Prozent)." sqref="E41:E45" xr:uid="{00000000-0002-0000-0200-00000C000000}">
      <formula1>0</formula1>
      <formula2>1</formula2>
    </dataValidation>
    <dataValidation type="decimal" allowBlank="1" showErrorMessage="1" errorTitle="Zuschläge eingeben" error="Hier bitte die entsprechenden Zuschläge eingeben." sqref="E27 E30 E33 E36" xr:uid="{00000000-0002-0000-0200-00000D000000}">
      <formula1>0</formula1>
      <formula2>1</formula2>
    </dataValidation>
    <dataValidation allowBlank="1" showErrorMessage="1" errorTitle="Beschäftigungsdauer" error="Hier bitte die durchschnittliche Beschäftigungsdauer in Jahre pro LGr eingeben." sqref="S19:W20" xr:uid="{00000000-0002-0000-0200-00000E000000}"/>
    <dataValidation type="decimal" allowBlank="1" showErrorMessage="1" errorTitle="Abfindung" error="Hier bitte die durchschnittliche Abfindung je Beschäftigungsjahr eingeben." sqref="W10" xr:uid="{00000000-0002-0000-0200-00000F000000}">
      <formula1>0</formula1>
      <formula2>5</formula2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9" ma:contentTypeDescription="Ein neues Dokument erstellen." ma:contentTypeScope="" ma:versionID="fb7a1579a995b7a5dfcc6f5044fd47cd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651f837e51ba3368221e5a277cf8f674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  <MediaLengthInSeconds xmlns="bbb3f655-f267-4a84-b742-532fbc77d0ab" xsi:nil="true"/>
    <SharedWithUsers xmlns="f5f3c0c8-cb47-4a26-91a1-a44bb453924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D640515-4E1E-4970-831D-245F5A0B73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62BAF-3881-40D6-8BC9-458A93B28470}"/>
</file>

<file path=customXml/itemProps3.xml><?xml version="1.0" encoding="utf-8"?>
<ds:datastoreItem xmlns:ds="http://schemas.openxmlformats.org/officeDocument/2006/customXml" ds:itemID="{DF678FCC-986A-4345-AA68-110D485E25B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37944F5-DAA9-4291-82E0-2C6EFA10407E}">
  <ds:schemaRefs>
    <ds:schemaRef ds:uri="http://schemas.microsoft.com/office/2006/metadata/properties"/>
    <ds:schemaRef ds:uri="http://schemas.microsoft.com/office/infopath/2007/PartnerControls"/>
    <ds:schemaRef ds:uri="f5f3c0c8-cb47-4a26-91a1-a44bb4539247"/>
    <ds:schemaRef ds:uri="bbb3f655-f267-4a84-b742-532fbc77d0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Stammdaten</vt:lpstr>
      <vt:lpstr>Hinweise</vt:lpstr>
      <vt:lpstr>Bezahlte Arbeitszeit ermitteln</vt:lpstr>
      <vt:lpstr>Personalabbau kalkulieren</vt:lpstr>
      <vt:lpstr>'Bezahlte Arbeitszeit ermitteln'!Druckbereich</vt:lpstr>
      <vt:lpstr>Hinweise!Druckbereich</vt:lpstr>
      <vt:lpstr>'Personalabbau kalkulieren'!Druckbereich</vt:lpstr>
      <vt:lpstr>Stammdaten!Druckbereich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Konetzny</dc:creator>
  <cp:keywords>Kostenvergleich Tools</cp:keywords>
  <cp:lastModifiedBy>Michael Konetzny</cp:lastModifiedBy>
  <cp:lastPrinted>2025-10-28T20:39:33Z</cp:lastPrinted>
  <dcterms:created xsi:type="dcterms:W3CDTF">2009-01-31T13:41:13Z</dcterms:created>
  <dcterms:modified xsi:type="dcterms:W3CDTF">2025-10-28T20:39:37Z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display_urn:schemas-microsoft-com:office:office#Editor">
    <vt:lpwstr>JSa - Johanna Schlamp-Ogawa</vt:lpwstr>
  </property>
  <property fmtid="{D5CDD505-2E9C-101B-9397-08002B2CF9AE}" pid="7" name="Order">
    <vt:lpwstr>14659200.0000000</vt:lpwstr>
  </property>
  <property fmtid="{D5CDD505-2E9C-101B-9397-08002B2CF9AE}" pid="8" name="SharedWithUsers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JSa - Johanna Schlamp-Ogawa</vt:lpwstr>
  </property>
  <property fmtid="{D5CDD505-2E9C-101B-9397-08002B2CF9AE}" pid="11" name="ComplianceAssetId">
    <vt:lpwstr/>
  </property>
  <property fmtid="{D5CDD505-2E9C-101B-9397-08002B2CF9AE}" pid="12" name="TriggerFlowInfo">
    <vt:lpwstr/>
  </property>
  <property fmtid="{D5CDD505-2E9C-101B-9397-08002B2CF9AE}" pid="13" name="ContentTypeId">
    <vt:lpwstr>0x010100E9C0657C80C9EB42A8AE8AF1E32C18B5</vt:lpwstr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MediaLengthInSeconds">
    <vt:lpwstr/>
  </property>
  <property fmtid="{D5CDD505-2E9C-101B-9397-08002B2CF9AE}" pid="17" name="MediaServiceImageTags">
    <vt:lpwstr/>
  </property>
</Properties>
</file>